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Beta\"/>
    </mc:Choice>
  </mc:AlternateContent>
  <xr:revisionPtr revIDLastSave="0" documentId="13_ncr:1_{B5DC9E3E-65DC-4422-89FB-16F1966BF3AD}"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Y4" i="4"/>
  <c r="T3" i="4"/>
  <c r="Q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V3" i="4"/>
  <c r="O4" i="4"/>
  <c r="E4" i="4"/>
  <c r="Y3" i="4"/>
  <c r="C3" i="4"/>
  <c r="C4" i="4"/>
  <c r="H3" i="4"/>
  <c r="E3" i="4"/>
  <c r="M4" i="4"/>
  <c r="I4" i="4"/>
  <c r="R3" i="4"/>
  <c r="T2" i="4"/>
  <c r="B4" i="4"/>
  <c r="G3" i="4"/>
  <c r="R2" i="4"/>
  <c r="D3" i="4"/>
  <c r="N4" i="4"/>
  <c r="X3" i="4"/>
  <c r="K3" i="4"/>
  <c r="W3" i="4"/>
  <c r="S4" i="4"/>
  <c r="X2" i="4"/>
  <c r="M3" i="4"/>
  <c r="T4" i="4"/>
  <c r="D4" i="4"/>
  <c r="G4" i="4"/>
  <c r="U4" i="4"/>
  <c r="K4" i="4"/>
  <c r="J4" i="4"/>
  <c r="P2" i="4"/>
  <c r="P4" i="4"/>
  <c r="L2" i="4"/>
  <c r="N3" i="4"/>
  <c r="V4" i="4"/>
  <c r="Z2" i="4"/>
  <c r="J2" i="4"/>
  <c r="L3" i="4"/>
  <c r="U3" i="4"/>
  <c r="B3" i="4"/>
  <c r="O3" i="4"/>
  <c r="H2" i="4"/>
  <c r="N2" i="4"/>
  <c r="V2" i="4"/>
  <c r="F4" i="4"/>
  <c r="Q4" i="4"/>
  <c r="H4" i="4"/>
  <c r="S3" i="4"/>
  <c r="I3" i="4"/>
  <c r="R4" i="4"/>
  <c r="J3" i="4"/>
  <c r="P3" i="4"/>
  <c r="L4" i="4"/>
  <c r="F3" i="4"/>
  <c r="D248" i="4" l="1"/>
  <c r="F248" i="4" s="1"/>
  <c r="X165" i="4"/>
  <c r="D128" i="4"/>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P15" i="6"/>
  <c r="E35" i="6"/>
  <c r="O22" i="6" s="1"/>
  <c r="O19" i="6" s="1"/>
  <c r="H28" i="6" s="1"/>
  <c r="C190" i="6" s="1"/>
  <c r="M22" i="6"/>
  <c r="C164" i="6"/>
  <c r="C165" i="6"/>
  <c r="AC5" i="3"/>
  <c r="P5" i="3"/>
  <c r="Q5" i="3" s="1"/>
  <c r="A6" i="3"/>
  <c r="B6" i="3" s="1"/>
  <c r="AC6" i="3" s="1"/>
  <c r="AA5" i="3"/>
  <c r="AD5" i="3"/>
  <c r="C204" i="6"/>
  <c r="Q194" i="4"/>
  <c r="O196" i="4"/>
  <c r="V111" i="4"/>
  <c r="X110" i="4"/>
  <c r="E128" i="6"/>
  <c r="D129" i="6"/>
  <c r="X200" i="4"/>
  <c r="V201" i="4"/>
  <c r="W226" i="4"/>
  <c r="X226" i="4"/>
  <c r="X191" i="4"/>
  <c r="W191" i="4"/>
  <c r="W216" i="4"/>
  <c r="X216" i="4"/>
  <c r="V236" i="4"/>
  <c r="X235" i="4"/>
  <c r="C153" i="6"/>
  <c r="X4" i="4"/>
  <c r="H42" i="7" l="1"/>
  <c r="E108" i="7"/>
  <c r="D23" i="7"/>
  <c r="M19" i="6"/>
  <c r="H31" i="6" s="1"/>
  <c r="AA6" i="3"/>
  <c r="A7" i="3"/>
  <c r="B7" i="3" s="1"/>
  <c r="P7" i="3" s="1"/>
  <c r="Q7" i="3" s="1"/>
  <c r="AD6" i="3"/>
  <c r="P6" i="3"/>
  <c r="Q6" i="3" s="1"/>
  <c r="Z6" i="3"/>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l="1"/>
  <c r="C157" i="6"/>
  <c r="C152" i="6"/>
  <c r="C151" i="6"/>
  <c r="F198" i="4"/>
  <c r="A8" i="3"/>
  <c r="B8" i="3" s="1"/>
  <c r="Z8" i="3" s="1"/>
  <c r="Z7" i="3"/>
  <c r="AD7" i="3"/>
  <c r="AA7" i="3"/>
  <c r="AC7" i="3"/>
  <c r="S194" i="4"/>
  <c r="Q196" i="4"/>
  <c r="F108" i="4"/>
  <c r="D233" i="4"/>
  <c r="F233" i="4" s="1"/>
  <c r="F2" i="4"/>
  <c r="D2" i="4"/>
  <c r="R5" i="3" l="1"/>
  <c r="R6" i="3"/>
  <c r="R7" i="3"/>
  <c r="AC8" i="3"/>
  <c r="A9" i="3"/>
  <c r="B9" i="3" s="1"/>
  <c r="P9" i="3" s="1"/>
  <c r="Q9" i="3" s="1"/>
  <c r="R9" i="3" s="1"/>
  <c r="P8" i="3"/>
  <c r="Q8" i="3" s="1"/>
  <c r="R8" i="3" s="1"/>
  <c r="AD8" i="3"/>
  <c r="AA8" i="3"/>
  <c r="R196" i="4"/>
  <c r="T194" i="4"/>
  <c r="AC9" i="3" l="1"/>
  <c r="AA9" i="3"/>
  <c r="AD9" i="3"/>
  <c r="Z9" i="3"/>
  <c r="A10" i="3"/>
  <c r="B10" i="3" s="1"/>
  <c r="A11" i="3" s="1"/>
  <c r="B11" i="3" s="1"/>
  <c r="AC11" i="3" s="1"/>
  <c r="U194" i="4"/>
  <c r="S196" i="4"/>
  <c r="AA10" i="3" l="1"/>
  <c r="Z10" i="3"/>
  <c r="AD11" i="3"/>
  <c r="A12" i="3"/>
  <c r="B12" i="3" s="1"/>
  <c r="A13" i="3" s="1"/>
  <c r="B13" i="3" s="1"/>
  <c r="Z11" i="3"/>
  <c r="P11" i="3"/>
  <c r="Q11" i="3" s="1"/>
  <c r="R11" i="3" s="1"/>
  <c r="AA11" i="3"/>
  <c r="AD10" i="3"/>
  <c r="P10" i="3"/>
  <c r="Q10" i="3" s="1"/>
  <c r="R10" i="3" s="1"/>
  <c r="AC10" i="3"/>
  <c r="T196" i="4"/>
  <c r="V194" i="4"/>
  <c r="P12" i="3" l="1"/>
  <c r="Q12" i="3" s="1"/>
  <c r="R12" i="3" s="1"/>
  <c r="AC12" i="3"/>
  <c r="AA12" i="3"/>
  <c r="AD12" i="3"/>
  <c r="Z12" i="3"/>
  <c r="U196" i="4"/>
  <c r="W194" i="4"/>
  <c r="P13" i="3"/>
  <c r="Q13" i="3" s="1"/>
  <c r="R13" i="3" s="1"/>
  <c r="A14" i="3"/>
  <c r="B14" i="3" s="1"/>
  <c r="AC13" i="3"/>
  <c r="AD13" i="3"/>
  <c r="AA13" i="3"/>
  <c r="Z13" i="3"/>
  <c r="V196" i="4" l="1"/>
  <c r="W196" i="4"/>
  <c r="A15" i="3"/>
  <c r="B15" i="3" s="1"/>
  <c r="P14" i="3"/>
  <c r="Q14" i="3" s="1"/>
  <c r="R14" i="3" s="1"/>
  <c r="AD14" i="3"/>
  <c r="AA14" i="3"/>
  <c r="Z14" i="3"/>
  <c r="AC14" i="3"/>
  <c r="D193" i="4" l="1"/>
  <c r="AA15" i="3"/>
  <c r="P15" i="3"/>
  <c r="Q15" i="3" s="1"/>
  <c r="R15" i="3" s="1"/>
  <c r="AC15" i="3"/>
  <c r="Z15" i="3"/>
  <c r="AD15" i="3"/>
  <c r="A16" i="3"/>
  <c r="B16" i="3" s="1"/>
  <c r="F193" i="4" l="1"/>
  <c r="AA16" i="3"/>
  <c r="AD16" i="3"/>
  <c r="AC16" i="3"/>
  <c r="P16" i="3"/>
  <c r="Q16" i="3" s="1"/>
  <c r="R16" i="3" s="1"/>
  <c r="Z16" i="3"/>
  <c r="A17" i="3"/>
  <c r="B17" i="3" s="1"/>
  <c r="N36" i="1" l="1"/>
  <c r="M37" i="6"/>
  <c r="P17" i="3"/>
  <c r="Q17" i="3" s="1"/>
  <c r="R17" i="3" s="1"/>
  <c r="A18" i="3"/>
  <c r="B18" i="3" s="1"/>
  <c r="AC17" i="3"/>
  <c r="Z17" i="3"/>
  <c r="AD17" i="3"/>
  <c r="AA17" i="3"/>
  <c r="AA18" i="3" l="1"/>
  <c r="P18" i="3"/>
  <c r="Q18" i="3" s="1"/>
  <c r="R18" i="3" s="1"/>
  <c r="AC18" i="3"/>
  <c r="A19" i="3"/>
  <c r="B19" i="3" s="1"/>
  <c r="AD18" i="3"/>
  <c r="Z18" i="3"/>
  <c r="P19" i="3" l="1"/>
  <c r="Q19" i="3" s="1"/>
  <c r="R19" i="3" s="1"/>
  <c r="A20" i="3"/>
  <c r="B20" i="3" s="1"/>
  <c r="Z19" i="3"/>
  <c r="AD19" i="3"/>
  <c r="AA19" i="3"/>
  <c r="AC19" i="3"/>
  <c r="P20" i="3" l="1"/>
  <c r="Q20" i="3" s="1"/>
  <c r="R20" i="3" s="1"/>
  <c r="A21" i="3"/>
  <c r="B21" i="3" s="1"/>
  <c r="AA20" i="3"/>
  <c r="Z20" i="3"/>
  <c r="AD20" i="3"/>
  <c r="AC20" i="3"/>
  <c r="AD21" i="3" l="1"/>
  <c r="P21" i="3"/>
  <c r="Q21" i="3" s="1"/>
  <c r="R21" i="3" s="1"/>
  <c r="AC21" i="3"/>
  <c r="AA21" i="3"/>
  <c r="Z21" i="3"/>
  <c r="A22" i="3"/>
  <c r="B22" i="3" s="1"/>
  <c r="AC22" i="3" l="1"/>
  <c r="A23" i="3"/>
  <c r="B23" i="3" s="1"/>
  <c r="AD22" i="3"/>
  <c r="AA22" i="3"/>
  <c r="Z22" i="3"/>
  <c r="P22" i="3"/>
  <c r="Q22" i="3" s="1"/>
  <c r="R22" i="3" s="1"/>
  <c r="A24" i="3" l="1"/>
  <c r="B24" i="3" s="1"/>
  <c r="Z23" i="3"/>
  <c r="AA23" i="3"/>
  <c r="AC23" i="3"/>
  <c r="AD23" i="3"/>
  <c r="P23" i="3"/>
  <c r="Q23" i="3" s="1"/>
  <c r="R23" i="3" s="1"/>
  <c r="AA24" i="3" l="1"/>
  <c r="Z24" i="3"/>
  <c r="AC24" i="3"/>
  <c r="AD24" i="3"/>
  <c r="A25" i="3"/>
  <c r="B25" i="3" s="1"/>
  <c r="P24" i="3"/>
  <c r="Q24" i="3" s="1"/>
  <c r="R24" i="3" s="1"/>
  <c r="P25" i="3" l="1"/>
  <c r="Q25" i="3" s="1"/>
  <c r="R25" i="3" s="1"/>
  <c r="Z25" i="3"/>
  <c r="A26" i="3"/>
  <c r="B26" i="3" s="1"/>
  <c r="AC25" i="3"/>
  <c r="AA25" i="3"/>
  <c r="AD25" i="3"/>
  <c r="AD26" i="3" l="1"/>
  <c r="P26" i="3"/>
  <c r="Q26" i="3" s="1"/>
  <c r="R26" i="3" s="1"/>
  <c r="A27" i="3"/>
  <c r="B27" i="3" s="1"/>
  <c r="AA26" i="3"/>
  <c r="Z26" i="3"/>
  <c r="AC26" i="3"/>
  <c r="P27" i="3" l="1"/>
  <c r="Q27" i="3" s="1"/>
  <c r="R27" i="3" s="1"/>
  <c r="Z27" i="3"/>
  <c r="AA27" i="3"/>
  <c r="AD27" i="3"/>
  <c r="A28" i="3"/>
  <c r="B28" i="3" s="1"/>
  <c r="AC27" i="3"/>
  <c r="Z28" i="3" l="1"/>
  <c r="P28" i="3"/>
  <c r="Q28" i="3" s="1"/>
  <c r="R28" i="3" s="1"/>
  <c r="A29" i="3"/>
  <c r="B29" i="3" s="1"/>
  <c r="AA28" i="3"/>
  <c r="AC28" i="3"/>
  <c r="AD28" i="3"/>
  <c r="AC29" i="3" l="1"/>
  <c r="P29" i="3"/>
  <c r="Q29" i="3" s="1"/>
  <c r="R29" i="3" s="1"/>
  <c r="A30" i="3"/>
  <c r="B30" i="3" s="1"/>
  <c r="AD29" i="3"/>
  <c r="Z29" i="3"/>
  <c r="AA29" i="3"/>
  <c r="Z30" i="3" l="1"/>
  <c r="P30" i="3"/>
  <c r="Q30" i="3" s="1"/>
  <c r="R30" i="3" s="1"/>
  <c r="AC30" i="3"/>
  <c r="AA30" i="3"/>
  <c r="AD30" i="3"/>
  <c r="A31" i="3"/>
  <c r="B31" i="3" s="1"/>
  <c r="AC31" i="3" l="1"/>
  <c r="A32" i="3"/>
  <c r="B32" i="3" s="1"/>
  <c r="Z31" i="3"/>
  <c r="P31" i="3"/>
  <c r="Q31" i="3" s="1"/>
  <c r="R31" i="3" s="1"/>
  <c r="AD31" i="3"/>
  <c r="AA31" i="3"/>
  <c r="A33" i="3" l="1"/>
  <c r="B33" i="3" s="1"/>
  <c r="Z32" i="3"/>
  <c r="P32" i="3"/>
  <c r="Q32" i="3" s="1"/>
  <c r="R32" i="3" s="1"/>
  <c r="AD32" i="3"/>
  <c r="AC32" i="3"/>
  <c r="AA32" i="3"/>
  <c r="P33" i="3" l="1"/>
  <c r="Q33" i="3" s="1"/>
  <c r="R33" i="3" s="1"/>
  <c r="AC33" i="3"/>
  <c r="A34" i="3"/>
  <c r="B34" i="3" s="1"/>
  <c r="AA33" i="3"/>
  <c r="Z33" i="3"/>
  <c r="AD33" i="3"/>
  <c r="Z34" i="3" l="1"/>
  <c r="P34" i="3"/>
  <c r="Q34" i="3" s="1"/>
  <c r="R34" i="3" s="1"/>
  <c r="AC34" i="3"/>
  <c r="A35" i="3"/>
  <c r="B35" i="3" s="1"/>
  <c r="AA34" i="3"/>
  <c r="A36" i="3" l="1"/>
  <c r="B36" i="3" s="1"/>
  <c r="Z35" i="3"/>
  <c r="AD35" i="3"/>
  <c r="AA35" i="3"/>
  <c r="AC35" i="3"/>
  <c r="P35" i="3"/>
  <c r="Q35" i="3" s="1"/>
  <c r="R35" i="3" s="1"/>
  <c r="AD36" i="3" l="1"/>
  <c r="AA36" i="3"/>
  <c r="P36" i="3"/>
  <c r="Q36" i="3" s="1"/>
  <c r="R36" i="3" s="1"/>
  <c r="Z36" i="3"/>
  <c r="A37" i="3"/>
  <c r="B37" i="3" s="1"/>
  <c r="AC36" i="3"/>
  <c r="AD37" i="3" l="1"/>
  <c r="Z37" i="3"/>
  <c r="AA37" i="3"/>
  <c r="AC37" i="3"/>
  <c r="P37" i="3"/>
  <c r="Q37" i="3" s="1"/>
  <c r="R37" i="3" s="1"/>
  <c r="A38" i="3"/>
  <c r="B38" i="3" s="1"/>
  <c r="P38" i="3" l="1"/>
  <c r="Q38" i="3" s="1"/>
  <c r="R38" i="3" s="1"/>
  <c r="A39" i="3"/>
  <c r="B39" i="3" s="1"/>
  <c r="AC38" i="3"/>
  <c r="AA38" i="3"/>
  <c r="AD38" i="3"/>
  <c r="Z38" i="3"/>
  <c r="AC39" i="3" l="1"/>
  <c r="P39" i="3"/>
  <c r="Q39" i="3" s="1"/>
  <c r="R39" i="3" s="1"/>
  <c r="AD39" i="3"/>
  <c r="Z39" i="3"/>
  <c r="A40" i="3"/>
  <c r="B40" i="3" s="1"/>
  <c r="AA39" i="3"/>
  <c r="P40" i="3" l="1"/>
  <c r="Q40" i="3" s="1"/>
  <c r="R40" i="3" s="1"/>
  <c r="AA40" i="3"/>
  <c r="A41" i="3"/>
  <c r="B41" i="3" s="1"/>
  <c r="AC40" i="3"/>
  <c r="Z40" i="3"/>
  <c r="AD40" i="3"/>
  <c r="P41" i="3" l="1"/>
  <c r="Q41" i="3" s="1"/>
  <c r="R41" i="3" s="1"/>
  <c r="AC41" i="3"/>
  <c r="A42" i="3"/>
  <c r="B42" i="3" s="1"/>
  <c r="AA41" i="3"/>
  <c r="Z41" i="3"/>
  <c r="AD41" i="3"/>
  <c r="P42" i="3" l="1"/>
  <c r="Q42" i="3" s="1"/>
  <c r="R42" i="3" s="1"/>
  <c r="Z42" i="3"/>
  <c r="AA42" i="3"/>
  <c r="A43" i="3"/>
  <c r="B43" i="3" s="1"/>
  <c r="AD42" i="3"/>
  <c r="AC42" i="3"/>
  <c r="AC43" i="3" l="1"/>
  <c r="P43" i="3"/>
  <c r="Q43" i="3" s="1"/>
  <c r="R43" i="3" s="1"/>
  <c r="AD43" i="3"/>
  <c r="Z43" i="3"/>
  <c r="A44" i="3"/>
  <c r="B44" i="3" s="1"/>
  <c r="AA43" i="3"/>
  <c r="AA44" i="3" l="1"/>
  <c r="P44" i="3"/>
  <c r="Q44" i="3" s="1"/>
  <c r="R44" i="3" s="1"/>
  <c r="A45" i="3"/>
  <c r="B45" i="3" s="1"/>
  <c r="Z44" i="3"/>
  <c r="AC44" i="3"/>
  <c r="P45" i="3" l="1"/>
  <c r="Q45" i="3" s="1"/>
  <c r="R45" i="3" s="1"/>
  <c r="A46" i="3"/>
  <c r="B46" i="3" s="1"/>
  <c r="AA45" i="3"/>
  <c r="AD45" i="3"/>
  <c r="Z45" i="3"/>
  <c r="AC45" i="3"/>
  <c r="P46" i="3" l="1"/>
  <c r="Q46" i="3" s="1"/>
  <c r="R46" i="3" s="1"/>
  <c r="AA46" i="3"/>
  <c r="AD46" i="3"/>
  <c r="A47" i="3"/>
  <c r="B47" i="3" s="1"/>
  <c r="Z46" i="3"/>
  <c r="AC46" i="3"/>
  <c r="AD47" i="3" l="1"/>
  <c r="AA47" i="3"/>
  <c r="P47" i="3"/>
  <c r="Q47" i="3" s="1"/>
  <c r="R47" i="3" s="1"/>
  <c r="A48" i="3"/>
  <c r="B48" i="3" s="1"/>
  <c r="Z47" i="3"/>
  <c r="AC47" i="3"/>
  <c r="AC48" i="3" l="1"/>
  <c r="Z48" i="3"/>
  <c r="AA48" i="3"/>
  <c r="A49" i="3"/>
  <c r="B49" i="3" s="1"/>
  <c r="AD48" i="3"/>
  <c r="P48" i="3"/>
  <c r="Q48" i="3" s="1"/>
  <c r="R48" i="3" s="1"/>
  <c r="A50" i="3" l="1"/>
  <c r="B50" i="3" s="1"/>
  <c r="P49" i="3"/>
  <c r="Q49" i="3" s="1"/>
  <c r="R49" i="3" s="1"/>
  <c r="AC49" i="3"/>
  <c r="AD49" i="3"/>
  <c r="AA49" i="3"/>
  <c r="Z49" i="3"/>
  <c r="Z50" i="3" l="1"/>
  <c r="AA50" i="3"/>
  <c r="P50" i="3"/>
  <c r="Q50" i="3" s="1"/>
  <c r="R50" i="3" s="1"/>
  <c r="A51" i="3"/>
  <c r="B51" i="3" s="1"/>
  <c r="AD50" i="3"/>
  <c r="AC50" i="3"/>
  <c r="AD51" i="3" l="1"/>
  <c r="A52" i="3"/>
  <c r="B52" i="3" s="1"/>
  <c r="P51" i="3"/>
  <c r="Q51" i="3" s="1"/>
  <c r="R51" i="3" s="1"/>
  <c r="AA51" i="3"/>
  <c r="Z51" i="3"/>
  <c r="AC51" i="3"/>
  <c r="A53" i="3" l="1"/>
  <c r="B53" i="3" s="1"/>
  <c r="AC52" i="3"/>
  <c r="P52" i="3"/>
  <c r="Q52" i="3" s="1"/>
  <c r="R52" i="3" s="1"/>
  <c r="AA52" i="3"/>
  <c r="AD52" i="3"/>
  <c r="Z52" i="3"/>
  <c r="A54" i="3" l="1"/>
  <c r="B54" i="3" s="1"/>
  <c r="AD53" i="3"/>
  <c r="P53" i="3"/>
  <c r="Q53" i="3" s="1"/>
  <c r="R53" i="3" s="1"/>
  <c r="AA53" i="3"/>
  <c r="AC53" i="3"/>
  <c r="Z53" i="3"/>
  <c r="AC54" i="3" l="1"/>
  <c r="P54" i="3"/>
  <c r="Q54" i="3" s="1"/>
  <c r="R54" i="3" s="1"/>
  <c r="A55" i="3"/>
  <c r="B55" i="3" s="1"/>
  <c r="AA54" i="3"/>
  <c r="Z54" i="3"/>
  <c r="AD54" i="3"/>
  <c r="P55" i="3" l="1"/>
  <c r="Q55" i="3" s="1"/>
  <c r="R55" i="3" s="1"/>
  <c r="A56" i="3"/>
  <c r="B56" i="3" s="1"/>
  <c r="AC55" i="3"/>
  <c r="AA55" i="3"/>
  <c r="Z55" i="3"/>
  <c r="AD55" i="3"/>
  <c r="P56" i="3" l="1"/>
  <c r="Q56" i="3" s="1"/>
  <c r="R56" i="3" s="1"/>
  <c r="AA56" i="3"/>
  <c r="A57" i="3"/>
  <c r="B57" i="3" s="1"/>
  <c r="AD56" i="3"/>
  <c r="Z56" i="3"/>
  <c r="AC56" i="3"/>
  <c r="AD57" i="3" l="1"/>
  <c r="AA57" i="3"/>
  <c r="A58" i="3"/>
  <c r="B58" i="3" s="1"/>
  <c r="AC57" i="3"/>
  <c r="P57" i="3"/>
  <c r="Q57" i="3" s="1"/>
  <c r="R57" i="3" s="1"/>
  <c r="Z57" i="3"/>
  <c r="Z58" i="3" l="1"/>
  <c r="AD58" i="3"/>
  <c r="AA58" i="3"/>
  <c r="P58" i="3"/>
  <c r="Q58" i="3" s="1"/>
  <c r="R58" i="3" s="1"/>
  <c r="A59" i="3"/>
  <c r="B59" i="3" s="1"/>
  <c r="AC58" i="3"/>
  <c r="P59" i="3" l="1"/>
  <c r="Q59" i="3" s="1"/>
  <c r="R59" i="3" s="1"/>
  <c r="A60" i="3"/>
  <c r="B60" i="3" s="1"/>
  <c r="AC59" i="3"/>
  <c r="AD59" i="3"/>
  <c r="Z59" i="3"/>
  <c r="AA59" i="3"/>
  <c r="AC60" i="3" l="1"/>
  <c r="AD60" i="3"/>
  <c r="Z60" i="3"/>
  <c r="P60" i="3"/>
  <c r="Q60" i="3" s="1"/>
  <c r="R60" i="3" s="1"/>
  <c r="A61" i="3"/>
  <c r="B61" i="3" s="1"/>
  <c r="AA60" i="3"/>
  <c r="A62" i="3" l="1"/>
  <c r="B62" i="3" s="1"/>
  <c r="Z61" i="3"/>
  <c r="AD61" i="3"/>
  <c r="AC61" i="3"/>
  <c r="P61" i="3"/>
  <c r="Q61" i="3" s="1"/>
  <c r="R61" i="3" s="1"/>
  <c r="AA61" i="3"/>
  <c r="AD62" i="3" l="1"/>
  <c r="P62" i="3"/>
  <c r="Q62" i="3" s="1"/>
  <c r="R62" i="3" s="1"/>
  <c r="Z62" i="3"/>
  <c r="AA62" i="3"/>
  <c r="AC62" i="3"/>
  <c r="A63" i="3"/>
  <c r="B63" i="3" s="1"/>
  <c r="AC63" i="3" l="1"/>
  <c r="AA63" i="3"/>
  <c r="A64" i="3"/>
  <c r="B64" i="3" s="1"/>
  <c r="AD63" i="3"/>
  <c r="P63" i="3"/>
  <c r="Q63" i="3" s="1"/>
  <c r="R63" i="3" s="1"/>
  <c r="Z63" i="3"/>
  <c r="A65" i="3" l="1"/>
  <c r="B65" i="3" s="1"/>
  <c r="Z64" i="3"/>
  <c r="AA64" i="3"/>
  <c r="AC64" i="3"/>
  <c r="AD64" i="3"/>
  <c r="P64" i="3"/>
  <c r="Q64" i="3" s="1"/>
  <c r="R64" i="3" s="1"/>
  <c r="Z65" i="3" l="1"/>
  <c r="AA65" i="3"/>
  <c r="A66" i="3"/>
  <c r="B66" i="3" s="1"/>
  <c r="AC65" i="3"/>
  <c r="P65" i="3"/>
  <c r="Q65" i="3" s="1"/>
  <c r="R65" i="3" s="1"/>
  <c r="AD65" i="3"/>
  <c r="A67" i="3" l="1"/>
  <c r="B67" i="3" s="1"/>
  <c r="P66" i="3"/>
  <c r="Q66" i="3" s="1"/>
  <c r="R66" i="3" s="1"/>
  <c r="AC66" i="3"/>
  <c r="Z66" i="3"/>
  <c r="AD66" i="3"/>
  <c r="AA66" i="3"/>
  <c r="AA67" i="3" l="1"/>
  <c r="Z67" i="3"/>
  <c r="AD67" i="3"/>
  <c r="AC67" i="3"/>
  <c r="P67" i="3"/>
  <c r="Q67" i="3" s="1"/>
  <c r="R67" i="3" s="1"/>
  <c r="A68" i="3"/>
  <c r="B68" i="3" s="1"/>
  <c r="AD68" i="3" l="1"/>
  <c r="AC68" i="3"/>
  <c r="Z68" i="3"/>
  <c r="AA68" i="3"/>
  <c r="A69" i="3"/>
  <c r="B69" i="3" s="1"/>
  <c r="P68" i="3"/>
  <c r="Q68" i="3" s="1"/>
  <c r="R68" i="3" s="1"/>
  <c r="Z69" i="3" l="1"/>
  <c r="AC69" i="3"/>
  <c r="P69" i="3"/>
  <c r="Q69" i="3" s="1"/>
  <c r="R69" i="3" s="1"/>
  <c r="AA69" i="3"/>
  <c r="AD69" i="3"/>
  <c r="A70" i="3"/>
  <c r="B70" i="3" s="1"/>
  <c r="A71" i="3" l="1"/>
  <c r="B71" i="3" s="1"/>
  <c r="AC70" i="3"/>
  <c r="AA70" i="3"/>
  <c r="AD70" i="3"/>
  <c r="P70" i="3"/>
  <c r="Q70" i="3" s="1"/>
  <c r="R70" i="3" s="1"/>
  <c r="Z70" i="3"/>
  <c r="AA71" i="3" l="1"/>
  <c r="A72" i="3"/>
  <c r="B72" i="3" s="1"/>
  <c r="AC71" i="3"/>
  <c r="Z71" i="3"/>
  <c r="AD71" i="3"/>
  <c r="P71" i="3"/>
  <c r="Q71" i="3" s="1"/>
  <c r="R71" i="3" s="1"/>
  <c r="A73" i="3" l="1"/>
  <c r="B73" i="3" s="1"/>
  <c r="Z72" i="3"/>
  <c r="P72" i="3"/>
  <c r="Q72" i="3" s="1"/>
  <c r="R72" i="3" s="1"/>
  <c r="AD72" i="3"/>
  <c r="AA72" i="3"/>
  <c r="AC72" i="3"/>
  <c r="AC73" i="3" l="1"/>
  <c r="A74" i="3"/>
  <c r="B74" i="3" s="1"/>
  <c r="Z73" i="3"/>
  <c r="AA73" i="3"/>
  <c r="AD73" i="3"/>
  <c r="P73" i="3"/>
  <c r="Q73" i="3" s="1"/>
  <c r="R73" i="3" s="1"/>
  <c r="AD74" i="3" l="1"/>
  <c r="P74" i="3"/>
  <c r="Q74" i="3" s="1"/>
  <c r="R74" i="3" s="1"/>
  <c r="AC74" i="3"/>
  <c r="A75" i="3"/>
  <c r="B75" i="3" s="1"/>
  <c r="AA74" i="3"/>
  <c r="Z74" i="3"/>
  <c r="P75" i="3" l="1"/>
  <c r="Q75" i="3" s="1"/>
  <c r="R75" i="3" s="1"/>
  <c r="Z75" i="3"/>
  <c r="A76" i="3"/>
  <c r="B76" i="3" s="1"/>
  <c r="AA75" i="3"/>
  <c r="AC75" i="3"/>
  <c r="AD75" i="3"/>
  <c r="AC76" i="3" l="1"/>
  <c r="Z76" i="3"/>
  <c r="AD76" i="3"/>
  <c r="AA76" i="3"/>
  <c r="A77" i="3"/>
  <c r="B77" i="3" s="1"/>
  <c r="P76" i="3"/>
  <c r="Q76" i="3" s="1"/>
  <c r="R76" i="3" s="1"/>
  <c r="A78" i="3" l="1"/>
  <c r="B78" i="3" s="1"/>
  <c r="AA77" i="3"/>
  <c r="Z77" i="3"/>
  <c r="P77" i="3"/>
  <c r="Q77" i="3" s="1"/>
  <c r="R77" i="3" s="1"/>
  <c r="AD77" i="3"/>
  <c r="AC77" i="3"/>
  <c r="A79" i="3" l="1"/>
  <c r="B79" i="3" s="1"/>
  <c r="AD78" i="3"/>
  <c r="P78" i="3"/>
  <c r="Q78" i="3" s="1"/>
  <c r="R78" i="3" s="1"/>
  <c r="AC78" i="3"/>
  <c r="AA78" i="3"/>
  <c r="Z78" i="3"/>
  <c r="P79" i="3" l="1"/>
  <c r="Q79" i="3" s="1"/>
  <c r="R79" i="3" s="1"/>
  <c r="A80" i="3"/>
  <c r="B80" i="3" s="1"/>
  <c r="Z79" i="3"/>
  <c r="AC79" i="3"/>
  <c r="AA79" i="3"/>
  <c r="AD79" i="3"/>
  <c r="AA80" i="3" l="1"/>
  <c r="A81" i="3"/>
  <c r="B81" i="3" s="1"/>
  <c r="AD80" i="3"/>
  <c r="AC80" i="3"/>
  <c r="P80" i="3"/>
  <c r="Q80" i="3" s="1"/>
  <c r="R80" i="3" s="1"/>
  <c r="Z80" i="3"/>
  <c r="Z81" i="3" l="1"/>
  <c r="AC81" i="3"/>
  <c r="A82" i="3"/>
  <c r="B82" i="3" s="1"/>
  <c r="AA81" i="3"/>
  <c r="AD81" i="3"/>
  <c r="P81" i="3"/>
  <c r="Q81" i="3" s="1"/>
  <c r="R81" i="3" s="1"/>
  <c r="A83" i="3" l="1"/>
  <c r="B83" i="3" s="1"/>
  <c r="P82" i="3"/>
  <c r="Q82" i="3" s="1"/>
  <c r="R82" i="3" s="1"/>
  <c r="AC82" i="3"/>
  <c r="AA82" i="3"/>
  <c r="Z82" i="3"/>
  <c r="AD82" i="3"/>
  <c r="AA83" i="3" l="1"/>
  <c r="AC83" i="3"/>
  <c r="P83" i="3"/>
  <c r="Q83" i="3" s="1"/>
  <c r="R83" i="3" s="1"/>
  <c r="Z83" i="3"/>
  <c r="AD83" i="3"/>
  <c r="A84" i="3"/>
  <c r="B84" i="3" s="1"/>
  <c r="AA84" i="3" l="1"/>
  <c r="Z84" i="3"/>
  <c r="A85" i="3"/>
  <c r="B85" i="3" s="1"/>
  <c r="P84" i="3"/>
  <c r="Q84" i="3" s="1"/>
  <c r="R84" i="3" s="1"/>
  <c r="AC84" i="3"/>
  <c r="A86" i="3" l="1"/>
  <c r="B86" i="3" s="1"/>
  <c r="P85" i="3"/>
  <c r="Q85" i="3" s="1"/>
  <c r="R85" i="3" s="1"/>
  <c r="AA85" i="3"/>
  <c r="AC85" i="3"/>
  <c r="Z85" i="3"/>
  <c r="AD85" i="3"/>
  <c r="AC86" i="3" l="1"/>
  <c r="Z86" i="3"/>
  <c r="P86" i="3"/>
  <c r="Q86" i="3" s="1"/>
  <c r="R86" i="3" s="1"/>
  <c r="AA86" i="3"/>
  <c r="A87" i="3"/>
  <c r="B87" i="3" s="1"/>
  <c r="AD86" i="3"/>
  <c r="P87" i="3" l="1"/>
  <c r="Q87" i="3" s="1"/>
  <c r="R87" i="3" s="1"/>
  <c r="Z87" i="3"/>
  <c r="A88" i="3"/>
  <c r="B88" i="3" s="1"/>
  <c r="AD87" i="3"/>
  <c r="AC87" i="3"/>
  <c r="AA87" i="3"/>
  <c r="A89" i="3" l="1"/>
  <c r="B89" i="3" s="1"/>
  <c r="P88" i="3"/>
  <c r="Q88" i="3" s="1"/>
  <c r="R88" i="3" s="1"/>
  <c r="AC88" i="3"/>
  <c r="Z88" i="3"/>
  <c r="AA88" i="3"/>
  <c r="AD88" i="3"/>
  <c r="AD89" i="3" l="1"/>
  <c r="AC89" i="3"/>
  <c r="P89" i="3"/>
  <c r="Q89" i="3" s="1"/>
  <c r="R89" i="3" s="1"/>
  <c r="Z89" i="3"/>
  <c r="AA89" i="3"/>
  <c r="A90" i="3"/>
  <c r="B90" i="3" s="1"/>
  <c r="A91" i="3" l="1"/>
  <c r="B91" i="3" s="1"/>
  <c r="P90" i="3"/>
  <c r="Q90" i="3" s="1"/>
  <c r="R90" i="3" s="1"/>
  <c r="AC90" i="3"/>
  <c r="Z90" i="3"/>
  <c r="AA90" i="3"/>
  <c r="AD90" i="3"/>
  <c r="P91" i="3" l="1"/>
  <c r="Q91" i="3" s="1"/>
  <c r="R91" i="3" s="1"/>
  <c r="AD91" i="3"/>
  <c r="AA91" i="3"/>
  <c r="A92" i="3"/>
  <c r="B92" i="3" s="1"/>
  <c r="AC91" i="3"/>
  <c r="Z91" i="3"/>
  <c r="AA92" i="3" l="1"/>
  <c r="AD92" i="3"/>
  <c r="AC92" i="3"/>
  <c r="P92" i="3"/>
  <c r="Q92" i="3" s="1"/>
  <c r="R92" i="3" s="1"/>
  <c r="Z92" i="3"/>
  <c r="A93" i="3"/>
  <c r="B93" i="3" s="1"/>
  <c r="Z93" i="3" l="1"/>
  <c r="AA93" i="3"/>
  <c r="P93" i="3"/>
  <c r="Q93" i="3" s="1"/>
  <c r="R93" i="3" s="1"/>
  <c r="A94" i="3"/>
  <c r="B94" i="3" s="1"/>
  <c r="AD93" i="3"/>
  <c r="AC93" i="3"/>
  <c r="AC94" i="3" l="1"/>
  <c r="Z94" i="3"/>
  <c r="AA94" i="3"/>
  <c r="AD94" i="3"/>
  <c r="A95" i="3"/>
  <c r="B95" i="3" s="1"/>
  <c r="P94" i="3"/>
  <c r="Q94" i="3" s="1"/>
  <c r="R94" i="3" s="1"/>
  <c r="Z95" i="3" l="1"/>
  <c r="A96" i="3"/>
  <c r="B96" i="3" s="1"/>
  <c r="P95" i="3"/>
  <c r="Q95" i="3" s="1"/>
  <c r="R95" i="3" s="1"/>
  <c r="AC95" i="3"/>
  <c r="AD95" i="3"/>
  <c r="AA95" i="3"/>
  <c r="Z96" i="3" l="1"/>
  <c r="P96" i="3"/>
  <c r="Q96" i="3" s="1"/>
  <c r="R96" i="3" s="1"/>
  <c r="AC96" i="3"/>
  <c r="AA96" i="3"/>
  <c r="AD96" i="3"/>
  <c r="A97" i="3"/>
  <c r="B97" i="3" s="1"/>
  <c r="A98" i="3" l="1"/>
  <c r="B98" i="3" s="1"/>
  <c r="P97" i="3"/>
  <c r="Q97" i="3" s="1"/>
  <c r="R97" i="3" s="1"/>
  <c r="AD97" i="3"/>
  <c r="AA97" i="3"/>
  <c r="Z97" i="3"/>
  <c r="AC97" i="3"/>
  <c r="A99" i="3" l="1"/>
  <c r="B99" i="3" s="1"/>
  <c r="AD98" i="3"/>
  <c r="AA98" i="3"/>
  <c r="P98" i="3"/>
  <c r="Q98" i="3" s="1"/>
  <c r="R98" i="3" s="1"/>
  <c r="Z98" i="3"/>
  <c r="AC98" i="3"/>
  <c r="AD99" i="3" l="1"/>
  <c r="P99" i="3"/>
  <c r="Q99" i="3" s="1"/>
  <c r="R99" i="3" s="1"/>
  <c r="Z99" i="3"/>
  <c r="A100" i="3"/>
  <c r="B100" i="3" s="1"/>
  <c r="AC99" i="3"/>
  <c r="AA99" i="3"/>
  <c r="A101" i="3" l="1"/>
  <c r="B101" i="3" s="1"/>
  <c r="AA100" i="3"/>
  <c r="AC100" i="3"/>
  <c r="Z100" i="3"/>
  <c r="AD100" i="3"/>
  <c r="P100" i="3"/>
  <c r="Q100" i="3" s="1"/>
  <c r="R100" i="3" s="1"/>
  <c r="AD101" i="3" l="1"/>
  <c r="Z101" i="3"/>
  <c r="P101" i="3"/>
  <c r="Q101" i="3" s="1"/>
  <c r="R101" i="3" s="1"/>
  <c r="AC101" i="3"/>
  <c r="A102" i="3"/>
  <c r="B102" i="3" s="1"/>
  <c r="AA101" i="3"/>
  <c r="P102" i="3" l="1"/>
  <c r="Q102" i="3" s="1"/>
  <c r="R102" i="3" s="1"/>
  <c r="A103" i="3"/>
  <c r="B103" i="3" s="1"/>
  <c r="AA102" i="3"/>
  <c r="AC102" i="3"/>
  <c r="AD102" i="3"/>
  <c r="Z102" i="3"/>
  <c r="P103" i="3" l="1"/>
  <c r="Q103" i="3" s="1"/>
  <c r="R103" i="3" s="1"/>
  <c r="AD103" i="3"/>
  <c r="AC103" i="3"/>
  <c r="Z103" i="3"/>
  <c r="A104" i="3"/>
  <c r="B104" i="3" s="1"/>
  <c r="AA103" i="3"/>
  <c r="AC104" i="3" l="1"/>
  <c r="P104" i="3"/>
  <c r="Q104" i="3" s="1"/>
  <c r="R104" i="3" s="1"/>
  <c r="Z104" i="3"/>
  <c r="AA104" i="3"/>
  <c r="AD104" i="3" l="1"/>
  <c r="C149" i="1" l="1"/>
  <c r="C150" i="1" s="1"/>
  <c r="C141" i="1"/>
  <c r="C144" i="1"/>
  <c r="C146" i="1"/>
  <c r="C142" i="1"/>
  <c r="B141" i="1"/>
  <c r="B144" i="1"/>
  <c r="B143" i="1"/>
  <c r="B147" i="1"/>
  <c r="B145" i="1"/>
  <c r="B142" i="1"/>
  <c r="B146" i="1"/>
  <c r="B151" i="1" l="1"/>
  <c r="B150" i="1" s="1"/>
  <c r="B155" i="1"/>
  <c r="B153" i="1"/>
  <c r="B152" i="1" l="1"/>
  <c r="B154" i="1"/>
  <c r="C154" i="1"/>
  <c r="C152" i="1"/>
  <c r="C10" i="1"/>
  <c r="AD34" i="3" l="1"/>
  <c r="P14" i="6" l="1"/>
  <c r="D44" i="8" l="1"/>
  <c r="D68" i="8"/>
  <c r="D49" i="8"/>
  <c r="D45" i="8"/>
  <c r="D63" i="8"/>
  <c r="D65" i="8"/>
  <c r="D55" i="8"/>
  <c r="M14" i="6"/>
  <c r="M15" i="6" s="1"/>
  <c r="D53" i="8"/>
  <c r="D56" i="8"/>
  <c r="D62" i="8"/>
  <c r="D57" i="8"/>
  <c r="D51" i="8"/>
  <c r="D60" i="8"/>
  <c r="E11" i="7"/>
  <c r="D46" i="8"/>
  <c r="D48" i="8"/>
  <c r="H41" i="7"/>
  <c r="D59" i="8"/>
  <c r="D58" i="8"/>
  <c r="H5" i="7"/>
  <c r="D52" i="8"/>
  <c r="D67" i="8"/>
  <c r="D64" i="8"/>
  <c r="D66" i="8"/>
  <c r="D69" i="8"/>
  <c r="D61" i="8"/>
  <c r="D43" i="8"/>
  <c r="D54" i="8"/>
  <c r="D47" i="8"/>
  <c r="C11" i="8"/>
  <c r="D50" i="8"/>
  <c r="E107" i="7"/>
  <c r="N14" i="6"/>
  <c r="N15" i="6" s="1"/>
  <c r="I32" i="6" l="1"/>
  <c r="B193" i="6"/>
  <c r="I42" i="7"/>
  <c r="C150" i="6"/>
  <c r="I29" i="6"/>
  <c r="B192" i="6"/>
  <c r="F50" i="8"/>
  <c r="I50" i="8" s="1"/>
  <c r="E50" i="8"/>
  <c r="F64" i="8"/>
  <c r="I64" i="8" s="1"/>
  <c r="E64" i="8"/>
  <c r="E46" i="8"/>
  <c r="F46" i="8"/>
  <c r="I46" i="8" s="1"/>
  <c r="C12" i="8"/>
  <c r="F107" i="7"/>
  <c r="C11" i="1"/>
  <c r="S4" i="3" s="1"/>
  <c r="J41" i="7"/>
  <c r="E58" i="7"/>
  <c r="H65" i="7" s="1"/>
  <c r="E47" i="8"/>
  <c r="F47" i="8"/>
  <c r="I47" i="8" s="1"/>
  <c r="F52" i="8"/>
  <c r="I52" i="8" s="1"/>
  <c r="E52" i="8"/>
  <c r="E60" i="8"/>
  <c r="F60" i="8"/>
  <c r="I60" i="8" s="1"/>
  <c r="E65" i="8"/>
  <c r="F65" i="8"/>
  <c r="I65" i="8" s="1"/>
  <c r="E54" i="8"/>
  <c r="F54" i="8"/>
  <c r="I54" i="8" s="1"/>
  <c r="E51" i="8"/>
  <c r="F51" i="8"/>
  <c r="I51" i="8" s="1"/>
  <c r="F63" i="8"/>
  <c r="I63" i="8" s="1"/>
  <c r="E63" i="8"/>
  <c r="H29" i="6"/>
  <c r="H32" i="6"/>
  <c r="C155" i="6"/>
  <c r="C156" i="6" s="1"/>
  <c r="B191" i="6"/>
  <c r="J42" i="7"/>
  <c r="F108" i="7"/>
  <c r="C149" i="6"/>
  <c r="E43" i="8"/>
  <c r="F43" i="8"/>
  <c r="I43" i="8" s="1"/>
  <c r="F58" i="8"/>
  <c r="I58" i="8" s="1"/>
  <c r="E58" i="8"/>
  <c r="E57" i="8"/>
  <c r="F57" i="8"/>
  <c r="I57" i="8" s="1"/>
  <c r="E45" i="8"/>
  <c r="F45" i="8"/>
  <c r="I45" i="8" s="1"/>
  <c r="F61" i="8"/>
  <c r="I61" i="8" s="1"/>
  <c r="E61" i="8"/>
  <c r="F59" i="8"/>
  <c r="I59" i="8" s="1"/>
  <c r="E59" i="8"/>
  <c r="F62" i="8"/>
  <c r="I62" i="8" s="1"/>
  <c r="E62" i="8"/>
  <c r="E49" i="8"/>
  <c r="F49" i="8"/>
  <c r="I49" i="8" s="1"/>
  <c r="E55" i="8"/>
  <c r="F55" i="8"/>
  <c r="I55" i="8" s="1"/>
  <c r="C25" i="1"/>
  <c r="E110" i="7"/>
  <c r="I41" i="7"/>
  <c r="E69" i="8"/>
  <c r="F69" i="8"/>
  <c r="I69" i="8" s="1"/>
  <c r="F56" i="8"/>
  <c r="I56" i="8" s="1"/>
  <c r="E56" i="8"/>
  <c r="F68" i="8"/>
  <c r="I68" i="8" s="1"/>
  <c r="E68" i="8"/>
  <c r="E67" i="8"/>
  <c r="F67" i="8"/>
  <c r="I67" i="8" s="1"/>
  <c r="F66" i="8"/>
  <c r="I66" i="8" s="1"/>
  <c r="E66" i="8"/>
  <c r="F48" i="8"/>
  <c r="I48" i="8" s="1"/>
  <c r="E48" i="8"/>
  <c r="E53" i="8"/>
  <c r="F53" i="8"/>
  <c r="I53" i="8" s="1"/>
  <c r="F44" i="8"/>
  <c r="I44" i="8" s="1"/>
  <c r="E44" i="8"/>
  <c r="H53" i="8" l="1"/>
  <c r="G53" i="8"/>
  <c r="K53" i="8" s="1"/>
  <c r="M53" i="8" s="1"/>
  <c r="H61" i="8"/>
  <c r="G61" i="8"/>
  <c r="K61" i="8" s="1"/>
  <c r="M61" i="8" s="1"/>
  <c r="H47" i="7"/>
  <c r="H30" i="6"/>
  <c r="B190" i="6"/>
  <c r="H14" i="7"/>
  <c r="B194" i="6"/>
  <c r="S29" i="6"/>
  <c r="G65" i="8"/>
  <c r="H65" i="8"/>
  <c r="H50" i="8"/>
  <c r="G50" i="8"/>
  <c r="H60" i="8"/>
  <c r="G60" i="8"/>
  <c r="G56" i="8"/>
  <c r="H56" i="8"/>
  <c r="G43" i="8"/>
  <c r="H43" i="8"/>
  <c r="H63" i="8"/>
  <c r="G63" i="8"/>
  <c r="G66" i="8"/>
  <c r="H66" i="8"/>
  <c r="G49" i="8"/>
  <c r="H49" i="8"/>
  <c r="H45" i="8"/>
  <c r="G45" i="8"/>
  <c r="H52" i="8"/>
  <c r="G52" i="8"/>
  <c r="I14" i="7"/>
  <c r="I30" i="6"/>
  <c r="I47" i="7"/>
  <c r="G69" i="8"/>
  <c r="H69" i="8"/>
  <c r="H62" i="8"/>
  <c r="G62" i="8"/>
  <c r="G51" i="8"/>
  <c r="H51" i="8"/>
  <c r="T4" i="3"/>
  <c r="U4" i="3" s="1"/>
  <c r="S5" i="3"/>
  <c r="H44" i="8"/>
  <c r="G44" i="8"/>
  <c r="G57" i="8"/>
  <c r="H57" i="8"/>
  <c r="H46" i="8"/>
  <c r="G46" i="8"/>
  <c r="H55" i="8"/>
  <c r="G55" i="8"/>
  <c r="H67" i="8"/>
  <c r="G67" i="8"/>
  <c r="H59" i="8"/>
  <c r="G59" i="8"/>
  <c r="G58" i="8"/>
  <c r="H58" i="8"/>
  <c r="G54" i="8"/>
  <c r="H54" i="8"/>
  <c r="G47" i="8"/>
  <c r="H47" i="8"/>
  <c r="G64" i="8"/>
  <c r="H64" i="8"/>
  <c r="H48" i="8"/>
  <c r="G48" i="8"/>
  <c r="H68" i="8"/>
  <c r="G68" i="8"/>
  <c r="H71" i="7"/>
  <c r="C32" i="1"/>
  <c r="K52" i="8" l="1"/>
  <c r="M52" i="8" s="1"/>
  <c r="K63" i="8"/>
  <c r="M63" i="8" s="1"/>
  <c r="J59" i="8"/>
  <c r="K64" i="8"/>
  <c r="M64" i="8" s="1"/>
  <c r="J62" i="8"/>
  <c r="K57" i="8"/>
  <c r="M57" i="8" s="1"/>
  <c r="K50" i="8"/>
  <c r="M50" i="8" s="1"/>
  <c r="K58" i="8"/>
  <c r="M58" i="8" s="1"/>
  <c r="J48" i="8"/>
  <c r="K51" i="8"/>
  <c r="M51" i="8" s="1"/>
  <c r="J60" i="8"/>
  <c r="J47" i="8"/>
  <c r="K67" i="8"/>
  <c r="M67" i="8" s="1"/>
  <c r="K44" i="8"/>
  <c r="M44" i="8" s="1"/>
  <c r="J69" i="8"/>
  <c r="J45" i="8"/>
  <c r="K43" i="8"/>
  <c r="M43" i="8" s="1"/>
  <c r="K65" i="8"/>
  <c r="M65" i="8" s="1"/>
  <c r="K66" i="8"/>
  <c r="M66" i="8" s="1"/>
  <c r="J46" i="8"/>
  <c r="K68" i="8"/>
  <c r="M68" i="8" s="1"/>
  <c r="J54" i="8"/>
  <c r="K55" i="8"/>
  <c r="M55" i="8" s="1"/>
  <c r="K49" i="8"/>
  <c r="M49" i="8" s="1"/>
  <c r="K56" i="8"/>
  <c r="M56" i="8" s="1"/>
  <c r="K48" i="8"/>
  <c r="M48" i="8" s="1"/>
  <c r="J58" i="8"/>
  <c r="K46" i="8"/>
  <c r="M46" i="8" s="1"/>
  <c r="J51" i="8"/>
  <c r="J64" i="8"/>
  <c r="L64" i="8" s="1"/>
  <c r="K59" i="8"/>
  <c r="M59" i="8" s="1"/>
  <c r="J57" i="8"/>
  <c r="K62" i="8"/>
  <c r="M62" i="8" s="1"/>
  <c r="J52" i="8"/>
  <c r="L52" i="8" s="1"/>
  <c r="J63" i="8"/>
  <c r="L63" i="8" s="1"/>
  <c r="J50" i="8"/>
  <c r="H15" i="7"/>
  <c r="S30" i="6"/>
  <c r="H48" i="7"/>
  <c r="K45" i="8"/>
  <c r="M45" i="8" s="1"/>
  <c r="J43" i="8"/>
  <c r="J65" i="8"/>
  <c r="P28" i="1"/>
  <c r="H68" i="7"/>
  <c r="K49" i="1"/>
  <c r="P29" i="1"/>
  <c r="H16" i="7"/>
  <c r="K47" i="8"/>
  <c r="M47" i="8" s="1"/>
  <c r="J67" i="8"/>
  <c r="J44" i="8"/>
  <c r="K69" i="8"/>
  <c r="M69" i="8" s="1"/>
  <c r="J49" i="8"/>
  <c r="J56" i="8"/>
  <c r="H33" i="6"/>
  <c r="J61" i="8"/>
  <c r="L61" i="8" s="1"/>
  <c r="S6" i="3"/>
  <c r="T5" i="3"/>
  <c r="J68" i="8"/>
  <c r="K54" i="8"/>
  <c r="M54" i="8" s="1"/>
  <c r="J55" i="8"/>
  <c r="I48" i="7"/>
  <c r="I15" i="7"/>
  <c r="J66" i="8"/>
  <c r="K60" i="8"/>
  <c r="M60" i="8" s="1"/>
  <c r="J53" i="8"/>
  <c r="L53" i="8" s="1"/>
  <c r="L57" i="8" l="1"/>
  <c r="L43" i="8"/>
  <c r="L45" i="8"/>
  <c r="L49" i="8"/>
  <c r="L50" i="8"/>
  <c r="L56" i="8"/>
  <c r="L58" i="8"/>
  <c r="L51" i="8"/>
  <c r="L62" i="8"/>
  <c r="L67" i="8"/>
  <c r="L65" i="8"/>
  <c r="L66" i="8"/>
  <c r="L46" i="8"/>
  <c r="L59" i="8"/>
  <c r="L47" i="8"/>
  <c r="L55" i="8"/>
  <c r="L60" i="8"/>
  <c r="L68" i="8"/>
  <c r="L44" i="8"/>
  <c r="L69" i="8"/>
  <c r="AH5" i="3"/>
  <c r="E5" i="3"/>
  <c r="H5" i="3" s="1"/>
  <c r="K5" i="3" s="1"/>
  <c r="D5" i="3"/>
  <c r="AG5" i="3"/>
  <c r="L54" i="8"/>
  <c r="T6" i="3"/>
  <c r="S7" i="3"/>
  <c r="L48" i="8"/>
  <c r="T7" i="3" l="1"/>
  <c r="S8" i="3"/>
  <c r="F5" i="3"/>
  <c r="G5" i="3"/>
  <c r="AE5" i="3"/>
  <c r="V5" i="3"/>
  <c r="I5" i="3" l="1"/>
  <c r="M5" i="3"/>
  <c r="N5" i="3" s="1"/>
  <c r="J5" i="3"/>
  <c r="T8" i="3"/>
  <c r="S9" i="3"/>
  <c r="L5" i="3" l="1"/>
  <c r="S10" i="3"/>
  <c r="T9" i="3"/>
  <c r="W5" i="3"/>
  <c r="AG6" i="3" s="1"/>
  <c r="T10" i="3" l="1"/>
  <c r="S11" i="3"/>
  <c r="U5" i="3"/>
  <c r="E6" i="3" s="1"/>
  <c r="H6" i="3" s="1"/>
  <c r="AH6" i="3"/>
  <c r="D6" i="3"/>
  <c r="F6" i="3" l="1"/>
  <c r="G6" i="3"/>
  <c r="K6" i="3"/>
  <c r="T11" i="3"/>
  <c r="S12" i="3"/>
  <c r="S13" i="3" l="1"/>
  <c r="T12" i="3"/>
  <c r="V6" i="3"/>
  <c r="AE6" i="3"/>
  <c r="I6" i="3"/>
  <c r="J6" i="3"/>
  <c r="M6" i="3"/>
  <c r="N6" i="3" s="1"/>
  <c r="W6" i="3" l="1"/>
  <c r="L6" i="3"/>
  <c r="S14" i="3"/>
  <c r="T13" i="3"/>
  <c r="T14" i="3" l="1"/>
  <c r="S15" i="3"/>
  <c r="U6" i="3"/>
  <c r="D7" i="3" s="1"/>
  <c r="AH7" i="3"/>
  <c r="AG7" i="3"/>
  <c r="E7" i="3"/>
  <c r="H7" i="3" s="1"/>
  <c r="Y5" i="3"/>
  <c r="K7" i="3" l="1"/>
  <c r="F7" i="3"/>
  <c r="G7" i="3"/>
  <c r="T15" i="3"/>
  <c r="S16" i="3"/>
  <c r="T16" i="3" l="1"/>
  <c r="S17" i="3"/>
  <c r="I7" i="3"/>
  <c r="J7" i="3"/>
  <c r="M7" i="3"/>
  <c r="N7" i="3" s="1"/>
  <c r="V7" i="3"/>
  <c r="AE7" i="3"/>
  <c r="L7" i="3" l="1"/>
  <c r="T17" i="3"/>
  <c r="S18" i="3"/>
  <c r="W7" i="3"/>
  <c r="AH8" i="3" s="1"/>
  <c r="S19" i="3" l="1"/>
  <c r="T18" i="3"/>
  <c r="U7" i="3"/>
  <c r="D8" i="3" s="1"/>
  <c r="AG8" i="3"/>
  <c r="E8" i="3"/>
  <c r="H8" i="3" s="1"/>
  <c r="Y6" i="3"/>
  <c r="K8" i="3" l="1"/>
  <c r="F8" i="3"/>
  <c r="G8" i="3"/>
  <c r="S20" i="3"/>
  <c r="T19" i="3"/>
  <c r="AE8" i="3" l="1"/>
  <c r="V8" i="3"/>
  <c r="S21" i="3"/>
  <c r="T20" i="3"/>
  <c r="I8" i="3"/>
  <c r="J8" i="3"/>
  <c r="M8" i="3"/>
  <c r="N8" i="3" s="1"/>
  <c r="W8" i="3" l="1"/>
  <c r="S22" i="3"/>
  <c r="T21" i="3"/>
  <c r="L8" i="3"/>
  <c r="U8" i="3" l="1"/>
  <c r="D9" i="3" s="1"/>
  <c r="AG9" i="3"/>
  <c r="AH9" i="3"/>
  <c r="Y7" i="3"/>
  <c r="S23" i="3"/>
  <c r="T22" i="3"/>
  <c r="E9" i="3" l="1"/>
  <c r="H9" i="3" s="1"/>
  <c r="K9" i="3" s="1"/>
  <c r="S24" i="3"/>
  <c r="T23" i="3"/>
  <c r="G9" i="3"/>
  <c r="F9" i="3" l="1"/>
  <c r="I9" i="3"/>
  <c r="J9" i="3"/>
  <c r="M9" i="3"/>
  <c r="N9" i="3" s="1"/>
  <c r="V9" i="3"/>
  <c r="W9" i="3" s="1"/>
  <c r="AE9" i="3"/>
  <c r="S25" i="3"/>
  <c r="T24" i="3"/>
  <c r="S26" i="3" l="1"/>
  <c r="T25" i="3"/>
  <c r="L9" i="3"/>
  <c r="AH10" i="3" l="1"/>
  <c r="U9" i="3"/>
  <c r="E10" i="3" s="1"/>
  <c r="H10" i="3" s="1"/>
  <c r="AG10" i="3"/>
  <c r="Y8" i="3"/>
  <c r="S27" i="3"/>
  <c r="T26" i="3"/>
  <c r="D10" i="3" l="1"/>
  <c r="F10" i="3" s="1"/>
  <c r="T27" i="3"/>
  <c r="S28" i="3"/>
  <c r="K10" i="3"/>
  <c r="G10" i="3" l="1"/>
  <c r="J10" i="3" s="1"/>
  <c r="AE10" i="3"/>
  <c r="V10" i="3"/>
  <c r="S29" i="3"/>
  <c r="T28" i="3"/>
  <c r="I10" i="3"/>
  <c r="M10" i="3"/>
  <c r="N10" i="3" s="1"/>
  <c r="W10" i="3" l="1"/>
  <c r="T29" i="3"/>
  <c r="S30" i="3"/>
  <c r="L10" i="3"/>
  <c r="AH11" i="3" l="1"/>
  <c r="AG11" i="3"/>
  <c r="U10" i="3"/>
  <c r="E11" i="3" s="1"/>
  <c r="H11" i="3" s="1"/>
  <c r="Y9" i="3"/>
  <c r="T30" i="3"/>
  <c r="S31" i="3"/>
  <c r="T31" i="3" l="1"/>
  <c r="S32" i="3"/>
  <c r="K11" i="3"/>
  <c r="D11" i="3"/>
  <c r="AE11" i="3" l="1"/>
  <c r="V11" i="3"/>
  <c r="F11" i="3"/>
  <c r="G11" i="3"/>
  <c r="T32" i="3"/>
  <c r="S33" i="3"/>
  <c r="T33" i="3" l="1"/>
  <c r="S34" i="3"/>
  <c r="I11" i="3"/>
  <c r="J11" i="3"/>
  <c r="M11" i="3"/>
  <c r="N11" i="3" s="1"/>
  <c r="W11" i="3"/>
  <c r="L11" i="3" l="1"/>
  <c r="S35" i="3"/>
  <c r="T34" i="3"/>
  <c r="T35" i="3" l="1"/>
  <c r="S36" i="3"/>
  <c r="U11" i="3"/>
  <c r="E12" i="3" s="1"/>
  <c r="H12" i="3" s="1"/>
  <c r="AG12" i="3"/>
  <c r="AH12" i="3"/>
  <c r="D12" i="3"/>
  <c r="Y10" i="3"/>
  <c r="K12" i="3" l="1"/>
  <c r="T36" i="3"/>
  <c r="S37" i="3"/>
  <c r="F12" i="3"/>
  <c r="G12" i="3"/>
  <c r="I12" i="3" l="1"/>
  <c r="J12" i="3"/>
  <c r="M12" i="3"/>
  <c r="N12" i="3" s="1"/>
  <c r="S38" i="3"/>
  <c r="T37" i="3"/>
  <c r="AE12" i="3"/>
  <c r="V12" i="3"/>
  <c r="W12" i="3" s="1"/>
  <c r="S39" i="3" l="1"/>
  <c r="T38" i="3"/>
  <c r="L12" i="3"/>
  <c r="U12" i="3" l="1"/>
  <c r="E13" i="3" s="1"/>
  <c r="H13" i="3" s="1"/>
  <c r="AH13" i="3"/>
  <c r="AG13" i="3"/>
  <c r="D13" i="3"/>
  <c r="Y11" i="3"/>
  <c r="S40" i="3"/>
  <c r="T39" i="3"/>
  <c r="F13" i="3" l="1"/>
  <c r="G13" i="3"/>
  <c r="S41" i="3"/>
  <c r="T40" i="3"/>
  <c r="K13" i="3"/>
  <c r="AE13" i="3" l="1"/>
  <c r="V13" i="3"/>
  <c r="I13" i="3"/>
  <c r="J13" i="3"/>
  <c r="M13" i="3"/>
  <c r="N13" i="3" s="1"/>
  <c r="S42" i="3"/>
  <c r="T41" i="3"/>
  <c r="W13" i="3" l="1"/>
  <c r="L13" i="3"/>
  <c r="S43" i="3"/>
  <c r="T42" i="3"/>
  <c r="S44" i="3" l="1"/>
  <c r="T43" i="3"/>
  <c r="AG14" i="3"/>
  <c r="U13" i="3"/>
  <c r="D14" i="3" s="1"/>
  <c r="AH14" i="3"/>
  <c r="Y12" i="3"/>
  <c r="E14" i="3" l="1"/>
  <c r="H14" i="3" s="1"/>
  <c r="K14" i="3" s="1"/>
  <c r="G14" i="3"/>
  <c r="S45" i="3"/>
  <c r="T44" i="3"/>
  <c r="F14" i="3" l="1"/>
  <c r="T45" i="3"/>
  <c r="S46" i="3"/>
  <c r="I14" i="3"/>
  <c r="J14" i="3"/>
  <c r="M14" i="3"/>
  <c r="N14" i="3" s="1"/>
  <c r="AE14" i="3"/>
  <c r="V14" i="3"/>
  <c r="W14" i="3" s="1"/>
  <c r="L14" i="3" l="1"/>
  <c r="S47" i="3"/>
  <c r="T46" i="3"/>
  <c r="T47" i="3" l="1"/>
  <c r="S48" i="3"/>
  <c r="AH15" i="3"/>
  <c r="U14" i="3"/>
  <c r="E15" i="3" s="1"/>
  <c r="H15" i="3" s="1"/>
  <c r="AG15" i="3"/>
  <c r="Y13" i="3"/>
  <c r="D15" i="3" l="1"/>
  <c r="F15" i="3" s="1"/>
  <c r="K15" i="3"/>
  <c r="S49" i="3"/>
  <c r="T48" i="3"/>
  <c r="G15" i="3" l="1"/>
  <c r="AE15" i="3"/>
  <c r="V15" i="3"/>
  <c r="S50" i="3"/>
  <c r="T49" i="3"/>
  <c r="I15" i="3"/>
  <c r="J15" i="3"/>
  <c r="M15" i="3"/>
  <c r="N15" i="3" s="1"/>
  <c r="T50" i="3" l="1"/>
  <c r="S51" i="3"/>
  <c r="W15" i="3"/>
  <c r="L15" i="3"/>
  <c r="U15" i="3" l="1"/>
  <c r="D16" i="3" s="1"/>
  <c r="AG16" i="3"/>
  <c r="AH16" i="3"/>
  <c r="E16" i="3"/>
  <c r="H16" i="3" s="1"/>
  <c r="Y14" i="3"/>
  <c r="T51" i="3"/>
  <c r="S52" i="3"/>
  <c r="T52" i="3" l="1"/>
  <c r="S53" i="3"/>
  <c r="K16" i="3"/>
  <c r="F16" i="3"/>
  <c r="G16" i="3"/>
  <c r="I16" i="3" l="1"/>
  <c r="J16" i="3"/>
  <c r="M16" i="3"/>
  <c r="N16" i="3" s="1"/>
  <c r="V16" i="3"/>
  <c r="AE16" i="3"/>
  <c r="S54" i="3"/>
  <c r="T53" i="3"/>
  <c r="W16" i="3" l="1"/>
  <c r="L16" i="3"/>
  <c r="T54" i="3"/>
  <c r="S55" i="3"/>
  <c r="S56" i="3" l="1"/>
  <c r="T55" i="3"/>
  <c r="U16" i="3"/>
  <c r="D17" i="3" s="1"/>
  <c r="AH17" i="3"/>
  <c r="E17" i="3"/>
  <c r="H17" i="3" s="1"/>
  <c r="AG17" i="3"/>
  <c r="Y15" i="3"/>
  <c r="F17" i="3" l="1"/>
  <c r="G17" i="3"/>
  <c r="K17" i="3"/>
  <c r="S57" i="3"/>
  <c r="T56" i="3"/>
  <c r="S58" i="3" l="1"/>
  <c r="T57" i="3"/>
  <c r="I17" i="3"/>
  <c r="J17" i="3"/>
  <c r="M17" i="3"/>
  <c r="N17" i="3" s="1"/>
  <c r="AE17" i="3"/>
  <c r="V17" i="3"/>
  <c r="W17" i="3" s="1"/>
  <c r="L17" i="3" l="1"/>
  <c r="S59" i="3"/>
  <c r="T58" i="3"/>
  <c r="S60" i="3" l="1"/>
  <c r="T59" i="3"/>
  <c r="U17" i="3"/>
  <c r="E18" i="3" s="1"/>
  <c r="H18" i="3" s="1"/>
  <c r="AG18" i="3"/>
  <c r="AH18" i="3"/>
  <c r="D18" i="3"/>
  <c r="Y16" i="3"/>
  <c r="F18" i="3" l="1"/>
  <c r="G18" i="3"/>
  <c r="K18" i="3"/>
  <c r="T60" i="3"/>
  <c r="S61" i="3"/>
  <c r="I18" i="3" l="1"/>
  <c r="J18" i="3"/>
  <c r="M18" i="3"/>
  <c r="N18" i="3" s="1"/>
  <c r="T61" i="3"/>
  <c r="S62" i="3"/>
  <c r="V18" i="3"/>
  <c r="W18" i="3" s="1"/>
  <c r="AE18" i="3"/>
  <c r="L18" i="3" l="1"/>
  <c r="S63" i="3"/>
  <c r="T62" i="3"/>
  <c r="T63" i="3" l="1"/>
  <c r="S64" i="3"/>
  <c r="U18" i="3"/>
  <c r="D19" i="3" s="1"/>
  <c r="AH19" i="3"/>
  <c r="AG19" i="3"/>
  <c r="E19" i="3"/>
  <c r="H19" i="3" s="1"/>
  <c r="Y17" i="3"/>
  <c r="K19" i="3" l="1"/>
  <c r="F19" i="3"/>
  <c r="G19" i="3"/>
  <c r="S65" i="3"/>
  <c r="T64" i="3"/>
  <c r="T65" i="3" l="1"/>
  <c r="S66" i="3"/>
  <c r="I19" i="3"/>
  <c r="J19" i="3"/>
  <c r="M19" i="3"/>
  <c r="N19" i="3" s="1"/>
  <c r="V19" i="3"/>
  <c r="AE19" i="3"/>
  <c r="W19" i="3" l="1"/>
  <c r="L19" i="3"/>
  <c r="S67" i="3"/>
  <c r="T66" i="3"/>
  <c r="S68" i="3" l="1"/>
  <c r="T67" i="3"/>
  <c r="AH20" i="3"/>
  <c r="U19" i="3"/>
  <c r="E20" i="3" s="1"/>
  <c r="H20" i="3" s="1"/>
  <c r="AG20" i="3"/>
  <c r="Y18" i="3"/>
  <c r="D20" i="3" l="1"/>
  <c r="F20" i="3" s="1"/>
  <c r="K20" i="3"/>
  <c r="S69" i="3"/>
  <c r="T68" i="3"/>
  <c r="G20" i="3" l="1"/>
  <c r="I20" i="3" s="1"/>
  <c r="M20" i="3"/>
  <c r="N20" i="3" s="1"/>
  <c r="AE20" i="3"/>
  <c r="V20" i="3"/>
  <c r="T69" i="3"/>
  <c r="S70" i="3"/>
  <c r="W20" i="3" l="1"/>
  <c r="J20" i="3"/>
  <c r="L20" i="3" s="1"/>
  <c r="T70" i="3"/>
  <c r="S71" i="3"/>
  <c r="S72" i="3" l="1"/>
  <c r="T71" i="3"/>
  <c r="AG21" i="3"/>
  <c r="AH21" i="3"/>
  <c r="U20" i="3"/>
  <c r="E21" i="3" s="1"/>
  <c r="H21" i="3" s="1"/>
  <c r="Y19" i="3"/>
  <c r="D21" i="3" l="1"/>
  <c r="F21" i="3" s="1"/>
  <c r="K21" i="3"/>
  <c r="T72" i="3"/>
  <c r="S73" i="3"/>
  <c r="G21" i="3" l="1"/>
  <c r="T73" i="3"/>
  <c r="S74" i="3"/>
  <c r="V21" i="3"/>
  <c r="AE21" i="3"/>
  <c r="I21" i="3"/>
  <c r="J21" i="3"/>
  <c r="M21" i="3"/>
  <c r="N21" i="3" s="1"/>
  <c r="W21" i="3" l="1"/>
  <c r="S75" i="3"/>
  <c r="T74" i="3"/>
  <c r="L21" i="3"/>
  <c r="AG22" i="3" l="1"/>
  <c r="U21" i="3"/>
  <c r="D22" i="3" s="1"/>
  <c r="AH22" i="3"/>
  <c r="Y20" i="3"/>
  <c r="T75" i="3"/>
  <c r="S76" i="3"/>
  <c r="E22" i="3" l="1"/>
  <c r="H22" i="3" s="1"/>
  <c r="K22" i="3" s="1"/>
  <c r="T76" i="3"/>
  <c r="S77" i="3"/>
  <c r="G22" i="3"/>
  <c r="F22" i="3" l="1"/>
  <c r="I22" i="3"/>
  <c r="J22" i="3"/>
  <c r="M22" i="3"/>
  <c r="N22" i="3" s="1"/>
  <c r="T77" i="3"/>
  <c r="S78" i="3"/>
  <c r="V22" i="3"/>
  <c r="W22" i="3" s="1"/>
  <c r="AE22" i="3"/>
  <c r="S79" i="3" l="1"/>
  <c r="T78" i="3"/>
  <c r="L22" i="3"/>
  <c r="U22" i="3" l="1"/>
  <c r="E23" i="3" s="1"/>
  <c r="H23" i="3" s="1"/>
  <c r="AG23" i="3"/>
  <c r="AH23" i="3"/>
  <c r="Y21" i="3"/>
  <c r="S80" i="3"/>
  <c r="T79" i="3"/>
  <c r="D23" i="3" l="1"/>
  <c r="F23" i="3" s="1"/>
  <c r="T80" i="3"/>
  <c r="S81" i="3"/>
  <c r="K23" i="3"/>
  <c r="G23" i="3" l="1"/>
  <c r="AE23" i="3"/>
  <c r="V23" i="3"/>
  <c r="T81" i="3"/>
  <c r="S82" i="3"/>
  <c r="I23" i="3"/>
  <c r="J23" i="3"/>
  <c r="M23" i="3"/>
  <c r="N23" i="3" s="1"/>
  <c r="T82" i="3" l="1"/>
  <c r="S83" i="3"/>
  <c r="W23" i="3"/>
  <c r="L23" i="3"/>
  <c r="T83" i="3" l="1"/>
  <c r="S84" i="3"/>
  <c r="AG24" i="3"/>
  <c r="AH24" i="3"/>
  <c r="U23" i="3"/>
  <c r="E24" i="3" s="1"/>
  <c r="H24" i="3" s="1"/>
  <c r="D24" i="3"/>
  <c r="Y22" i="3"/>
  <c r="K24" i="3" l="1"/>
  <c r="T84" i="3"/>
  <c r="S85" i="3"/>
  <c r="F24" i="3"/>
  <c r="G24" i="3"/>
  <c r="I24" i="3" l="1"/>
  <c r="J24" i="3"/>
  <c r="M24" i="3"/>
  <c r="N24" i="3" s="1"/>
  <c r="T85" i="3"/>
  <c r="S86" i="3"/>
  <c r="AE24" i="3"/>
  <c r="V24" i="3"/>
  <c r="W24" i="3" s="1"/>
  <c r="T86" i="3" l="1"/>
  <c r="S87" i="3"/>
  <c r="L24" i="3"/>
  <c r="S88" i="3" l="1"/>
  <c r="T87" i="3"/>
  <c r="AH25" i="3"/>
  <c r="AG25" i="3"/>
  <c r="U24" i="3"/>
  <c r="D25" i="3" s="1"/>
  <c r="Y23" i="3"/>
  <c r="E25" i="3" l="1"/>
  <c r="H25" i="3" s="1"/>
  <c r="K25" i="3" s="1"/>
  <c r="G25" i="3"/>
  <c r="T88" i="3"/>
  <c r="S89" i="3"/>
  <c r="F25" i="3" l="1"/>
  <c r="S90" i="3"/>
  <c r="T89" i="3"/>
  <c r="I25" i="3"/>
  <c r="J25" i="3"/>
  <c r="M25" i="3"/>
  <c r="N25" i="3" s="1"/>
  <c r="AE25" i="3"/>
  <c r="V25" i="3"/>
  <c r="W25" i="3" s="1"/>
  <c r="L25" i="3" l="1"/>
  <c r="S91" i="3"/>
  <c r="T90" i="3"/>
  <c r="T91" i="3" l="1"/>
  <c r="S92" i="3"/>
  <c r="AH26" i="3"/>
  <c r="AG26" i="3"/>
  <c r="U25" i="3"/>
  <c r="E26" i="3" s="1"/>
  <c r="H26" i="3" s="1"/>
  <c r="Y24" i="3"/>
  <c r="K26" i="3" l="1"/>
  <c r="S93" i="3"/>
  <c r="T92" i="3"/>
  <c r="D26" i="3"/>
  <c r="T93" i="3" l="1"/>
  <c r="S94" i="3"/>
  <c r="F26" i="3"/>
  <c r="G26" i="3"/>
  <c r="V26" i="3"/>
  <c r="AE26" i="3"/>
  <c r="I26" i="3" l="1"/>
  <c r="W26" i="3" s="1"/>
  <c r="J26" i="3"/>
  <c r="M26" i="3"/>
  <c r="N26" i="3" s="1"/>
  <c r="S95" i="3"/>
  <c r="T94" i="3"/>
  <c r="L26" i="3" l="1"/>
  <c r="S96" i="3"/>
  <c r="T95" i="3"/>
  <c r="S97" i="3" l="1"/>
  <c r="T96" i="3"/>
  <c r="AH27" i="3"/>
  <c r="AG27" i="3"/>
  <c r="U26" i="3"/>
  <c r="D27" i="3" s="1"/>
  <c r="E27" i="3"/>
  <c r="H27" i="3" s="1"/>
  <c r="Y25" i="3"/>
  <c r="K27" i="3" l="1"/>
  <c r="F27" i="3"/>
  <c r="G27" i="3"/>
  <c r="S98" i="3"/>
  <c r="T97" i="3"/>
  <c r="T98" i="3" l="1"/>
  <c r="S99" i="3"/>
  <c r="I27" i="3"/>
  <c r="J27" i="3"/>
  <c r="M27" i="3"/>
  <c r="N27" i="3" s="1"/>
  <c r="AE27" i="3"/>
  <c r="V27" i="3"/>
  <c r="W27" i="3" s="1"/>
  <c r="L27" i="3" l="1"/>
  <c r="S100" i="3"/>
  <c r="T99" i="3"/>
  <c r="S101" i="3" l="1"/>
  <c r="T100" i="3"/>
  <c r="U27" i="3"/>
  <c r="E28" i="3" s="1"/>
  <c r="H28" i="3" s="1"/>
  <c r="AH28" i="3"/>
  <c r="D28" i="3"/>
  <c r="AG28" i="3"/>
  <c r="Y26" i="3"/>
  <c r="F28" i="3" l="1"/>
  <c r="G28" i="3"/>
  <c r="K28" i="3"/>
  <c r="S102" i="3"/>
  <c r="T101" i="3"/>
  <c r="V28" i="3" l="1"/>
  <c r="AE28" i="3"/>
  <c r="I28" i="3"/>
  <c r="J28" i="3"/>
  <c r="M28" i="3"/>
  <c r="N28" i="3" s="1"/>
  <c r="S103" i="3"/>
  <c r="T102" i="3"/>
  <c r="L28" i="3" l="1"/>
  <c r="S104" i="3"/>
  <c r="T104" i="3" s="1"/>
  <c r="T103" i="3"/>
  <c r="W28" i="3"/>
  <c r="AH29" i="3" l="1"/>
  <c r="AG29" i="3"/>
  <c r="U28" i="3"/>
  <c r="E29" i="3" s="1"/>
  <c r="H29" i="3" s="1"/>
  <c r="Y27" i="3"/>
  <c r="D29" i="3" l="1"/>
  <c r="F29" i="3" s="1"/>
  <c r="K29" i="3"/>
  <c r="G29" i="3" l="1"/>
  <c r="I29" i="3" s="1"/>
  <c r="M29" i="3"/>
  <c r="N29" i="3" s="1"/>
  <c r="V29" i="3"/>
  <c r="AE29" i="3"/>
  <c r="J29" i="3" l="1"/>
  <c r="W29" i="3"/>
  <c r="L29" i="3"/>
  <c r="U29" i="3" l="1"/>
  <c r="D30" i="3" s="1"/>
  <c r="AG30" i="3"/>
  <c r="AH30" i="3"/>
  <c r="E30" i="3"/>
  <c r="H30" i="3" s="1"/>
  <c r="Y28" i="3"/>
  <c r="K30" i="3" l="1"/>
  <c r="F30" i="3"/>
  <c r="G30" i="3"/>
  <c r="I30" i="3" l="1"/>
  <c r="J30" i="3"/>
  <c r="M30" i="3"/>
  <c r="N30" i="3" s="1"/>
  <c r="V30" i="3"/>
  <c r="W30" i="3" s="1"/>
  <c r="AE30" i="3"/>
  <c r="L30" i="3" l="1"/>
  <c r="U30" i="3" l="1"/>
  <c r="D31" i="3" s="1"/>
  <c r="AH31" i="3"/>
  <c r="E31" i="3"/>
  <c r="H31" i="3" s="1"/>
  <c r="AG31" i="3"/>
  <c r="Y29" i="3"/>
  <c r="K31" i="3" l="1"/>
  <c r="F31" i="3"/>
  <c r="G31" i="3"/>
  <c r="V31" i="3" l="1"/>
  <c r="AE31" i="3"/>
  <c r="I31" i="3"/>
  <c r="J31" i="3"/>
  <c r="M31" i="3"/>
  <c r="N31" i="3" s="1"/>
  <c r="L31" i="3" l="1"/>
  <c r="W31" i="3"/>
  <c r="AG32" i="3" l="1"/>
  <c r="AH32" i="3"/>
  <c r="U31" i="3"/>
  <c r="E32" i="3" s="1"/>
  <c r="H32" i="3" s="1"/>
  <c r="Y30" i="3"/>
  <c r="K32" i="3" l="1"/>
  <c r="D32" i="3"/>
  <c r="G32" i="3" l="1"/>
  <c r="F32" i="3"/>
  <c r="V32" i="3"/>
  <c r="AE32" i="3"/>
  <c r="I32" i="3" l="1"/>
  <c r="W32" i="3" s="1"/>
  <c r="J32" i="3"/>
  <c r="M32" i="3"/>
  <c r="N32" i="3" s="1"/>
  <c r="L32" i="3" l="1"/>
  <c r="AH33" i="3" l="1"/>
  <c r="AG33" i="3"/>
  <c r="U32" i="3"/>
  <c r="D33" i="3" s="1"/>
  <c r="Y31" i="3"/>
  <c r="E33" i="3" l="1"/>
  <c r="H33" i="3" s="1"/>
  <c r="K33" i="3" s="1"/>
  <c r="G33" i="3"/>
  <c r="F33" i="3" l="1"/>
  <c r="I33" i="3"/>
  <c r="J33" i="3"/>
  <c r="M33" i="3"/>
  <c r="N33" i="3" s="1"/>
  <c r="V33" i="3"/>
  <c r="W33" i="3" s="1"/>
  <c r="AE33" i="3"/>
  <c r="L33" i="3" l="1"/>
  <c r="AH34" i="3" l="1"/>
  <c r="U33" i="3"/>
  <c r="D34" i="3" s="1"/>
  <c r="AG34" i="3"/>
  <c r="Y32" i="3"/>
  <c r="E34" i="3" l="1"/>
  <c r="H34" i="3" s="1"/>
  <c r="K34" i="3" s="1"/>
  <c r="G34" i="3"/>
  <c r="F34" i="3" l="1"/>
  <c r="I34" i="3"/>
  <c r="J34" i="3"/>
  <c r="M34" i="3"/>
  <c r="N34" i="3" s="1"/>
  <c r="V34" i="3"/>
  <c r="W34" i="3" s="1"/>
  <c r="AE34" i="3"/>
  <c r="L34" i="3" l="1"/>
  <c r="U34" i="3" l="1"/>
  <c r="E35" i="3" s="1"/>
  <c r="H35" i="3" s="1"/>
  <c r="AH35" i="3"/>
  <c r="AG35" i="3"/>
  <c r="D35" i="3"/>
  <c r="Y33" i="3"/>
  <c r="F35" i="3" l="1"/>
  <c r="G35" i="3"/>
  <c r="K35" i="3"/>
  <c r="V35" i="3" l="1"/>
  <c r="AE35" i="3"/>
  <c r="I35" i="3"/>
  <c r="J35" i="3"/>
  <c r="M35" i="3"/>
  <c r="N35" i="3" s="1"/>
  <c r="L35" i="3" l="1"/>
  <c r="W35" i="3"/>
  <c r="U35" i="3" l="1"/>
  <c r="E36" i="3" s="1"/>
  <c r="H36" i="3" s="1"/>
  <c r="AG36" i="3"/>
  <c r="AH36" i="3"/>
  <c r="Y34" i="3"/>
  <c r="D36" i="3" l="1"/>
  <c r="F36" i="3" s="1"/>
  <c r="K36" i="3"/>
  <c r="G36" i="3" l="1"/>
  <c r="V36" i="3"/>
  <c r="AE36" i="3"/>
  <c r="I36" i="3"/>
  <c r="J36" i="3"/>
  <c r="M36" i="3"/>
  <c r="N36" i="3" s="1"/>
  <c r="L36" i="3" l="1"/>
  <c r="W36" i="3"/>
  <c r="AH37" i="3" l="1"/>
  <c r="AG37" i="3"/>
  <c r="U36" i="3"/>
  <c r="E37" i="3" s="1"/>
  <c r="H37" i="3" s="1"/>
  <c r="Y35" i="3"/>
  <c r="D37" i="3" l="1"/>
  <c r="F37" i="3" s="1"/>
  <c r="K37" i="3"/>
  <c r="G37" i="3" l="1"/>
  <c r="I37" i="3" s="1"/>
  <c r="M37" i="3"/>
  <c r="N37" i="3" s="1"/>
  <c r="V37" i="3"/>
  <c r="AE37" i="3"/>
  <c r="J37" i="3" l="1"/>
  <c r="W37" i="3"/>
  <c r="L37" i="3"/>
  <c r="AH38" i="3" l="1"/>
  <c r="AG38" i="3"/>
  <c r="U37" i="3"/>
  <c r="D38" i="3" s="1"/>
  <c r="Y36" i="3"/>
  <c r="E38" i="3" l="1"/>
  <c r="H38" i="3" s="1"/>
  <c r="K38" i="3" s="1"/>
  <c r="G38" i="3"/>
  <c r="F38" i="3" l="1"/>
  <c r="I38" i="3"/>
  <c r="J38" i="3"/>
  <c r="M38" i="3"/>
  <c r="N38" i="3" s="1"/>
  <c r="V38" i="3"/>
  <c r="W38" i="3" s="1"/>
  <c r="AE38" i="3"/>
  <c r="L38" i="3" l="1"/>
  <c r="U38" i="3" l="1"/>
  <c r="D39" i="3" s="1"/>
  <c r="AH39" i="3"/>
  <c r="AG39" i="3"/>
  <c r="E39" i="3"/>
  <c r="H39" i="3" s="1"/>
  <c r="Y37" i="3"/>
  <c r="K39" i="3" l="1"/>
  <c r="F39" i="3"/>
  <c r="G39" i="3"/>
  <c r="I39" i="3" l="1"/>
  <c r="J39" i="3"/>
  <c r="M39" i="3"/>
  <c r="N39" i="3" s="1"/>
  <c r="V39" i="3"/>
  <c r="W39" i="3" s="1"/>
  <c r="AE39" i="3"/>
  <c r="L39" i="3" l="1"/>
  <c r="U39" i="3" l="1"/>
  <c r="E40" i="3" s="1"/>
  <c r="H40" i="3" s="1"/>
  <c r="D40" i="3"/>
  <c r="AH40" i="3"/>
  <c r="AG40" i="3"/>
  <c r="Y38" i="3"/>
  <c r="F40" i="3" l="1"/>
  <c r="G40" i="3"/>
  <c r="K40" i="3"/>
  <c r="V40" i="3" l="1"/>
  <c r="AE40" i="3"/>
  <c r="I40" i="3"/>
  <c r="W40" i="3" s="1"/>
  <c r="J40" i="3"/>
  <c r="M40" i="3"/>
  <c r="N40" i="3" s="1"/>
  <c r="L40" i="3" l="1"/>
  <c r="U40" i="3" l="1"/>
  <c r="D41" i="3" s="1"/>
  <c r="AG41" i="3"/>
  <c r="AH41" i="3"/>
  <c r="E41" i="3"/>
  <c r="H41" i="3" s="1"/>
  <c r="Y39" i="3"/>
  <c r="K41" i="3" l="1"/>
  <c r="F41" i="3"/>
  <c r="G41" i="3"/>
  <c r="V41" i="3" l="1"/>
  <c r="AE41" i="3"/>
  <c r="I41" i="3"/>
  <c r="J41" i="3"/>
  <c r="M41" i="3"/>
  <c r="N41" i="3" s="1"/>
  <c r="L41" i="3" l="1"/>
  <c r="W41" i="3"/>
  <c r="U41" i="3" l="1"/>
  <c r="E42" i="3" s="1"/>
  <c r="H42" i="3" s="1"/>
  <c r="AH42" i="3"/>
  <c r="D42" i="3"/>
  <c r="AG42" i="3"/>
  <c r="Y40" i="3"/>
  <c r="F42" i="3" l="1"/>
  <c r="G42" i="3"/>
  <c r="K42" i="3"/>
  <c r="V42" i="3" l="1"/>
  <c r="AE42" i="3"/>
  <c r="I42" i="3"/>
  <c r="J42" i="3"/>
  <c r="M42" i="3"/>
  <c r="N42" i="3" s="1"/>
  <c r="L42" i="3" l="1"/>
  <c r="W42" i="3"/>
  <c r="AG43" i="3" l="1"/>
  <c r="AH43" i="3"/>
  <c r="U42" i="3"/>
  <c r="E43" i="3" s="1"/>
  <c r="H43" i="3" s="1"/>
  <c r="Y41" i="3"/>
  <c r="D43" i="3" l="1"/>
  <c r="F43" i="3" s="1"/>
  <c r="K43" i="3"/>
  <c r="G43" i="3" l="1"/>
  <c r="I43" i="3" s="1"/>
  <c r="V43" i="3"/>
  <c r="AE43" i="3"/>
  <c r="J43" i="3" l="1"/>
  <c r="L43" i="3" s="1"/>
  <c r="W43" i="3"/>
  <c r="M43" i="3"/>
  <c r="N43" i="3" s="1"/>
  <c r="AG44" i="3" l="1"/>
  <c r="AH44" i="3"/>
  <c r="U43" i="3"/>
  <c r="E44" i="3" s="1"/>
  <c r="H44" i="3" s="1"/>
  <c r="Y42" i="3"/>
  <c r="D44" i="3" l="1"/>
  <c r="F44" i="3" s="1"/>
  <c r="K44" i="3"/>
  <c r="G44" i="3" l="1"/>
  <c r="I44" i="3" s="1"/>
  <c r="V44" i="3"/>
  <c r="AE44" i="3"/>
  <c r="J44" i="3" l="1"/>
  <c r="W44" i="3"/>
  <c r="M44" i="3"/>
  <c r="N44" i="3" s="1"/>
  <c r="L44" i="3" l="1"/>
  <c r="AD44" i="3"/>
  <c r="U44" i="3"/>
  <c r="E45" i="3" s="1"/>
  <c r="H45" i="3" s="1"/>
  <c r="AG45" i="3"/>
  <c r="D45" i="3"/>
  <c r="AH45" i="3"/>
  <c r="Y43" i="3"/>
  <c r="F45" i="3" l="1"/>
  <c r="G45" i="3"/>
  <c r="K45" i="3"/>
  <c r="I45" i="3" l="1"/>
  <c r="J45" i="3"/>
  <c r="M45" i="3"/>
  <c r="N45" i="3" s="1"/>
  <c r="V45" i="3"/>
  <c r="W45" i="3" s="1"/>
  <c r="AE45" i="3"/>
  <c r="L45" i="3" l="1"/>
  <c r="U45" i="3" l="1"/>
  <c r="D46" i="3" s="1"/>
  <c r="AH46" i="3"/>
  <c r="AG46" i="3"/>
  <c r="Y44" i="3"/>
  <c r="E46" i="3" l="1"/>
  <c r="H46" i="3" s="1"/>
  <c r="K46" i="3" s="1"/>
  <c r="G46" i="3"/>
  <c r="F46" i="3" l="1"/>
  <c r="I46" i="3"/>
  <c r="J46" i="3"/>
  <c r="M46" i="3"/>
  <c r="N46" i="3" s="1"/>
  <c r="V46" i="3"/>
  <c r="W46" i="3" s="1"/>
  <c r="AE46" i="3"/>
  <c r="L46" i="3" l="1"/>
  <c r="AG47" i="3" l="1"/>
  <c r="U46" i="3"/>
  <c r="D47" i="3" s="1"/>
  <c r="AH47" i="3"/>
  <c r="E47" i="3"/>
  <c r="H47" i="3" s="1"/>
  <c r="Y45" i="3"/>
  <c r="K47" i="3" l="1"/>
  <c r="F47" i="3"/>
  <c r="G47" i="3"/>
  <c r="V47" i="3" l="1"/>
  <c r="AE47" i="3"/>
  <c r="I47" i="3"/>
  <c r="J47" i="3"/>
  <c r="M47" i="3"/>
  <c r="N47" i="3" s="1"/>
  <c r="L47" i="3" l="1"/>
  <c r="W47" i="3"/>
  <c r="AG48" i="3" l="1"/>
  <c r="U47" i="3"/>
  <c r="E48" i="3" s="1"/>
  <c r="H48" i="3" s="1"/>
  <c r="AH48" i="3"/>
  <c r="D48" i="3"/>
  <c r="Y46" i="3"/>
  <c r="K48" i="3" l="1"/>
  <c r="F48" i="3"/>
  <c r="G48" i="3"/>
  <c r="I48" i="3" l="1"/>
  <c r="J48" i="3"/>
  <c r="M48" i="3"/>
  <c r="N48" i="3" s="1"/>
  <c r="V48" i="3"/>
  <c r="W48" i="3" s="1"/>
  <c r="AE48" i="3"/>
  <c r="L48" i="3" l="1"/>
  <c r="AH49" i="3" l="1"/>
  <c r="U48" i="3"/>
  <c r="E49" i="3" s="1"/>
  <c r="H49" i="3" s="1"/>
  <c r="D49" i="3"/>
  <c r="AG49" i="3"/>
  <c r="Y47" i="3"/>
  <c r="F49" i="3" l="1"/>
  <c r="G49" i="3"/>
  <c r="K49" i="3"/>
  <c r="AE49" i="3" l="1"/>
  <c r="V49" i="3"/>
  <c r="I49" i="3"/>
  <c r="J49" i="3"/>
  <c r="M49" i="3"/>
  <c r="N49" i="3" s="1"/>
  <c r="W49" i="3" l="1"/>
  <c r="L49" i="3"/>
  <c r="AG50" i="3" l="1"/>
  <c r="AH50" i="3"/>
  <c r="U49" i="3"/>
  <c r="D50" i="3" s="1"/>
  <c r="Y48" i="3"/>
  <c r="E50" i="3" l="1"/>
  <c r="H50" i="3" s="1"/>
  <c r="K50" i="3" s="1"/>
  <c r="G50" i="3"/>
  <c r="F50" i="3" l="1"/>
  <c r="I50" i="3"/>
  <c r="J50" i="3"/>
  <c r="M50" i="3"/>
  <c r="N50" i="3" s="1"/>
  <c r="V50" i="3"/>
  <c r="W50" i="3" s="1"/>
  <c r="AE50" i="3"/>
  <c r="L50" i="3" l="1"/>
  <c r="U50" i="3" l="1"/>
  <c r="D51" i="3" s="1"/>
  <c r="AH51" i="3"/>
  <c r="AG51" i="3"/>
  <c r="Y49" i="3"/>
  <c r="E51" i="3" l="1"/>
  <c r="H51" i="3" s="1"/>
  <c r="K51" i="3" s="1"/>
  <c r="G51" i="3"/>
  <c r="F51" i="3" l="1"/>
  <c r="I51" i="3"/>
  <c r="J51" i="3"/>
  <c r="M51" i="3"/>
  <c r="N51" i="3" s="1"/>
  <c r="AE51" i="3"/>
  <c r="V51" i="3"/>
  <c r="W51" i="3" s="1"/>
  <c r="L51" i="3" l="1"/>
  <c r="AH52" i="3" l="1"/>
  <c r="U51" i="3"/>
  <c r="E52" i="3" s="1"/>
  <c r="H52" i="3" s="1"/>
  <c r="AG52" i="3"/>
  <c r="D52" i="3"/>
  <c r="Y50" i="3"/>
  <c r="F52" i="3" l="1"/>
  <c r="G52" i="3"/>
  <c r="K52" i="3"/>
  <c r="I52" i="3" l="1"/>
  <c r="J52" i="3"/>
  <c r="M52" i="3"/>
  <c r="N52" i="3" s="1"/>
  <c r="AE52" i="3"/>
  <c r="V52" i="3"/>
  <c r="W52" i="3" s="1"/>
  <c r="L52" i="3" l="1"/>
  <c r="AH53" i="3" l="1"/>
  <c r="AG53" i="3"/>
  <c r="U52" i="3"/>
  <c r="E53" i="3" s="1"/>
  <c r="H53" i="3" s="1"/>
  <c r="Y51" i="3"/>
  <c r="D53" i="3" l="1"/>
  <c r="G53" i="3" s="1"/>
  <c r="K53" i="3"/>
  <c r="F53" i="3" l="1"/>
  <c r="V53" i="3"/>
  <c r="AE53" i="3"/>
  <c r="I53" i="3"/>
  <c r="J53" i="3"/>
  <c r="M53" i="3"/>
  <c r="N53" i="3" s="1"/>
  <c r="L53" i="3" l="1"/>
  <c r="W53" i="3"/>
  <c r="AH54" i="3" l="1"/>
  <c r="AG54" i="3"/>
  <c r="U53" i="3"/>
  <c r="D54" i="3" s="1"/>
  <c r="Y52" i="3"/>
  <c r="E54" i="3" l="1"/>
  <c r="H54" i="3" s="1"/>
  <c r="K54" i="3" s="1"/>
  <c r="G54" i="3"/>
  <c r="F54" i="3" l="1"/>
  <c r="AE54" i="3"/>
  <c r="V54" i="3"/>
  <c r="I54" i="3"/>
  <c r="J54" i="3"/>
  <c r="M54" i="3"/>
  <c r="N54" i="3" s="1"/>
  <c r="L54" i="3" l="1"/>
  <c r="W54" i="3"/>
  <c r="U54" i="3" l="1"/>
  <c r="D55" i="3" s="1"/>
  <c r="AG55" i="3"/>
  <c r="AH55" i="3"/>
  <c r="Y53" i="3"/>
  <c r="E55" i="3" l="1"/>
  <c r="H55" i="3" s="1"/>
  <c r="K55" i="3" s="1"/>
  <c r="G55" i="3"/>
  <c r="F55" i="3" l="1"/>
  <c r="I55" i="3"/>
  <c r="J55" i="3"/>
  <c r="M55" i="3"/>
  <c r="N55" i="3" s="1"/>
  <c r="V55" i="3"/>
  <c r="AE55" i="3"/>
  <c r="W55" i="3" l="1"/>
  <c r="L55" i="3"/>
  <c r="AH56" i="3" l="1"/>
  <c r="U55" i="3"/>
  <c r="D56" i="3" s="1"/>
  <c r="AG56" i="3"/>
  <c r="Y54" i="3"/>
  <c r="E56" i="3" l="1"/>
  <c r="H56" i="3" s="1"/>
  <c r="K56" i="3" s="1"/>
  <c r="G56" i="3"/>
  <c r="F56" i="3" l="1"/>
  <c r="I56" i="3"/>
  <c r="J56" i="3"/>
  <c r="M56" i="3"/>
  <c r="N56" i="3" s="1"/>
  <c r="V56" i="3"/>
  <c r="W56" i="3" s="1"/>
  <c r="AE56" i="3"/>
  <c r="L56" i="3" l="1"/>
  <c r="AG57" i="3" l="1"/>
  <c r="U56" i="3"/>
  <c r="D57" i="3" s="1"/>
  <c r="AH57" i="3"/>
  <c r="E57" i="3"/>
  <c r="H57" i="3" s="1"/>
  <c r="Y55" i="3"/>
  <c r="K57" i="3" l="1"/>
  <c r="F57" i="3"/>
  <c r="G57" i="3"/>
  <c r="AE57" i="3" l="1"/>
  <c r="V57" i="3"/>
  <c r="I57" i="3"/>
  <c r="J57" i="3"/>
  <c r="M57" i="3"/>
  <c r="N57" i="3" s="1"/>
  <c r="L57" i="3" l="1"/>
  <c r="W57" i="3"/>
  <c r="U57" i="3" l="1"/>
  <c r="D58" i="3" s="1"/>
  <c r="AG58" i="3"/>
  <c r="AH58" i="3"/>
  <c r="Y56" i="3"/>
  <c r="E58" i="3" l="1"/>
  <c r="H58" i="3" s="1"/>
  <c r="K58" i="3" s="1"/>
  <c r="G58" i="3"/>
  <c r="F58" i="3" l="1"/>
  <c r="I58" i="3"/>
  <c r="J58" i="3"/>
  <c r="M58" i="3"/>
  <c r="N58" i="3" s="1"/>
  <c r="V58" i="3"/>
  <c r="W58" i="3" s="1"/>
  <c r="AE58" i="3"/>
  <c r="L58" i="3" l="1"/>
  <c r="AG59" i="3" l="1"/>
  <c r="U58" i="3"/>
  <c r="E59" i="3" s="1"/>
  <c r="H59" i="3" s="1"/>
  <c r="AH59" i="3"/>
  <c r="D59" i="3"/>
  <c r="Y57" i="3"/>
  <c r="F59" i="3" l="1"/>
  <c r="G59" i="3"/>
  <c r="K59" i="3"/>
  <c r="AE59" i="3" l="1"/>
  <c r="V59" i="3"/>
  <c r="I59" i="3"/>
  <c r="J59" i="3"/>
  <c r="M59" i="3"/>
  <c r="N59" i="3" s="1"/>
  <c r="L59" i="3" l="1"/>
  <c r="W59" i="3"/>
  <c r="AH60" i="3" l="1"/>
  <c r="U59" i="3"/>
  <c r="D60" i="3" s="1"/>
  <c r="AG60" i="3"/>
  <c r="E60" i="3"/>
  <c r="H60" i="3" s="1"/>
  <c r="Y58" i="3"/>
  <c r="F60" i="3" l="1"/>
  <c r="G60" i="3"/>
  <c r="K60" i="3"/>
  <c r="AE60" i="3" l="1"/>
  <c r="V60" i="3"/>
  <c r="I60" i="3"/>
  <c r="J60" i="3"/>
  <c r="M60" i="3"/>
  <c r="N60" i="3" s="1"/>
  <c r="L60" i="3" l="1"/>
  <c r="W60" i="3"/>
  <c r="AG61" i="3" l="1"/>
  <c r="U60" i="3"/>
  <c r="D61" i="3" s="1"/>
  <c r="AH61" i="3"/>
  <c r="Y59" i="3"/>
  <c r="E61" i="3" l="1"/>
  <c r="H61" i="3" s="1"/>
  <c r="K61" i="3" s="1"/>
  <c r="G61" i="3"/>
  <c r="F61" i="3" l="1"/>
  <c r="I61" i="3"/>
  <c r="J61" i="3"/>
  <c r="M61" i="3"/>
  <c r="N61" i="3" s="1"/>
  <c r="V61" i="3"/>
  <c r="W61" i="3" s="1"/>
  <c r="AE61" i="3"/>
  <c r="L61" i="3" l="1"/>
  <c r="AG62" i="3" l="1"/>
  <c r="U61" i="3"/>
  <c r="D62" i="3" s="1"/>
  <c r="AH62" i="3"/>
  <c r="E62" i="3"/>
  <c r="H62" i="3" s="1"/>
  <c r="Y60" i="3"/>
  <c r="K62" i="3" l="1"/>
  <c r="F62" i="3"/>
  <c r="G62" i="3"/>
  <c r="I62" i="3" l="1"/>
  <c r="J62" i="3"/>
  <c r="M62" i="3"/>
  <c r="N62" i="3" s="1"/>
  <c r="AE62" i="3"/>
  <c r="V62" i="3"/>
  <c r="W62" i="3" l="1"/>
  <c r="L62" i="3"/>
  <c r="U62" i="3" l="1"/>
  <c r="E63" i="3" s="1"/>
  <c r="H63" i="3" s="1"/>
  <c r="AH63" i="3"/>
  <c r="AG63" i="3"/>
  <c r="Y61" i="3"/>
  <c r="D63" i="3" l="1"/>
  <c r="F63" i="3" s="1"/>
  <c r="K63" i="3"/>
  <c r="G63" i="3" l="1"/>
  <c r="I63" i="3" s="1"/>
  <c r="V63" i="3"/>
  <c r="AE63" i="3"/>
  <c r="M63" i="3" l="1"/>
  <c r="N63" i="3" s="1"/>
  <c r="J63" i="3"/>
  <c r="L63" i="3" s="1"/>
  <c r="W63" i="3"/>
  <c r="AH64" i="3" l="1"/>
  <c r="AG64" i="3"/>
  <c r="U63" i="3"/>
  <c r="E64" i="3" s="1"/>
  <c r="H64" i="3" s="1"/>
  <c r="Y62" i="3"/>
  <c r="D64" i="3" l="1"/>
  <c r="F64" i="3" s="1"/>
  <c r="K64" i="3"/>
  <c r="G64" i="3" l="1"/>
  <c r="I64" i="3" s="1"/>
  <c r="V64" i="3"/>
  <c r="AE64" i="3"/>
  <c r="M64" i="3" l="1"/>
  <c r="N64" i="3" s="1"/>
  <c r="J64" i="3"/>
  <c r="L64" i="3" s="1"/>
  <c r="W64" i="3"/>
  <c r="U64" i="3" l="1"/>
  <c r="E65" i="3" s="1"/>
  <c r="H65" i="3" s="1"/>
  <c r="AG65" i="3"/>
  <c r="D65" i="3"/>
  <c r="AH65" i="3"/>
  <c r="Y63" i="3"/>
  <c r="F65" i="3" l="1"/>
  <c r="G65" i="3"/>
  <c r="K65" i="3"/>
  <c r="I65" i="3" l="1"/>
  <c r="J65" i="3"/>
  <c r="M65" i="3"/>
  <c r="N65" i="3" s="1"/>
  <c r="V65" i="3"/>
  <c r="W65" i="3" s="1"/>
  <c r="AE65" i="3"/>
  <c r="L65" i="3" l="1"/>
  <c r="U65" i="3" l="1"/>
  <c r="D66" i="3" s="1"/>
  <c r="AH66" i="3"/>
  <c r="AG66" i="3"/>
  <c r="E66" i="3"/>
  <c r="H66" i="3" s="1"/>
  <c r="Y64" i="3"/>
  <c r="K66" i="3" l="1"/>
  <c r="F66" i="3"/>
  <c r="G66" i="3"/>
  <c r="I66" i="3" l="1"/>
  <c r="J66" i="3"/>
  <c r="M66" i="3"/>
  <c r="N66" i="3" s="1"/>
  <c r="AE66" i="3"/>
  <c r="V66" i="3"/>
  <c r="W66" i="3" s="1"/>
  <c r="L66" i="3" l="1"/>
  <c r="U66" i="3" l="1"/>
  <c r="D67" i="3" s="1"/>
  <c r="AH67" i="3"/>
  <c r="AG67" i="3"/>
  <c r="E67" i="3"/>
  <c r="H67" i="3" s="1"/>
  <c r="Y65" i="3"/>
  <c r="K67" i="3" l="1"/>
  <c r="F67" i="3"/>
  <c r="G67" i="3"/>
  <c r="I67" i="3" l="1"/>
  <c r="J67" i="3"/>
  <c r="M67" i="3"/>
  <c r="N67" i="3" s="1"/>
  <c r="V67" i="3"/>
  <c r="W67" i="3" s="1"/>
  <c r="AE67" i="3"/>
  <c r="L67" i="3" l="1"/>
  <c r="U67" i="3" l="1"/>
  <c r="D68" i="3" s="1"/>
  <c r="AH68" i="3"/>
  <c r="E68" i="3"/>
  <c r="H68" i="3" s="1"/>
  <c r="AG68" i="3"/>
  <c r="Y66" i="3"/>
  <c r="K68" i="3" l="1"/>
  <c r="F68" i="3"/>
  <c r="G68" i="3"/>
  <c r="AE68" i="3" l="1"/>
  <c r="V68" i="3"/>
  <c r="I68" i="3"/>
  <c r="J68" i="3"/>
  <c r="M68" i="3"/>
  <c r="N68" i="3" s="1"/>
  <c r="W68" i="3" l="1"/>
  <c r="L68" i="3"/>
  <c r="U68" i="3" l="1"/>
  <c r="D69" i="3" s="1"/>
  <c r="AH69" i="3"/>
  <c r="AG69" i="3"/>
  <c r="Y67" i="3"/>
  <c r="E69" i="3" l="1"/>
  <c r="H69" i="3" s="1"/>
  <c r="K69" i="3" s="1"/>
  <c r="G69" i="3"/>
  <c r="F69" i="3" l="1"/>
  <c r="I69" i="3"/>
  <c r="J69" i="3"/>
  <c r="M69" i="3"/>
  <c r="N69" i="3" s="1"/>
  <c r="AE69" i="3"/>
  <c r="V69" i="3"/>
  <c r="W69" i="3" s="1"/>
  <c r="L69" i="3" l="1"/>
  <c r="AH70" i="3" l="1"/>
  <c r="U69" i="3"/>
  <c r="E70" i="3" s="1"/>
  <c r="H70" i="3" s="1"/>
  <c r="AG70" i="3"/>
  <c r="D70" i="3"/>
  <c r="Y68" i="3"/>
  <c r="F70" i="3" l="1"/>
  <c r="G70" i="3"/>
  <c r="K70" i="3"/>
  <c r="V70" i="3" l="1"/>
  <c r="AE70" i="3"/>
  <c r="I70" i="3"/>
  <c r="J70" i="3"/>
  <c r="M70" i="3"/>
  <c r="N70" i="3" s="1"/>
  <c r="L70" i="3" l="1"/>
  <c r="W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K72" i="3" l="1"/>
  <c r="D72" i="3"/>
  <c r="V72" i="3" l="1"/>
  <c r="AE72" i="3"/>
  <c r="F72" i="3"/>
  <c r="G72" i="3"/>
  <c r="I72" i="3" l="1"/>
  <c r="W72" i="3" s="1"/>
  <c r="J72" i="3"/>
  <c r="M72" i="3"/>
  <c r="N72" i="3" s="1"/>
  <c r="L72" i="3" l="1"/>
  <c r="U72" i="3" l="1"/>
  <c r="D73" i="3" s="1"/>
  <c r="AH73" i="3"/>
  <c r="AG73" i="3"/>
  <c r="E73" i="3"/>
  <c r="H73" i="3" s="1"/>
  <c r="Y71" i="3"/>
  <c r="K73" i="3" l="1"/>
  <c r="F73" i="3"/>
  <c r="G73" i="3"/>
  <c r="I73" i="3" l="1"/>
  <c r="J73" i="3"/>
  <c r="M73" i="3"/>
  <c r="N73" i="3" s="1"/>
  <c r="V73" i="3"/>
  <c r="W73" i="3" s="1"/>
  <c r="AE73" i="3"/>
  <c r="L73" i="3" l="1"/>
  <c r="AG74" i="3" l="1"/>
  <c r="AH74" i="3"/>
  <c r="U73" i="3"/>
  <c r="D74" i="3" s="1"/>
  <c r="Y72" i="3"/>
  <c r="E74" i="3" l="1"/>
  <c r="H74" i="3" s="1"/>
  <c r="K74" i="3" s="1"/>
  <c r="G74" i="3"/>
  <c r="F74" i="3" l="1"/>
  <c r="I74" i="3"/>
  <c r="J74" i="3"/>
  <c r="M74" i="3"/>
  <c r="N74" i="3" s="1"/>
  <c r="AE74" i="3"/>
  <c r="V74" i="3"/>
  <c r="W74" i="3" s="1"/>
  <c r="L74" i="3" l="1"/>
  <c r="AG75" i="3" l="1"/>
  <c r="U74" i="3"/>
  <c r="E75" i="3" s="1"/>
  <c r="H75" i="3" s="1"/>
  <c r="AH75" i="3"/>
  <c r="Y73" i="3"/>
  <c r="D75" i="3" l="1"/>
  <c r="F75" i="3" s="1"/>
  <c r="K75" i="3"/>
  <c r="G75" i="3" l="1"/>
  <c r="V75" i="3"/>
  <c r="AE75" i="3"/>
  <c r="I75" i="3"/>
  <c r="W75" i="3" s="1"/>
  <c r="J75" i="3"/>
  <c r="M75" i="3"/>
  <c r="N75" i="3" s="1"/>
  <c r="L75" i="3" l="1"/>
  <c r="U75" i="3" l="1"/>
  <c r="E76" i="3" s="1"/>
  <c r="H76" i="3" s="1"/>
  <c r="AG76" i="3"/>
  <c r="AH76" i="3"/>
  <c r="Y74" i="3"/>
  <c r="D76" i="3" l="1"/>
  <c r="F76" i="3" s="1"/>
  <c r="K76" i="3"/>
  <c r="G76" i="3" l="1"/>
  <c r="I76" i="3" s="1"/>
  <c r="V76" i="3"/>
  <c r="AE76" i="3"/>
  <c r="W76" i="3" l="1"/>
  <c r="J76" i="3"/>
  <c r="L76" i="3" s="1"/>
  <c r="M76" i="3"/>
  <c r="N76" i="3" s="1"/>
  <c r="U76" i="3" l="1"/>
  <c r="D77" i="3" s="1"/>
  <c r="AH77" i="3"/>
  <c r="AG77" i="3"/>
  <c r="Y75" i="3"/>
  <c r="E77" i="3" l="1"/>
  <c r="H77" i="3" s="1"/>
  <c r="K77" i="3" s="1"/>
  <c r="G77" i="3"/>
  <c r="F77" i="3" l="1"/>
  <c r="I77" i="3"/>
  <c r="J77" i="3"/>
  <c r="M77" i="3"/>
  <c r="N77" i="3" s="1"/>
  <c r="AE77" i="3"/>
  <c r="V77" i="3"/>
  <c r="W77" i="3" s="1"/>
  <c r="L77" i="3" l="1"/>
  <c r="AH78" i="3" l="1"/>
  <c r="U77" i="3"/>
  <c r="D78" i="3" s="1"/>
  <c r="AG78" i="3"/>
  <c r="E78" i="3"/>
  <c r="H78" i="3" s="1"/>
  <c r="Y76" i="3"/>
  <c r="K78" i="3" l="1"/>
  <c r="F78" i="3"/>
  <c r="G78" i="3"/>
  <c r="I78" i="3" l="1"/>
  <c r="J78" i="3"/>
  <c r="M78" i="3"/>
  <c r="N78" i="3" s="1"/>
  <c r="V78" i="3"/>
  <c r="W78" i="3" s="1"/>
  <c r="AE78" i="3"/>
  <c r="L78" i="3" l="1"/>
  <c r="U78" i="3" l="1"/>
  <c r="E79" i="3" s="1"/>
  <c r="H79" i="3" s="1"/>
  <c r="AH79" i="3"/>
  <c r="AG79" i="3"/>
  <c r="D79" i="3"/>
  <c r="Y77" i="3"/>
  <c r="F79" i="3" l="1"/>
  <c r="G79" i="3"/>
  <c r="K79" i="3"/>
  <c r="V79" i="3" l="1"/>
  <c r="AE79" i="3"/>
  <c r="I79" i="3"/>
  <c r="J79" i="3"/>
  <c r="M79" i="3"/>
  <c r="N79" i="3" s="1"/>
  <c r="L79" i="3" l="1"/>
  <c r="W79" i="3"/>
  <c r="AH80" i="3" l="1"/>
  <c r="AG80" i="3"/>
  <c r="U79" i="3"/>
  <c r="E80" i="3" s="1"/>
  <c r="H80" i="3" s="1"/>
  <c r="Y78" i="3"/>
  <c r="D80" i="3" l="1"/>
  <c r="F80" i="3" s="1"/>
  <c r="K80" i="3"/>
  <c r="G80" i="3" l="1"/>
  <c r="I80" i="3" s="1"/>
  <c r="J80" i="3"/>
  <c r="M80" i="3"/>
  <c r="N80" i="3" s="1"/>
  <c r="AE80" i="3"/>
  <c r="V80" i="3"/>
  <c r="W80" i="3" l="1"/>
  <c r="L80" i="3"/>
  <c r="U80" i="3" l="1"/>
  <c r="E81" i="3" s="1"/>
  <c r="H81" i="3" s="1"/>
  <c r="AG81" i="3"/>
  <c r="AH81" i="3"/>
  <c r="D81" i="3"/>
  <c r="Y79" i="3"/>
  <c r="F81" i="3" l="1"/>
  <c r="G81" i="3"/>
  <c r="K81" i="3"/>
  <c r="V81" i="3" l="1"/>
  <c r="AE81" i="3"/>
  <c r="I81" i="3"/>
  <c r="J81" i="3"/>
  <c r="M81" i="3"/>
  <c r="N81" i="3" s="1"/>
  <c r="L81" i="3" l="1"/>
  <c r="W81" i="3"/>
  <c r="AH82" i="3" l="1"/>
  <c r="AG82" i="3"/>
  <c r="U81" i="3"/>
  <c r="E82" i="3" s="1"/>
  <c r="H82" i="3" s="1"/>
  <c r="D82" i="3"/>
  <c r="Y80" i="3"/>
  <c r="K82" i="3" l="1"/>
  <c r="F82" i="3"/>
  <c r="G82" i="3"/>
  <c r="I82" i="3" l="1"/>
  <c r="J82" i="3"/>
  <c r="M82" i="3"/>
  <c r="N82" i="3" s="1"/>
  <c r="V82" i="3"/>
  <c r="W82" i="3" s="1"/>
  <c r="AE82" i="3"/>
  <c r="L82" i="3" l="1"/>
  <c r="AG83" i="3" l="1"/>
  <c r="U82" i="3"/>
  <c r="D83" i="3" s="1"/>
  <c r="AH83" i="3"/>
  <c r="Y81" i="3"/>
  <c r="E83" i="3" l="1"/>
  <c r="H83" i="3" s="1"/>
  <c r="K83" i="3"/>
  <c r="F83" i="3"/>
  <c r="G83" i="3"/>
  <c r="I83" i="3" l="1"/>
  <c r="J83" i="3"/>
  <c r="M83" i="3"/>
  <c r="N83" i="3" s="1"/>
  <c r="AE83" i="3"/>
  <c r="V83" i="3"/>
  <c r="W83" i="3" s="1"/>
  <c r="L83" i="3" l="1"/>
  <c r="AH84" i="3" l="1"/>
  <c r="AG84" i="3"/>
  <c r="U83" i="3"/>
  <c r="D84" i="3" s="1"/>
  <c r="Y82" i="3"/>
  <c r="E84" i="3" l="1"/>
  <c r="H84" i="3" s="1"/>
  <c r="K84" i="3" s="1"/>
  <c r="G84" i="3"/>
  <c r="F84" i="3" l="1"/>
  <c r="I84" i="3"/>
  <c r="J84" i="3"/>
  <c r="M84" i="3"/>
  <c r="N84" i="3" s="1"/>
  <c r="V84" i="3"/>
  <c r="W84" i="3" s="1"/>
  <c r="AE84" i="3"/>
  <c r="AD84" i="3" l="1"/>
  <c r="L84" i="3"/>
  <c r="AH85" i="3" l="1"/>
  <c r="AG85" i="3"/>
  <c r="U84" i="3"/>
  <c r="D85" i="3" s="1"/>
  <c r="Y83" i="3"/>
  <c r="E85" i="3" l="1"/>
  <c r="H85" i="3" s="1"/>
  <c r="K85" i="3" s="1"/>
  <c r="G85" i="3"/>
  <c r="F85" i="3" l="1"/>
  <c r="I85" i="3"/>
  <c r="J85" i="3"/>
  <c r="M85" i="3"/>
  <c r="N85" i="3" s="1"/>
  <c r="V85" i="3"/>
  <c r="W85" i="3" s="1"/>
  <c r="AE85" i="3"/>
  <c r="L85" i="3" l="1"/>
  <c r="AH86" i="3" l="1"/>
  <c r="AG86" i="3"/>
  <c r="U85" i="3"/>
  <c r="E86" i="3" s="1"/>
  <c r="H86" i="3" s="1"/>
  <c r="Y84" i="3"/>
  <c r="K86" i="3" l="1"/>
  <c r="D86" i="3"/>
  <c r="V86" i="3" l="1"/>
  <c r="AE86" i="3"/>
  <c r="F86" i="3"/>
  <c r="G86" i="3"/>
  <c r="I86" i="3" l="1"/>
  <c r="J86" i="3"/>
  <c r="M86" i="3"/>
  <c r="N86" i="3" s="1"/>
  <c r="W86" i="3"/>
  <c r="L86" i="3" l="1"/>
  <c r="U86" i="3" l="1"/>
  <c r="E87" i="3" s="1"/>
  <c r="H87" i="3" s="1"/>
  <c r="AG87" i="3"/>
  <c r="AH87" i="3"/>
  <c r="Y85" i="3"/>
  <c r="D87" i="3" l="1"/>
  <c r="F87" i="3" s="1"/>
  <c r="K87" i="3"/>
  <c r="G87" i="3" l="1"/>
  <c r="I87" i="3" s="1"/>
  <c r="V87" i="3"/>
  <c r="AE87" i="3"/>
  <c r="W87" i="3" l="1"/>
  <c r="M87" i="3"/>
  <c r="N87" i="3" s="1"/>
  <c r="J87" i="3"/>
  <c r="L87" i="3"/>
  <c r="U87" i="3" l="1"/>
  <c r="E88" i="3" s="1"/>
  <c r="H88" i="3" s="1"/>
  <c r="AG88" i="3"/>
  <c r="AH88" i="3"/>
  <c r="Y86" i="3"/>
  <c r="D88" i="3" l="1"/>
  <c r="F88" i="3" s="1"/>
  <c r="K88" i="3"/>
  <c r="G88" i="3" l="1"/>
  <c r="V88" i="3"/>
  <c r="AE88" i="3"/>
  <c r="I88" i="3"/>
  <c r="J88" i="3"/>
  <c r="M88" i="3"/>
  <c r="N88" i="3" s="1"/>
  <c r="L88" i="3" l="1"/>
  <c r="W88" i="3"/>
  <c r="AH89" i="3" l="1"/>
  <c r="U88" i="3"/>
  <c r="E89" i="3" s="1"/>
  <c r="H89" i="3" s="1"/>
  <c r="AG89" i="3"/>
  <c r="Y87" i="3"/>
  <c r="D89" i="3" l="1"/>
  <c r="F89" i="3" s="1"/>
  <c r="G89" i="3"/>
  <c r="K89" i="3"/>
  <c r="I89" i="3" l="1"/>
  <c r="J89" i="3"/>
  <c r="M89" i="3"/>
  <c r="N89" i="3" s="1"/>
  <c r="AE89" i="3"/>
  <c r="V89" i="3"/>
  <c r="W89" i="3" s="1"/>
  <c r="L89" i="3" l="1"/>
  <c r="U89" i="3" l="1"/>
  <c r="D90" i="3" s="1"/>
  <c r="AG90" i="3"/>
  <c r="AH90" i="3"/>
  <c r="Y88" i="3"/>
  <c r="E90" i="3" l="1"/>
  <c r="H90" i="3" s="1"/>
  <c r="K90" i="3" s="1"/>
  <c r="G90" i="3"/>
  <c r="F90" i="3" l="1"/>
  <c r="I90" i="3"/>
  <c r="J90" i="3"/>
  <c r="M90" i="3"/>
  <c r="N90" i="3" s="1"/>
  <c r="V90" i="3"/>
  <c r="W90" i="3" s="1"/>
  <c r="AE90" i="3"/>
  <c r="L90" i="3" l="1"/>
  <c r="AG91" i="3" l="1"/>
  <c r="AH91" i="3"/>
  <c r="U90" i="3"/>
  <c r="D91" i="3" s="1"/>
  <c r="Y89" i="3"/>
  <c r="G91" i="3" l="1"/>
  <c r="E91" i="3"/>
  <c r="H91" i="3" s="1"/>
  <c r="K91" i="3" l="1"/>
  <c r="I91" i="3"/>
  <c r="J91" i="3"/>
  <c r="M91" i="3"/>
  <c r="N91" i="3" s="1"/>
  <c r="F91" i="3"/>
  <c r="L91" i="3" l="1"/>
  <c r="V91" i="3"/>
  <c r="W91" i="3" s="1"/>
  <c r="AE91" i="3"/>
  <c r="AH92" i="3" l="1"/>
  <c r="AG92" i="3"/>
  <c r="U91" i="3"/>
  <c r="D92" i="3" s="1"/>
  <c r="Y90" i="3"/>
  <c r="E92" i="3" l="1"/>
  <c r="H92" i="3" s="1"/>
  <c r="K92" i="3" s="1"/>
  <c r="G92" i="3"/>
  <c r="F92" i="3" l="1"/>
  <c r="I92" i="3"/>
  <c r="J92" i="3"/>
  <c r="M92" i="3"/>
  <c r="N92" i="3" s="1"/>
  <c r="V92" i="3"/>
  <c r="W92" i="3" s="1"/>
  <c r="AE92" i="3"/>
  <c r="L92" i="3" l="1"/>
  <c r="U92" i="3" l="1"/>
  <c r="D93" i="3" s="1"/>
  <c r="AH93" i="3"/>
  <c r="AG93" i="3"/>
  <c r="E93" i="3"/>
  <c r="H93" i="3" s="1"/>
  <c r="Y91" i="3"/>
  <c r="K93" i="3" l="1"/>
  <c r="F93" i="3"/>
  <c r="G93" i="3"/>
  <c r="I93" i="3" l="1"/>
  <c r="J93" i="3"/>
  <c r="M93" i="3"/>
  <c r="N93" i="3" s="1"/>
  <c r="V93" i="3"/>
  <c r="AE93" i="3"/>
  <c r="W93" i="3" l="1"/>
  <c r="L93" i="3"/>
  <c r="AG94" i="3" l="1"/>
  <c r="AH94" i="3"/>
  <c r="U93" i="3"/>
  <c r="D94" i="3" s="1"/>
  <c r="Y92" i="3"/>
  <c r="E94" i="3" l="1"/>
  <c r="H94" i="3" s="1"/>
  <c r="K94" i="3" s="1"/>
  <c r="G94" i="3"/>
  <c r="F94" i="3" l="1"/>
  <c r="I94" i="3"/>
  <c r="J94" i="3"/>
  <c r="M94" i="3"/>
  <c r="N94" i="3" s="1"/>
  <c r="AE94" i="3"/>
  <c r="V94" i="3"/>
  <c r="W94" i="3" s="1"/>
  <c r="L94" i="3" l="1"/>
  <c r="U94" i="3" l="1"/>
  <c r="D95" i="3" s="1"/>
  <c r="E95" i="3"/>
  <c r="H95" i="3" s="1"/>
  <c r="AG95" i="3"/>
  <c r="AH95" i="3"/>
  <c r="Y93" i="3"/>
  <c r="K95" i="3" l="1"/>
  <c r="F95" i="3"/>
  <c r="G95" i="3"/>
  <c r="I95" i="3" l="1"/>
  <c r="J95" i="3"/>
  <c r="M95" i="3"/>
  <c r="N95" i="3" s="1"/>
  <c r="V95" i="3"/>
  <c r="W95" i="3" s="1"/>
  <c r="AE95" i="3"/>
  <c r="L95" i="3" l="1"/>
  <c r="AG96" i="3" l="1"/>
  <c r="AH96" i="3"/>
  <c r="U95" i="3"/>
  <c r="D96" i="3" s="1"/>
  <c r="Y94" i="3"/>
  <c r="G96" i="3" l="1"/>
  <c r="E96" i="3"/>
  <c r="H96" i="3" s="1"/>
  <c r="I96" i="3" l="1"/>
  <c r="J96" i="3"/>
  <c r="M96" i="3"/>
  <c r="N96" i="3" s="1"/>
  <c r="K96" i="3"/>
  <c r="F96" i="3"/>
  <c r="V96" i="3" l="1"/>
  <c r="W96" i="3" s="1"/>
  <c r="AE96" i="3"/>
  <c r="L96" i="3"/>
  <c r="AG97" i="3" l="1"/>
  <c r="AH97" i="3"/>
  <c r="U96" i="3"/>
  <c r="E97" i="3" s="1"/>
  <c r="H97" i="3" s="1"/>
  <c r="Y95" i="3"/>
  <c r="K97" i="3" l="1"/>
  <c r="D97" i="3"/>
  <c r="F97" i="3" l="1"/>
  <c r="G97" i="3"/>
  <c r="V97" i="3"/>
  <c r="AE97" i="3"/>
  <c r="I97" i="3" l="1"/>
  <c r="J97" i="3"/>
  <c r="M97" i="3"/>
  <c r="N97" i="3" s="1"/>
  <c r="W97" i="3"/>
  <c r="L97" i="3" l="1"/>
  <c r="U97" i="3" l="1"/>
  <c r="D98" i="3" s="1"/>
  <c r="AH98" i="3"/>
  <c r="AG98" i="3"/>
  <c r="E98" i="3"/>
  <c r="H98" i="3" s="1"/>
  <c r="Y96" i="3"/>
  <c r="K98" i="3" l="1"/>
  <c r="F98" i="3"/>
  <c r="G98" i="3"/>
  <c r="I98" i="3" l="1"/>
  <c r="J98" i="3"/>
  <c r="M98" i="3"/>
  <c r="N98" i="3" s="1"/>
  <c r="V98" i="3"/>
  <c r="W98" i="3" s="1"/>
  <c r="AE98" i="3"/>
  <c r="L98" i="3" l="1"/>
  <c r="AG99" i="3" l="1"/>
  <c r="AH99" i="3"/>
  <c r="U98" i="3"/>
  <c r="D99" i="3" s="1"/>
  <c r="Y97" i="3"/>
  <c r="E99" i="3" l="1"/>
  <c r="H99" i="3" s="1"/>
  <c r="K99" i="3" s="1"/>
  <c r="G99" i="3"/>
  <c r="F99" i="3" l="1"/>
  <c r="AE99" i="3"/>
  <c r="V99" i="3"/>
  <c r="I99" i="3"/>
  <c r="J99" i="3"/>
  <c r="M99" i="3"/>
  <c r="N99" i="3" s="1"/>
  <c r="L99" i="3" l="1"/>
  <c r="W99" i="3"/>
  <c r="U99" i="3" l="1"/>
  <c r="D100" i="3" s="1"/>
  <c r="AH100" i="3"/>
  <c r="AG100" i="3"/>
  <c r="E100" i="3"/>
  <c r="H100" i="3" s="1"/>
  <c r="Y98" i="3"/>
  <c r="K100" i="3" l="1"/>
  <c r="F100" i="3"/>
  <c r="G100" i="3"/>
  <c r="I100" i="3" l="1"/>
  <c r="J100" i="3"/>
  <c r="M100" i="3"/>
  <c r="N100" i="3" s="1"/>
  <c r="V100" i="3"/>
  <c r="AE100" i="3"/>
  <c r="W100" i="3" l="1"/>
  <c r="L100" i="3"/>
  <c r="AH101" i="3" l="1"/>
  <c r="U100" i="3"/>
  <c r="E101" i="3" s="1"/>
  <c r="H101" i="3" s="1"/>
  <c r="AG101" i="3"/>
  <c r="Y99" i="3"/>
  <c r="D101" i="3" l="1"/>
  <c r="F101" i="3" s="1"/>
  <c r="K101" i="3"/>
  <c r="G101" i="3" l="1"/>
  <c r="I101" i="3"/>
  <c r="J101" i="3"/>
  <c r="M101" i="3"/>
  <c r="N101" i="3" s="1"/>
  <c r="AE101" i="3"/>
  <c r="V101" i="3"/>
  <c r="W101" i="3" s="1"/>
  <c r="L101" i="3" l="1"/>
  <c r="AH102" i="3" l="1"/>
  <c r="AG102" i="3"/>
  <c r="U101" i="3"/>
  <c r="E102" i="3" s="1"/>
  <c r="H102" i="3" s="1"/>
  <c r="Y100" i="3"/>
  <c r="D102" i="3" l="1"/>
  <c r="F102" i="3" s="1"/>
  <c r="K102" i="3"/>
  <c r="G102" i="3" l="1"/>
  <c r="I102" i="3" s="1"/>
  <c r="J102" i="3"/>
  <c r="M102" i="3"/>
  <c r="N102" i="3" s="1"/>
  <c r="AE102" i="3"/>
  <c r="V102" i="3"/>
  <c r="L102" i="3" l="1"/>
  <c r="W102" i="3"/>
  <c r="AG103" i="3" l="1"/>
  <c r="AH103" i="3"/>
  <c r="U102" i="3"/>
  <c r="E103" i="3" s="1"/>
  <c r="H103" i="3" s="1"/>
  <c r="Y101" i="3"/>
  <c r="D103" i="3" l="1"/>
  <c r="G103" i="3" s="1"/>
  <c r="K103" i="3"/>
  <c r="F103" i="3" l="1"/>
  <c r="I103" i="3"/>
  <c r="J103" i="3"/>
  <c r="M103" i="3"/>
  <c r="N103" i="3" s="1"/>
  <c r="V103" i="3"/>
  <c r="W103" i="3" s="1"/>
  <c r="AE103" i="3"/>
  <c r="L103" i="3" l="1"/>
  <c r="AG104" i="3" l="1"/>
  <c r="AH104" i="3"/>
  <c r="U103" i="3"/>
  <c r="E104" i="3" s="1"/>
  <c r="H104" i="3" s="1"/>
  <c r="Y102" i="3"/>
  <c r="D104" i="3" l="1"/>
  <c r="F104" i="3" s="1"/>
  <c r="K104" i="3"/>
  <c r="G104" i="3" l="1"/>
  <c r="I104" i="3"/>
  <c r="J104" i="3"/>
  <c r="M104" i="3"/>
  <c r="N104" i="3" s="1"/>
  <c r="A105" i="3"/>
  <c r="B105" i="3" s="1"/>
  <c r="V104" i="3"/>
  <c r="W104" i="3" s="1"/>
  <c r="AE104" i="3"/>
  <c r="AA105" i="3" l="1"/>
  <c r="P105" i="3"/>
  <c r="Q105" i="3" s="1"/>
  <c r="R105" i="3" s="1"/>
  <c r="S105" i="3" s="1"/>
  <c r="T105" i="3" s="1"/>
  <c r="AD105" i="3"/>
  <c r="Z105" i="3"/>
  <c r="AC105" i="3"/>
  <c r="L104" i="3"/>
  <c r="U104" i="3" l="1"/>
  <c r="E105" i="3" s="1"/>
  <c r="H105" i="3" s="1"/>
  <c r="AG105" i="3"/>
  <c r="AH105" i="3"/>
  <c r="D105" i="3"/>
  <c r="Y103" i="3"/>
  <c r="F105" i="3" l="1"/>
  <c r="G105" i="3"/>
  <c r="K105" i="3"/>
  <c r="I105" i="3" l="1"/>
  <c r="J105" i="3"/>
  <c r="M105" i="3"/>
  <c r="N105" i="3" s="1"/>
  <c r="V105" i="3"/>
  <c r="W105" i="3" s="1"/>
  <c r="A106" i="3"/>
  <c r="B106" i="3" s="1"/>
  <c r="AE105" i="3"/>
  <c r="AA106" i="3" l="1"/>
  <c r="P106" i="3"/>
  <c r="Q106" i="3" s="1"/>
  <c r="R106" i="3" s="1"/>
  <c r="S106" i="3" s="1"/>
  <c r="T106" i="3" s="1"/>
  <c r="AC106" i="3"/>
  <c r="AD106" i="3"/>
  <c r="Z106" i="3"/>
  <c r="L105" i="3"/>
  <c r="AH106" i="3" l="1"/>
  <c r="AG106" i="3"/>
  <c r="U105" i="3"/>
  <c r="D106" i="3" s="1"/>
  <c r="Y104" i="3"/>
  <c r="E106" i="3" l="1"/>
  <c r="H106" i="3" s="1"/>
  <c r="K106" i="3" s="1"/>
  <c r="G106" i="3"/>
  <c r="F106" i="3" l="1"/>
  <c r="I106" i="3"/>
  <c r="J106" i="3"/>
  <c r="M106" i="3"/>
  <c r="N106" i="3" s="1"/>
  <c r="V106" i="3"/>
  <c r="W106" i="3" s="1"/>
  <c r="AE106" i="3"/>
  <c r="A107" i="3"/>
  <c r="B107" i="3" s="1"/>
  <c r="L106" i="3" l="1"/>
  <c r="Z107" i="3"/>
  <c r="AA107" i="3"/>
  <c r="AC107" i="3"/>
  <c r="P107" i="3"/>
  <c r="Q107" i="3" s="1"/>
  <c r="R107" i="3" s="1"/>
  <c r="S107" i="3" s="1"/>
  <c r="T107" i="3" s="1"/>
  <c r="AD107" i="3"/>
  <c r="AG107" i="3" l="1"/>
  <c r="AH107" i="3"/>
  <c r="U106" i="3"/>
  <c r="E107" i="3" s="1"/>
  <c r="H107" i="3" s="1"/>
  <c r="Y105" i="3"/>
  <c r="D107" i="3" l="1"/>
  <c r="F107" i="3" s="1"/>
  <c r="K107" i="3"/>
  <c r="G107" i="3" l="1"/>
  <c r="V107" i="3"/>
  <c r="A108" i="3"/>
  <c r="B108" i="3" s="1"/>
  <c r="AE107" i="3"/>
  <c r="I107" i="3"/>
  <c r="J107" i="3"/>
  <c r="M107" i="3"/>
  <c r="N107" i="3" s="1"/>
  <c r="AC108" i="3" l="1"/>
  <c r="P108" i="3"/>
  <c r="Q108" i="3" s="1"/>
  <c r="R108" i="3" s="1"/>
  <c r="S108" i="3" s="1"/>
  <c r="T108" i="3" s="1"/>
  <c r="AA108" i="3"/>
  <c r="Z108" i="3"/>
  <c r="L107" i="3"/>
  <c r="W107" i="3"/>
  <c r="AH108" i="3" l="1"/>
  <c r="U107" i="3"/>
  <c r="E108" i="3" s="1"/>
  <c r="H108" i="3" s="1"/>
  <c r="AG108" i="3"/>
  <c r="D108" i="3"/>
  <c r="Y106" i="3"/>
  <c r="F108" i="3" l="1"/>
  <c r="G108" i="3"/>
  <c r="K108" i="3"/>
  <c r="I108" i="3" l="1"/>
  <c r="J108" i="3"/>
  <c r="AD108" i="3" s="1"/>
  <c r="M108" i="3"/>
  <c r="N108" i="3" s="1"/>
  <c r="V108" i="3"/>
  <c r="W108" i="3" s="1"/>
  <c r="A109" i="3"/>
  <c r="B109" i="3" s="1"/>
  <c r="AE108" i="3"/>
  <c r="AA109" i="3" l="1"/>
  <c r="P109" i="3"/>
  <c r="Q109" i="3" s="1"/>
  <c r="R109" i="3" s="1"/>
  <c r="S109" i="3" s="1"/>
  <c r="T109" i="3" s="1"/>
  <c r="AD109" i="3"/>
  <c r="Z109" i="3"/>
  <c r="AC109" i="3"/>
  <c r="L108" i="3"/>
  <c r="U108" i="3" l="1"/>
  <c r="D109" i="3" s="1"/>
  <c r="E109" i="3"/>
  <c r="H109" i="3" s="1"/>
  <c r="AH109" i="3"/>
  <c r="AG109" i="3"/>
  <c r="Y107" i="3"/>
  <c r="K109" i="3" l="1"/>
  <c r="F109" i="3"/>
  <c r="L50" i="1" s="1"/>
  <c r="G109" i="3"/>
  <c r="I109" i="3" l="1"/>
  <c r="J109" i="3"/>
  <c r="M109" i="3"/>
  <c r="N109" i="3" s="1"/>
  <c r="M50" i="1" s="1"/>
  <c r="V109" i="3"/>
  <c r="W109" i="3" s="1"/>
  <c r="A110" i="3"/>
  <c r="B110" i="3" s="1"/>
  <c r="AE109" i="3"/>
  <c r="I50" i="1"/>
  <c r="I26" i="1"/>
  <c r="AD110" i="3" l="1"/>
  <c r="P110" i="3"/>
  <c r="Q110" i="3" s="1"/>
  <c r="R110" i="3" s="1"/>
  <c r="S110" i="3" s="1"/>
  <c r="T110" i="3" s="1"/>
  <c r="AC110" i="3"/>
  <c r="AA110" i="3"/>
  <c r="Z110" i="3"/>
  <c r="D35" i="1"/>
  <c r="D33" i="1"/>
  <c r="L109" i="3"/>
  <c r="J26" i="1"/>
  <c r="J50" i="1"/>
  <c r="K26" i="1"/>
  <c r="K50" i="1"/>
  <c r="J51" i="1" l="1"/>
  <c r="I72" i="7"/>
  <c r="I73" i="7" s="1"/>
  <c r="I70" i="7"/>
  <c r="M26" i="1"/>
  <c r="AG110" i="3"/>
  <c r="U109" i="3"/>
  <c r="D110" i="3" s="1"/>
  <c r="AH110" i="3"/>
  <c r="Y108" i="3"/>
  <c r="H51" i="1"/>
  <c r="D34" i="1"/>
  <c r="E110" i="3" l="1"/>
  <c r="H110" i="3" s="1"/>
  <c r="K110" i="3" s="1"/>
  <c r="G110" i="3"/>
  <c r="F110" i="3" l="1"/>
  <c r="V110" i="3"/>
  <c r="A111" i="3"/>
  <c r="B111" i="3" s="1"/>
  <c r="AE110" i="3"/>
  <c r="I110" i="3"/>
  <c r="J110" i="3"/>
  <c r="M110" i="3"/>
  <c r="N110" i="3" s="1"/>
  <c r="L110" i="3" l="1"/>
  <c r="AC111" i="3"/>
  <c r="P111" i="3"/>
  <c r="Q111" i="3" s="1"/>
  <c r="R111" i="3" s="1"/>
  <c r="S111" i="3" s="1"/>
  <c r="T111" i="3" s="1"/>
  <c r="Z111" i="3"/>
  <c r="AA111" i="3"/>
  <c r="AD111" i="3"/>
  <c r="W110" i="3"/>
  <c r="AH111" i="3" l="1"/>
  <c r="U110" i="3"/>
  <c r="E111" i="3" s="1"/>
  <c r="H111" i="3" s="1"/>
  <c r="D111" i="3"/>
  <c r="AG111" i="3"/>
  <c r="Y109" i="3"/>
  <c r="F111" i="3" l="1"/>
  <c r="G111" i="3"/>
  <c r="K111" i="3"/>
  <c r="V111" i="3" l="1"/>
  <c r="A112" i="3"/>
  <c r="B112" i="3" s="1"/>
  <c r="AE111" i="3"/>
  <c r="I111" i="3"/>
  <c r="J111" i="3"/>
  <c r="M111" i="3"/>
  <c r="N111" i="3" s="1"/>
  <c r="L111" i="3" l="1"/>
  <c r="AA112" i="3"/>
  <c r="Z112" i="3"/>
  <c r="P112" i="3"/>
  <c r="Q112" i="3" s="1"/>
  <c r="R112" i="3" s="1"/>
  <c r="S112" i="3" s="1"/>
  <c r="T112" i="3" s="1"/>
  <c r="AC112" i="3"/>
  <c r="W111" i="3"/>
  <c r="AH112" i="3" l="1"/>
  <c r="U111" i="3"/>
  <c r="D112" i="3" s="1"/>
  <c r="AG112" i="3"/>
  <c r="Y110" i="3"/>
  <c r="E112" i="3" l="1"/>
  <c r="H112" i="3" s="1"/>
  <c r="K112" i="3" s="1"/>
  <c r="G112" i="3"/>
  <c r="F112" i="3" l="1"/>
  <c r="I112" i="3"/>
  <c r="J112" i="3"/>
  <c r="M112" i="3"/>
  <c r="N112" i="3" s="1"/>
  <c r="V112" i="3"/>
  <c r="W112" i="3" s="1"/>
  <c r="A113" i="3"/>
  <c r="B113" i="3" s="1"/>
  <c r="AE112" i="3"/>
  <c r="AC113" i="3" l="1"/>
  <c r="P113" i="3"/>
  <c r="Q113" i="3" s="1"/>
  <c r="R113" i="3" s="1"/>
  <c r="S113" i="3" s="1"/>
  <c r="T113" i="3" s="1"/>
  <c r="Z113" i="3"/>
  <c r="AA113" i="3"/>
  <c r="AD113" i="3"/>
  <c r="L112" i="3"/>
  <c r="AD112" i="3"/>
  <c r="AG113" i="3" l="1"/>
  <c r="U112" i="3"/>
  <c r="E113" i="3" s="1"/>
  <c r="H113" i="3" s="1"/>
  <c r="AH113" i="3"/>
  <c r="D113" i="3"/>
  <c r="Y111" i="3"/>
  <c r="F113" i="3" l="1"/>
  <c r="G113" i="3"/>
  <c r="K113" i="3"/>
  <c r="V113" i="3" l="1"/>
  <c r="A114" i="3"/>
  <c r="B114" i="3" s="1"/>
  <c r="AE113" i="3"/>
  <c r="I113" i="3"/>
  <c r="J113" i="3"/>
  <c r="M113" i="3"/>
  <c r="N113" i="3" s="1"/>
  <c r="L113" i="3" l="1"/>
  <c r="Z114" i="3"/>
  <c r="AA114" i="3"/>
  <c r="P114" i="3"/>
  <c r="Q114" i="3" s="1"/>
  <c r="R114" i="3" s="1"/>
  <c r="S114" i="3" s="1"/>
  <c r="T114" i="3" s="1"/>
  <c r="AD114" i="3"/>
  <c r="AC114" i="3"/>
  <c r="W113" i="3"/>
  <c r="AH114" i="3" l="1"/>
  <c r="U113" i="3"/>
  <c r="D114" i="3" s="1"/>
  <c r="AG114" i="3"/>
  <c r="E114" i="3"/>
  <c r="H114" i="3" s="1"/>
  <c r="Y112" i="3"/>
  <c r="K114" i="3" l="1"/>
  <c r="F114" i="3"/>
  <c r="G114" i="3"/>
  <c r="V114" i="3" l="1"/>
  <c r="A115" i="3"/>
  <c r="B115" i="3" s="1"/>
  <c r="AE114" i="3"/>
  <c r="I114" i="3"/>
  <c r="J114" i="3"/>
  <c r="M114" i="3"/>
  <c r="N114" i="3" s="1"/>
  <c r="AA115" i="3" l="1"/>
  <c r="Z115" i="3"/>
  <c r="AC115" i="3"/>
  <c r="AD115" i="3"/>
  <c r="P115" i="3"/>
  <c r="Q115" i="3" s="1"/>
  <c r="R115" i="3" s="1"/>
  <c r="S115" i="3" s="1"/>
  <c r="T115" i="3" s="1"/>
  <c r="L114" i="3"/>
  <c r="W114" i="3"/>
  <c r="U114" i="3" l="1"/>
  <c r="D115" i="3" s="1"/>
  <c r="AH115" i="3"/>
  <c r="AG115" i="3"/>
  <c r="E115" i="3"/>
  <c r="H115" i="3" s="1"/>
  <c r="Y113" i="3"/>
  <c r="K115" i="3" l="1"/>
  <c r="F115" i="3"/>
  <c r="G115" i="3"/>
  <c r="I115" i="3" l="1"/>
  <c r="J115" i="3"/>
  <c r="M115" i="3"/>
  <c r="N115" i="3" s="1"/>
  <c r="V115" i="3"/>
  <c r="A116" i="3"/>
  <c r="B116" i="3" s="1"/>
  <c r="AE115" i="3"/>
  <c r="W115" i="3" l="1"/>
  <c r="AC116" i="3"/>
  <c r="Z116" i="3"/>
  <c r="AD116" i="3"/>
  <c r="AA116" i="3"/>
  <c r="P116" i="3"/>
  <c r="Q116" i="3" s="1"/>
  <c r="R116" i="3" s="1"/>
  <c r="S116" i="3" s="1"/>
  <c r="T116" i="3" s="1"/>
  <c r="AH116" i="3" s="1"/>
  <c r="L115" i="3"/>
  <c r="U115" i="3" l="1"/>
  <c r="D116" i="3"/>
  <c r="AG116" i="3"/>
  <c r="E116" i="3"/>
  <c r="H116" i="3" s="1"/>
  <c r="Y114" i="3"/>
  <c r="K116" i="3" l="1"/>
  <c r="F116" i="3"/>
  <c r="G116" i="3"/>
  <c r="I116" i="3" l="1"/>
  <c r="J116" i="3"/>
  <c r="M116" i="3"/>
  <c r="N116" i="3" s="1"/>
  <c r="V116" i="3"/>
  <c r="W116" i="3" s="1"/>
  <c r="A117" i="3"/>
  <c r="B117" i="3" s="1"/>
  <c r="AE116" i="3"/>
  <c r="AC117" i="3" l="1"/>
  <c r="AD117" i="3"/>
  <c r="P117" i="3"/>
  <c r="Q117" i="3" s="1"/>
  <c r="R117" i="3" s="1"/>
  <c r="S117" i="3" s="1"/>
  <c r="T117" i="3" s="1"/>
  <c r="AA117" i="3"/>
  <c r="Z117" i="3"/>
  <c r="L116" i="3"/>
  <c r="U116" i="3" l="1"/>
  <c r="D117" i="3" s="1"/>
  <c r="AG117" i="3"/>
  <c r="AH117" i="3"/>
  <c r="Y115" i="3"/>
  <c r="E117" i="3" l="1"/>
  <c r="H117" i="3" s="1"/>
  <c r="K117" i="3" s="1"/>
  <c r="G117" i="3"/>
  <c r="F117" i="3" l="1"/>
  <c r="I117" i="3"/>
  <c r="J117" i="3"/>
  <c r="M117" i="3"/>
  <c r="N117" i="3" s="1"/>
  <c r="V117" i="3"/>
  <c r="W117" i="3" s="1"/>
  <c r="A118" i="3"/>
  <c r="B118" i="3" s="1"/>
  <c r="AE117" i="3"/>
  <c r="Z118" i="3" l="1"/>
  <c r="AC118" i="3"/>
  <c r="P118" i="3"/>
  <c r="Q118" i="3" s="1"/>
  <c r="R118" i="3" s="1"/>
  <c r="S118" i="3" s="1"/>
  <c r="T118" i="3" s="1"/>
  <c r="AA118" i="3"/>
  <c r="L117" i="3"/>
  <c r="AG118" i="3" l="1"/>
  <c r="U117" i="3"/>
  <c r="D118" i="3" s="1"/>
  <c r="AH118" i="3"/>
  <c r="Y116" i="3"/>
  <c r="E118" i="3" l="1"/>
  <c r="H118" i="3" s="1"/>
  <c r="K118" i="3" s="1"/>
  <c r="G118" i="3"/>
  <c r="F118" i="3" l="1"/>
  <c r="V118" i="3"/>
  <c r="A119" i="3"/>
  <c r="B119" i="3" s="1"/>
  <c r="AE118" i="3"/>
  <c r="I118" i="3"/>
  <c r="J118" i="3"/>
  <c r="AD118" i="3" s="1"/>
  <c r="M118" i="3"/>
  <c r="N118" i="3" s="1"/>
  <c r="L118" i="3" l="1"/>
  <c r="Z119" i="3"/>
  <c r="P119" i="3"/>
  <c r="Q119" i="3" s="1"/>
  <c r="R119" i="3" s="1"/>
  <c r="S119" i="3" s="1"/>
  <c r="T119" i="3" s="1"/>
  <c r="AC119" i="3"/>
  <c r="AA119" i="3"/>
  <c r="AD119" i="3"/>
  <c r="W118" i="3"/>
  <c r="U118" i="3" l="1"/>
  <c r="E119" i="3" s="1"/>
  <c r="H119" i="3" s="1"/>
  <c r="AG119" i="3"/>
  <c r="AH119" i="3"/>
  <c r="D119" i="3"/>
  <c r="Y117" i="3"/>
  <c r="F119" i="3" l="1"/>
  <c r="G119" i="3"/>
  <c r="K119" i="3"/>
  <c r="V119" i="3" l="1"/>
  <c r="A120" i="3"/>
  <c r="B120" i="3" s="1"/>
  <c r="AE119" i="3"/>
  <c r="I119" i="3"/>
  <c r="J119" i="3"/>
  <c r="M119" i="3"/>
  <c r="N119" i="3" s="1"/>
  <c r="P120" i="3" l="1"/>
  <c r="Q120" i="3" s="1"/>
  <c r="R120" i="3" s="1"/>
  <c r="S120" i="3" s="1"/>
  <c r="T120" i="3" s="1"/>
  <c r="Z120" i="3"/>
  <c r="AD120" i="3"/>
  <c r="AC120" i="3"/>
  <c r="AA120" i="3"/>
  <c r="L119" i="3"/>
  <c r="W119" i="3"/>
  <c r="AH120" i="3" l="1"/>
  <c r="U119" i="3"/>
  <c r="D120" i="3" s="1"/>
  <c r="AG120" i="3"/>
  <c r="Y118" i="3"/>
  <c r="G120" i="3" l="1"/>
  <c r="E120" i="3"/>
  <c r="H120" i="3" s="1"/>
  <c r="K120" i="3" l="1"/>
  <c r="I120" i="3"/>
  <c r="J120" i="3"/>
  <c r="M120" i="3"/>
  <c r="N120" i="3" s="1"/>
  <c r="F120" i="3"/>
  <c r="V120" i="3" l="1"/>
  <c r="W120" i="3" s="1"/>
  <c r="AE120" i="3"/>
  <c r="A121" i="3"/>
  <c r="B121" i="3" s="1"/>
  <c r="L120" i="3"/>
  <c r="U120" i="3" l="1"/>
  <c r="Y119" i="3"/>
  <c r="P121" i="3"/>
  <c r="Q121" i="3" s="1"/>
  <c r="R121" i="3" s="1"/>
  <c r="S121" i="3" s="1"/>
  <c r="T121" i="3" s="1"/>
  <c r="Z121" i="3"/>
  <c r="AD121" i="3"/>
  <c r="AA121" i="3"/>
  <c r="AC121" i="3"/>
  <c r="D121" i="3" l="1"/>
  <c r="AH121" i="3"/>
  <c r="AG121" i="3"/>
  <c r="E121" i="3"/>
  <c r="H121" i="3" s="1"/>
  <c r="K121" i="3" l="1"/>
  <c r="F121" i="3"/>
  <c r="G121" i="3"/>
  <c r="I121" i="3" l="1"/>
  <c r="J121" i="3"/>
  <c r="M121" i="3"/>
  <c r="N121" i="3" s="1"/>
  <c r="V121" i="3"/>
  <c r="W121" i="3" s="1"/>
  <c r="A122" i="3"/>
  <c r="B122" i="3" s="1"/>
  <c r="AE121" i="3"/>
  <c r="AA122" i="3" l="1"/>
  <c r="Z122" i="3"/>
  <c r="P122" i="3"/>
  <c r="Q122" i="3" s="1"/>
  <c r="R122" i="3" s="1"/>
  <c r="S122" i="3" s="1"/>
  <c r="T122" i="3" s="1"/>
  <c r="AC122" i="3"/>
  <c r="L121" i="3"/>
  <c r="U121" i="3" l="1"/>
  <c r="D122" i="3" s="1"/>
  <c r="AG122" i="3"/>
  <c r="AH122" i="3"/>
  <c r="E122" i="3"/>
  <c r="H122" i="3" s="1"/>
  <c r="Y120" i="3"/>
  <c r="K122" i="3" l="1"/>
  <c r="F122" i="3"/>
  <c r="G122" i="3"/>
  <c r="I122" i="3" l="1"/>
  <c r="J122" i="3"/>
  <c r="M122" i="3"/>
  <c r="N122" i="3" s="1"/>
  <c r="V122" i="3"/>
  <c r="W122" i="3" s="1"/>
  <c r="A123" i="3"/>
  <c r="B123" i="3" s="1"/>
  <c r="AE122" i="3"/>
  <c r="Z123" i="3" l="1"/>
  <c r="AC123" i="3"/>
  <c r="AA123" i="3"/>
  <c r="P123" i="3"/>
  <c r="Q123" i="3" s="1"/>
  <c r="R123" i="3" s="1"/>
  <c r="S123" i="3" s="1"/>
  <c r="T123" i="3" s="1"/>
  <c r="AD123" i="3"/>
  <c r="L122" i="3"/>
  <c r="AD122" i="3"/>
  <c r="U122" i="3" l="1"/>
  <c r="D123" i="3" s="1"/>
  <c r="AH123" i="3"/>
  <c r="AG123" i="3"/>
  <c r="E123" i="3"/>
  <c r="H123" i="3" s="1"/>
  <c r="Y121" i="3"/>
  <c r="K123" i="3" l="1"/>
  <c r="F123" i="3"/>
  <c r="G123" i="3"/>
  <c r="I123" i="3" l="1"/>
  <c r="J123" i="3"/>
  <c r="M123" i="3"/>
  <c r="N123" i="3" s="1"/>
  <c r="V123" i="3"/>
  <c r="W123" i="3" s="1"/>
  <c r="A124" i="3"/>
  <c r="B124" i="3" s="1"/>
  <c r="AE123" i="3"/>
  <c r="AA124" i="3" l="1"/>
  <c r="P124" i="3"/>
  <c r="Q124" i="3" s="1"/>
  <c r="R124" i="3" s="1"/>
  <c r="S124" i="3" s="1"/>
  <c r="T124" i="3" s="1"/>
  <c r="AG124" i="3" s="1"/>
  <c r="AC124" i="3"/>
  <c r="AD124" i="3"/>
  <c r="Z124" i="3"/>
  <c r="L123" i="3"/>
  <c r="U123" i="3" l="1"/>
  <c r="AH124" i="3"/>
  <c r="E124" i="3"/>
  <c r="H124" i="3" s="1"/>
  <c r="D124" i="3"/>
  <c r="Y122" i="3"/>
  <c r="F124" i="3" l="1"/>
  <c r="G124" i="3"/>
  <c r="K124" i="3"/>
  <c r="I124" i="3" l="1"/>
  <c r="J124" i="3"/>
  <c r="M124" i="3"/>
  <c r="N124" i="3" s="1"/>
  <c r="V124" i="3"/>
  <c r="W124" i="3" s="1"/>
  <c r="AE124" i="3"/>
  <c r="A125" i="3"/>
  <c r="B125" i="3" s="1"/>
  <c r="L124" i="3" l="1"/>
  <c r="AA125" i="3"/>
  <c r="AC125" i="3"/>
  <c r="P125" i="3"/>
  <c r="Q125" i="3" s="1"/>
  <c r="R125" i="3" s="1"/>
  <c r="S125" i="3" s="1"/>
  <c r="T125" i="3" s="1"/>
  <c r="Z125" i="3"/>
  <c r="AD125" i="3"/>
  <c r="U124" i="3" l="1"/>
  <c r="E125" i="3" s="1"/>
  <c r="H125" i="3" s="1"/>
  <c r="AH125" i="3"/>
  <c r="AG125" i="3"/>
  <c r="D125" i="3"/>
  <c r="Y123" i="3"/>
  <c r="F125" i="3" l="1"/>
  <c r="G125" i="3"/>
  <c r="K125" i="3"/>
  <c r="I125" i="3" l="1"/>
  <c r="J125" i="3"/>
  <c r="M125" i="3"/>
  <c r="N125" i="3" s="1"/>
  <c r="V125" i="3"/>
  <c r="W125" i="3" s="1"/>
  <c r="A126" i="3"/>
  <c r="B126" i="3" s="1"/>
  <c r="AE125" i="3"/>
  <c r="L125" i="3" l="1"/>
  <c r="AA126" i="3"/>
  <c r="P126" i="3"/>
  <c r="Q126" i="3" s="1"/>
  <c r="R126" i="3" s="1"/>
  <c r="S126" i="3" s="1"/>
  <c r="T126" i="3" s="1"/>
  <c r="AD126" i="3"/>
  <c r="AC126" i="3"/>
  <c r="Z126" i="3"/>
  <c r="AG126" i="3" l="1"/>
  <c r="AH126" i="3"/>
  <c r="U125" i="3"/>
  <c r="D126" i="3" s="1"/>
  <c r="Y124" i="3"/>
  <c r="E126" i="3" l="1"/>
  <c r="H126" i="3" s="1"/>
  <c r="G126" i="3"/>
  <c r="F126" i="3" l="1"/>
  <c r="I126" i="3"/>
  <c r="J126" i="3"/>
  <c r="M126" i="3"/>
  <c r="N126" i="3" s="1"/>
  <c r="K126" i="3"/>
  <c r="V126" i="3" l="1"/>
  <c r="W126" i="3" s="1"/>
  <c r="A127" i="3"/>
  <c r="B127" i="3" s="1"/>
  <c r="AE126" i="3"/>
  <c r="L126" i="3"/>
  <c r="U126" i="3" l="1"/>
  <c r="Y125" i="3"/>
  <c r="AC127" i="3"/>
  <c r="Z127" i="3"/>
  <c r="AA127" i="3"/>
  <c r="P127" i="3"/>
  <c r="Q127" i="3" s="1"/>
  <c r="R127" i="3" s="1"/>
  <c r="S127" i="3" s="1"/>
  <c r="T127" i="3" s="1"/>
  <c r="AD127" i="3"/>
  <c r="D127" i="3" l="1"/>
  <c r="AG127" i="3"/>
  <c r="AH127" i="3"/>
  <c r="E127" i="3"/>
  <c r="H127" i="3" s="1"/>
  <c r="K127" i="3" l="1"/>
  <c r="F127" i="3"/>
  <c r="G127" i="3"/>
  <c r="I127" i="3" l="1"/>
  <c r="J127" i="3"/>
  <c r="M127" i="3"/>
  <c r="N127" i="3" s="1"/>
  <c r="V127" i="3"/>
  <c r="W127" i="3" s="1"/>
  <c r="AE127" i="3"/>
  <c r="A128" i="3"/>
  <c r="B128" i="3" s="1"/>
  <c r="L127" i="3" l="1"/>
  <c r="Z128" i="3"/>
  <c r="P128" i="3"/>
  <c r="Q128" i="3" s="1"/>
  <c r="R128" i="3" s="1"/>
  <c r="S128" i="3" s="1"/>
  <c r="T128" i="3" s="1"/>
  <c r="AC128" i="3"/>
  <c r="AA128" i="3"/>
  <c r="AH128" i="3" l="1"/>
  <c r="U127" i="3"/>
  <c r="E128" i="3" s="1"/>
  <c r="H128" i="3" s="1"/>
  <c r="AG128" i="3"/>
  <c r="Y126" i="3"/>
  <c r="D128" i="3" l="1"/>
  <c r="F128" i="3" s="1"/>
  <c r="K128" i="3"/>
  <c r="G128" i="3" l="1"/>
  <c r="V128" i="3"/>
  <c r="A129" i="3"/>
  <c r="B129" i="3" s="1"/>
  <c r="AE128" i="3"/>
  <c r="I128" i="3"/>
  <c r="J128" i="3"/>
  <c r="AD128" i="3" s="1"/>
  <c r="M128" i="3"/>
  <c r="N128" i="3" s="1"/>
  <c r="L128" i="3" l="1"/>
  <c r="AA129" i="3"/>
  <c r="AD129" i="3"/>
  <c r="Z129" i="3"/>
  <c r="AC129" i="3"/>
  <c r="P129" i="3"/>
  <c r="Q129" i="3" s="1"/>
  <c r="R129" i="3" s="1"/>
  <c r="S129" i="3" s="1"/>
  <c r="T129" i="3" s="1"/>
  <c r="W128" i="3"/>
  <c r="AH129" i="3" l="1"/>
  <c r="U128" i="3"/>
  <c r="D129" i="3" s="1"/>
  <c r="AG129" i="3"/>
  <c r="Y127" i="3"/>
  <c r="E129" i="3" l="1"/>
  <c r="H129" i="3" s="1"/>
  <c r="K129" i="3" s="1"/>
  <c r="G129" i="3"/>
  <c r="F129" i="3" l="1"/>
  <c r="I129" i="3"/>
  <c r="J129" i="3"/>
  <c r="M129" i="3"/>
  <c r="N129" i="3" s="1"/>
  <c r="V129" i="3"/>
  <c r="W129" i="3" s="1"/>
  <c r="A130" i="3"/>
  <c r="B130" i="3" s="1"/>
  <c r="AE129" i="3"/>
  <c r="P130" i="3" l="1"/>
  <c r="Q130" i="3" s="1"/>
  <c r="R130" i="3" s="1"/>
  <c r="S130" i="3" s="1"/>
  <c r="T130" i="3" s="1"/>
  <c r="AA130" i="3"/>
  <c r="Z130" i="3"/>
  <c r="AD130" i="3"/>
  <c r="AC130" i="3"/>
  <c r="L129" i="3"/>
  <c r="U129" i="3" l="1"/>
  <c r="D130" i="3" s="1"/>
  <c r="AG130" i="3"/>
  <c r="E130" i="3"/>
  <c r="H130" i="3" s="1"/>
  <c r="AH130" i="3"/>
  <c r="Y128" i="3"/>
  <c r="F130" i="3" l="1"/>
  <c r="G130" i="3"/>
  <c r="K130" i="3"/>
  <c r="I130" i="3" l="1"/>
  <c r="J130" i="3"/>
  <c r="M130" i="3"/>
  <c r="N130" i="3" s="1"/>
  <c r="V130" i="3"/>
  <c r="A131" i="3"/>
  <c r="B131" i="3" s="1"/>
  <c r="AE130" i="3"/>
  <c r="W130" i="3" l="1"/>
  <c r="AC131" i="3"/>
  <c r="AA131" i="3"/>
  <c r="AD131" i="3"/>
  <c r="P131" i="3"/>
  <c r="Q131" i="3" s="1"/>
  <c r="R131" i="3" s="1"/>
  <c r="S131" i="3" s="1"/>
  <c r="T131" i="3" s="1"/>
  <c r="Z131" i="3"/>
  <c r="L130" i="3"/>
  <c r="U130" i="3" l="1"/>
  <c r="E131" i="3" s="1"/>
  <c r="H131" i="3" s="1"/>
  <c r="D131" i="3"/>
  <c r="AH131" i="3"/>
  <c r="AG131" i="3"/>
  <c r="Y129" i="3"/>
  <c r="F131" i="3" l="1"/>
  <c r="G131" i="3"/>
  <c r="K131" i="3"/>
  <c r="V131" i="3" l="1"/>
  <c r="A132" i="3"/>
  <c r="B132" i="3" s="1"/>
  <c r="AE131" i="3"/>
  <c r="I131" i="3"/>
  <c r="J131" i="3"/>
  <c r="M131" i="3"/>
  <c r="N131" i="3" s="1"/>
  <c r="Z132" i="3" l="1"/>
  <c r="AA132" i="3"/>
  <c r="AC132" i="3"/>
  <c r="P132" i="3"/>
  <c r="Q132" i="3" s="1"/>
  <c r="R132" i="3" s="1"/>
  <c r="S132" i="3" s="1"/>
  <c r="T132" i="3" s="1"/>
  <c r="L131" i="3"/>
  <c r="W131" i="3"/>
  <c r="U131" i="3" l="1"/>
  <c r="E132" i="3" s="1"/>
  <c r="H132" i="3" s="1"/>
  <c r="AH132" i="3"/>
  <c r="AG132" i="3"/>
  <c r="D132" i="3"/>
  <c r="Y130" i="3"/>
  <c r="F132" i="3" l="1"/>
  <c r="G132" i="3"/>
  <c r="K132" i="3"/>
  <c r="I132" i="3" l="1"/>
  <c r="J132" i="3"/>
  <c r="M132" i="3"/>
  <c r="N132" i="3" s="1"/>
  <c r="V132" i="3"/>
  <c r="W132" i="3" s="1"/>
  <c r="AE132" i="3"/>
  <c r="A133" i="3"/>
  <c r="B133" i="3" s="1"/>
  <c r="L132" i="3" l="1"/>
  <c r="AD132" i="3"/>
  <c r="P133" i="3"/>
  <c r="Q133" i="3" s="1"/>
  <c r="R133" i="3" s="1"/>
  <c r="S133" i="3" s="1"/>
  <c r="T133" i="3" s="1"/>
  <c r="AD133" i="3"/>
  <c r="AA133" i="3"/>
  <c r="Z133" i="3"/>
  <c r="AC133" i="3"/>
  <c r="U132" i="3" l="1"/>
  <c r="D133" i="3" s="1"/>
  <c r="AH133" i="3"/>
  <c r="AG133" i="3"/>
  <c r="E133" i="3"/>
  <c r="H133" i="3" s="1"/>
  <c r="Y131" i="3"/>
  <c r="K133" i="3" l="1"/>
  <c r="F133" i="3"/>
  <c r="G133" i="3"/>
  <c r="V133" i="3" l="1"/>
  <c r="AE133" i="3"/>
  <c r="A134" i="3"/>
  <c r="B134" i="3" s="1"/>
  <c r="I133" i="3"/>
  <c r="J133" i="3"/>
  <c r="M133" i="3"/>
  <c r="N133" i="3" s="1"/>
  <c r="P134" i="3" l="1"/>
  <c r="Q134" i="3" s="1"/>
  <c r="R134" i="3" s="1"/>
  <c r="S134" i="3" s="1"/>
  <c r="T134" i="3" s="1"/>
  <c r="Z134" i="3"/>
  <c r="AA134" i="3"/>
  <c r="AC134" i="3"/>
  <c r="AD134" i="3"/>
  <c r="L133" i="3"/>
  <c r="W133" i="3"/>
  <c r="AG134" i="3" l="1"/>
  <c r="U133" i="3"/>
  <c r="D134" i="3" s="1"/>
  <c r="AH134" i="3"/>
  <c r="E134" i="3"/>
  <c r="H134" i="3" s="1"/>
  <c r="Y132" i="3"/>
  <c r="K134" i="3" l="1"/>
  <c r="F134" i="3"/>
  <c r="G134" i="3"/>
  <c r="V134" i="3" l="1"/>
  <c r="AE134" i="3"/>
  <c r="A135" i="3"/>
  <c r="B135" i="3" s="1"/>
  <c r="I134" i="3"/>
  <c r="J134" i="3"/>
  <c r="M134" i="3"/>
  <c r="N134" i="3" s="1"/>
  <c r="P135" i="3" l="1"/>
  <c r="Q135" i="3" s="1"/>
  <c r="R135" i="3" s="1"/>
  <c r="S135" i="3" s="1"/>
  <c r="T135" i="3" s="1"/>
  <c r="AA135" i="3"/>
  <c r="AD135" i="3"/>
  <c r="Z135" i="3"/>
  <c r="AC135" i="3"/>
  <c r="L134" i="3"/>
  <c r="W134" i="3"/>
  <c r="U134" i="3" l="1"/>
  <c r="E135" i="3" s="1"/>
  <c r="H135" i="3" s="1"/>
  <c r="AG135" i="3"/>
  <c r="D135" i="3"/>
  <c r="AH135" i="3"/>
  <c r="Y133" i="3"/>
  <c r="F135" i="3" l="1"/>
  <c r="G135" i="3"/>
  <c r="K135" i="3"/>
  <c r="I135" i="3" l="1"/>
  <c r="J135" i="3"/>
  <c r="M135" i="3"/>
  <c r="N135" i="3" s="1"/>
  <c r="V135" i="3"/>
  <c r="W135" i="3" s="1"/>
  <c r="AE135" i="3"/>
  <c r="A136" i="3"/>
  <c r="B136" i="3" s="1"/>
  <c r="L135" i="3" l="1"/>
  <c r="AD136" i="3"/>
  <c r="AA136" i="3"/>
  <c r="P136" i="3"/>
  <c r="Q136" i="3" s="1"/>
  <c r="R136" i="3" s="1"/>
  <c r="S136" i="3" s="1"/>
  <c r="T136" i="3" s="1"/>
  <c r="AC136" i="3"/>
  <c r="Z136" i="3"/>
  <c r="AH136" i="3" l="1"/>
  <c r="U135" i="3"/>
  <c r="D136" i="3" s="1"/>
  <c r="AG136" i="3"/>
  <c r="Y134" i="3"/>
  <c r="E136" i="3" l="1"/>
  <c r="H136" i="3" s="1"/>
  <c r="K136" i="3" s="1"/>
  <c r="G136" i="3"/>
  <c r="F136" i="3" l="1"/>
  <c r="V136" i="3"/>
  <c r="A137" i="3"/>
  <c r="B137" i="3" s="1"/>
  <c r="AE136" i="3"/>
  <c r="I136" i="3"/>
  <c r="J136" i="3"/>
  <c r="M136" i="3"/>
  <c r="N136" i="3" s="1"/>
  <c r="Z137" i="3" l="1"/>
  <c r="AA137" i="3"/>
  <c r="P137" i="3"/>
  <c r="Q137" i="3" s="1"/>
  <c r="R137" i="3" s="1"/>
  <c r="S137" i="3" s="1"/>
  <c r="T137" i="3" s="1"/>
  <c r="AD137" i="3"/>
  <c r="AC137" i="3"/>
  <c r="L136" i="3"/>
  <c r="W136" i="3"/>
  <c r="U136" i="3" l="1"/>
  <c r="D137" i="3" s="1"/>
  <c r="AG137" i="3"/>
  <c r="AH137" i="3"/>
  <c r="E137" i="3"/>
  <c r="H137" i="3" s="1"/>
  <c r="Y135" i="3"/>
  <c r="K137" i="3" l="1"/>
  <c r="F137" i="3"/>
  <c r="G137" i="3"/>
  <c r="I137" i="3" l="1"/>
  <c r="J137" i="3"/>
  <c r="M137" i="3"/>
  <c r="N137" i="3" s="1"/>
  <c r="V137" i="3"/>
  <c r="W137" i="3" s="1"/>
  <c r="A138" i="3"/>
  <c r="B138" i="3" s="1"/>
  <c r="AE137" i="3"/>
  <c r="AC138" i="3" l="1"/>
  <c r="AA138" i="3"/>
  <c r="Z138" i="3"/>
  <c r="P138" i="3"/>
  <c r="Q138" i="3" s="1"/>
  <c r="R138" i="3" s="1"/>
  <c r="S138" i="3" s="1"/>
  <c r="T138" i="3" s="1"/>
  <c r="L137" i="3"/>
  <c r="AH138" i="3" l="1"/>
  <c r="U137" i="3"/>
  <c r="E138" i="3" s="1"/>
  <c r="H138" i="3" s="1"/>
  <c r="D138" i="3"/>
  <c r="AG138" i="3"/>
  <c r="Y136" i="3"/>
  <c r="F138" i="3" l="1"/>
  <c r="G138" i="3"/>
  <c r="K138" i="3"/>
  <c r="I138" i="3" l="1"/>
  <c r="J138" i="3"/>
  <c r="AD138" i="3" s="1"/>
  <c r="M138" i="3"/>
  <c r="N138" i="3" s="1"/>
  <c r="V138" i="3"/>
  <c r="W138" i="3" s="1"/>
  <c r="A139" i="3"/>
  <c r="B139" i="3" s="1"/>
  <c r="AE138" i="3"/>
  <c r="AD139" i="3" l="1"/>
  <c r="AC139" i="3"/>
  <c r="Z139" i="3"/>
  <c r="P139" i="3"/>
  <c r="Q139" i="3" s="1"/>
  <c r="R139" i="3" s="1"/>
  <c r="S139" i="3" s="1"/>
  <c r="T139" i="3" s="1"/>
  <c r="AA139" i="3"/>
  <c r="L138" i="3"/>
  <c r="U138" i="3" l="1"/>
  <c r="E139" i="3" s="1"/>
  <c r="H139" i="3" s="1"/>
  <c r="AG139" i="3"/>
  <c r="AH139" i="3"/>
  <c r="D139" i="3"/>
  <c r="Y137" i="3"/>
  <c r="F139" i="3" l="1"/>
  <c r="G139" i="3"/>
  <c r="K139" i="3"/>
  <c r="V139" i="3" l="1"/>
  <c r="AE139" i="3"/>
  <c r="A140" i="3"/>
  <c r="B140" i="3" s="1"/>
  <c r="I139" i="3"/>
  <c r="J139" i="3"/>
  <c r="M139" i="3"/>
  <c r="N139" i="3" s="1"/>
  <c r="L139" i="3" l="1"/>
  <c r="AD140" i="3"/>
  <c r="AA140" i="3"/>
  <c r="Z140" i="3"/>
  <c r="AC140" i="3"/>
  <c r="P140" i="3"/>
  <c r="Q140" i="3" s="1"/>
  <c r="R140" i="3" s="1"/>
  <c r="S140" i="3" s="1"/>
  <c r="T140" i="3" s="1"/>
  <c r="W139" i="3"/>
  <c r="AG140" i="3" l="1"/>
  <c r="U139" i="3"/>
  <c r="E140" i="3" s="1"/>
  <c r="H140" i="3" s="1"/>
  <c r="AH140" i="3"/>
  <c r="D140" i="3"/>
  <c r="Y138" i="3"/>
  <c r="F140" i="3" l="1"/>
  <c r="G140" i="3"/>
  <c r="K140" i="3"/>
  <c r="I140" i="3" l="1"/>
  <c r="J140" i="3"/>
  <c r="M140" i="3"/>
  <c r="N140" i="3" s="1"/>
  <c r="V140" i="3"/>
  <c r="W140" i="3" s="1"/>
  <c r="A141" i="3"/>
  <c r="B141" i="3" s="1"/>
  <c r="AE140" i="3"/>
  <c r="P141" i="3" l="1"/>
  <c r="Q141" i="3" s="1"/>
  <c r="R141" i="3" s="1"/>
  <c r="S141" i="3" s="1"/>
  <c r="T141" i="3" s="1"/>
  <c r="AA141" i="3"/>
  <c r="AD141" i="3"/>
  <c r="AC141" i="3"/>
  <c r="Z141" i="3"/>
  <c r="L140" i="3"/>
  <c r="AG141" i="3" l="1"/>
  <c r="U140" i="3"/>
  <c r="D141" i="3" s="1"/>
  <c r="AH141" i="3"/>
  <c r="E141" i="3"/>
  <c r="H141" i="3" s="1"/>
  <c r="Y139" i="3"/>
  <c r="K141" i="3" l="1"/>
  <c r="F141" i="3"/>
  <c r="G141" i="3"/>
  <c r="V141" i="3" l="1"/>
  <c r="AE141" i="3"/>
  <c r="A142" i="3"/>
  <c r="B142" i="3" s="1"/>
  <c r="I141" i="3"/>
  <c r="J141" i="3"/>
  <c r="M141" i="3"/>
  <c r="N141" i="3" s="1"/>
  <c r="L141" i="3" l="1"/>
  <c r="AA142" i="3"/>
  <c r="AC142" i="3"/>
  <c r="Z142" i="3"/>
  <c r="P142" i="3"/>
  <c r="Q142" i="3" s="1"/>
  <c r="R142" i="3" s="1"/>
  <c r="S142" i="3" s="1"/>
  <c r="T142" i="3" s="1"/>
  <c r="W141" i="3"/>
  <c r="U141" i="3" l="1"/>
  <c r="D142" i="3" s="1"/>
  <c r="AH142" i="3"/>
  <c r="AG142" i="3"/>
  <c r="E142" i="3"/>
  <c r="H142" i="3" s="1"/>
  <c r="Y140" i="3"/>
  <c r="K142" i="3" l="1"/>
  <c r="F142" i="3"/>
  <c r="G142" i="3"/>
  <c r="I142" i="3" l="1"/>
  <c r="J142" i="3"/>
  <c r="M142" i="3"/>
  <c r="N142" i="3" s="1"/>
  <c r="V142" i="3"/>
  <c r="W142" i="3" s="1"/>
  <c r="AE142" i="3"/>
  <c r="A143" i="3"/>
  <c r="B143" i="3" s="1"/>
  <c r="L142" i="3" l="1"/>
  <c r="AD142" i="3"/>
  <c r="AA143" i="3"/>
  <c r="AD143" i="3"/>
  <c r="Z143" i="3"/>
  <c r="P143" i="3"/>
  <c r="Q143" i="3" s="1"/>
  <c r="R143" i="3" s="1"/>
  <c r="S143" i="3" s="1"/>
  <c r="T143" i="3" s="1"/>
  <c r="AC143" i="3"/>
  <c r="U142" i="3" l="1"/>
  <c r="E143" i="3" s="1"/>
  <c r="H143" i="3" s="1"/>
  <c r="AH143" i="3"/>
  <c r="AG143" i="3"/>
  <c r="Y141" i="3"/>
  <c r="D143" i="3" l="1"/>
  <c r="F143" i="3" s="1"/>
  <c r="K143" i="3"/>
  <c r="G143" i="3" l="1"/>
  <c r="I143" i="3" s="1"/>
  <c r="V143" i="3"/>
  <c r="AE143" i="3"/>
  <c r="A144" i="3"/>
  <c r="B144" i="3" s="1"/>
  <c r="M143" i="3"/>
  <c r="N143" i="3" s="1"/>
  <c r="J143" i="3" l="1"/>
  <c r="L143" i="3"/>
  <c r="Z144" i="3"/>
  <c r="AC144" i="3"/>
  <c r="P144" i="3"/>
  <c r="Q144" i="3" s="1"/>
  <c r="R144" i="3" s="1"/>
  <c r="S144" i="3" s="1"/>
  <c r="T144" i="3" s="1"/>
  <c r="AD144" i="3"/>
  <c r="AA144" i="3"/>
  <c r="W143" i="3"/>
  <c r="U143" i="3" l="1"/>
  <c r="D144" i="3" s="1"/>
  <c r="AG144" i="3"/>
  <c r="AH144" i="3"/>
  <c r="Y142" i="3"/>
  <c r="E144" i="3" l="1"/>
  <c r="H144" i="3" s="1"/>
  <c r="K144" i="3" s="1"/>
  <c r="G144" i="3"/>
  <c r="F144" i="3" l="1"/>
  <c r="I144" i="3"/>
  <c r="J144" i="3"/>
  <c r="M144" i="3"/>
  <c r="N144" i="3" s="1"/>
  <c r="V144" i="3"/>
  <c r="W144" i="3" s="1"/>
  <c r="A145" i="3"/>
  <c r="B145" i="3" s="1"/>
  <c r="AE144" i="3"/>
  <c r="P145" i="3" l="1"/>
  <c r="Q145" i="3" s="1"/>
  <c r="R145" i="3" s="1"/>
  <c r="S145" i="3" s="1"/>
  <c r="T145" i="3" s="1"/>
  <c r="AC145" i="3"/>
  <c r="AD145" i="3"/>
  <c r="AA145" i="3"/>
  <c r="Z145" i="3"/>
  <c r="L144" i="3"/>
  <c r="AH145" i="3" l="1"/>
  <c r="AG145" i="3"/>
  <c r="U144" i="3"/>
  <c r="D145" i="3" s="1"/>
  <c r="Y143" i="3"/>
  <c r="E145" i="3" l="1"/>
  <c r="H145" i="3" s="1"/>
  <c r="K145" i="3" s="1"/>
  <c r="G145" i="3"/>
  <c r="F145" i="3" l="1"/>
  <c r="I145" i="3"/>
  <c r="J145" i="3"/>
  <c r="M145" i="3"/>
  <c r="N145" i="3" s="1"/>
  <c r="V145" i="3"/>
  <c r="W145" i="3" s="1"/>
  <c r="AE145" i="3"/>
  <c r="A146" i="3"/>
  <c r="B146" i="3" s="1"/>
  <c r="L145" i="3" l="1"/>
  <c r="AA146" i="3"/>
  <c r="AC146" i="3"/>
  <c r="Z146" i="3"/>
  <c r="AD146" i="3"/>
  <c r="P146" i="3"/>
  <c r="Q146" i="3" s="1"/>
  <c r="R146" i="3" s="1"/>
  <c r="S146" i="3" s="1"/>
  <c r="T146" i="3" s="1"/>
  <c r="U145" i="3" l="1"/>
  <c r="D146" i="3" s="1"/>
  <c r="AG146" i="3"/>
  <c r="AH146" i="3"/>
  <c r="Y144" i="3"/>
  <c r="E146" i="3" l="1"/>
  <c r="H146" i="3" s="1"/>
  <c r="K146" i="3" s="1"/>
  <c r="G146" i="3"/>
  <c r="F146" i="3" l="1"/>
  <c r="I146" i="3"/>
  <c r="J146" i="3"/>
  <c r="M146" i="3"/>
  <c r="N146" i="3" s="1"/>
  <c r="V146" i="3"/>
  <c r="W146" i="3" s="1"/>
  <c r="A147" i="3"/>
  <c r="B147" i="3" s="1"/>
  <c r="AE146" i="3"/>
  <c r="Z147" i="3" l="1"/>
  <c r="P147" i="3"/>
  <c r="Q147" i="3" s="1"/>
  <c r="R147" i="3" s="1"/>
  <c r="S147" i="3" s="1"/>
  <c r="T147" i="3" s="1"/>
  <c r="AA147" i="3"/>
  <c r="AC147" i="3"/>
  <c r="AD147" i="3"/>
  <c r="L146" i="3"/>
  <c r="U146" i="3" l="1"/>
  <c r="D147" i="3" s="1"/>
  <c r="AG147" i="3"/>
  <c r="AH147" i="3"/>
  <c r="Y145" i="3"/>
  <c r="E147" i="3" l="1"/>
  <c r="H147" i="3" s="1"/>
  <c r="K147" i="3" s="1"/>
  <c r="G147" i="3"/>
  <c r="F147" i="3" l="1"/>
  <c r="I147" i="3"/>
  <c r="J147" i="3"/>
  <c r="M147" i="3"/>
  <c r="N147" i="3" s="1"/>
  <c r="V147" i="3"/>
  <c r="W147" i="3" s="1"/>
  <c r="AE147" i="3"/>
  <c r="A148" i="3"/>
  <c r="B148" i="3" s="1"/>
  <c r="L147" i="3" l="1"/>
  <c r="P148" i="3"/>
  <c r="Q148" i="3" s="1"/>
  <c r="R148" i="3" s="1"/>
  <c r="S148" i="3" s="1"/>
  <c r="T148" i="3" s="1"/>
  <c r="Z148" i="3"/>
  <c r="AA148" i="3"/>
  <c r="AC148" i="3"/>
  <c r="AG148" i="3" l="1"/>
  <c r="U147" i="3"/>
  <c r="E148" i="3" s="1"/>
  <c r="H148" i="3" s="1"/>
  <c r="AH148" i="3"/>
  <c r="D148" i="3"/>
  <c r="Y146" i="3"/>
  <c r="F148" i="3" l="1"/>
  <c r="G148" i="3"/>
  <c r="K148" i="3"/>
  <c r="I148" i="3" l="1"/>
  <c r="J148" i="3"/>
  <c r="AD148" i="3" s="1"/>
  <c r="M148" i="3"/>
  <c r="N148" i="3" s="1"/>
  <c r="V148" i="3"/>
  <c r="W148" i="3" s="1"/>
  <c r="A149" i="3"/>
  <c r="B149" i="3" s="1"/>
  <c r="AE148" i="3"/>
  <c r="P149" i="3" l="1"/>
  <c r="Q149" i="3" s="1"/>
  <c r="R149" i="3" s="1"/>
  <c r="S149" i="3" s="1"/>
  <c r="T149" i="3" s="1"/>
  <c r="AC149" i="3"/>
  <c r="AA149" i="3"/>
  <c r="AD149" i="3"/>
  <c r="Z149" i="3"/>
  <c r="L148" i="3"/>
  <c r="AG149" i="3" l="1"/>
  <c r="U148" i="3"/>
  <c r="D149" i="3" s="1"/>
  <c r="AH149" i="3"/>
  <c r="E149" i="3"/>
  <c r="H149" i="3" s="1"/>
  <c r="Y147" i="3"/>
  <c r="K149" i="3" l="1"/>
  <c r="F149" i="3"/>
  <c r="G149" i="3"/>
  <c r="V149" i="3" l="1"/>
  <c r="AE149" i="3"/>
  <c r="A150" i="3"/>
  <c r="B150" i="3" s="1"/>
  <c r="I149" i="3"/>
  <c r="J149" i="3"/>
  <c r="M149" i="3"/>
  <c r="N149" i="3" s="1"/>
  <c r="L149" i="3" l="1"/>
  <c r="P150" i="3"/>
  <c r="Q150" i="3" s="1"/>
  <c r="R150" i="3" s="1"/>
  <c r="S150" i="3" s="1"/>
  <c r="T150" i="3" s="1"/>
  <c r="AA150" i="3"/>
  <c r="AC150" i="3"/>
  <c r="AD150" i="3"/>
  <c r="Z150" i="3"/>
  <c r="W149" i="3"/>
  <c r="AH150" i="3" l="1"/>
  <c r="U149" i="3"/>
  <c r="D150" i="3" s="1"/>
  <c r="AG150" i="3"/>
  <c r="E150" i="3"/>
  <c r="H150" i="3" s="1"/>
  <c r="Y148" i="3"/>
  <c r="K150" i="3" l="1"/>
  <c r="F150" i="3"/>
  <c r="G150" i="3"/>
  <c r="V150" i="3" l="1"/>
  <c r="A151" i="3"/>
  <c r="B151" i="3" s="1"/>
  <c r="AE150" i="3"/>
  <c r="I150" i="3"/>
  <c r="J150" i="3"/>
  <c r="M150" i="3"/>
  <c r="N150" i="3" s="1"/>
  <c r="L150" i="3" l="1"/>
  <c r="P151" i="3"/>
  <c r="Q151" i="3" s="1"/>
  <c r="R151" i="3" s="1"/>
  <c r="S151" i="3" s="1"/>
  <c r="T151" i="3" s="1"/>
  <c r="Z151" i="3"/>
  <c r="AA151" i="3"/>
  <c r="AC151" i="3"/>
  <c r="AD151" i="3"/>
  <c r="W150" i="3"/>
  <c r="AH151" i="3" l="1"/>
  <c r="U150" i="3"/>
  <c r="E151" i="3" s="1"/>
  <c r="H151" i="3" s="1"/>
  <c r="AG151" i="3"/>
  <c r="D151" i="3"/>
  <c r="Y149" i="3"/>
  <c r="F151" i="3" l="1"/>
  <c r="G151" i="3"/>
  <c r="K151" i="3"/>
  <c r="V151" i="3" l="1"/>
  <c r="A152" i="3"/>
  <c r="B152" i="3" s="1"/>
  <c r="AE151" i="3"/>
  <c r="I151" i="3"/>
  <c r="J151" i="3"/>
  <c r="M151" i="3"/>
  <c r="N151" i="3" s="1"/>
  <c r="P152" i="3" l="1"/>
  <c r="Q152" i="3" s="1"/>
  <c r="R152" i="3" s="1"/>
  <c r="S152" i="3" s="1"/>
  <c r="T152" i="3" s="1"/>
  <c r="AA152" i="3"/>
  <c r="Z152" i="3"/>
  <c r="AC152" i="3"/>
  <c r="L151" i="3"/>
  <c r="W151" i="3"/>
  <c r="AH152" i="3" l="1"/>
  <c r="AG152" i="3"/>
  <c r="U151" i="3"/>
  <c r="E152" i="3" s="1"/>
  <c r="H152" i="3" s="1"/>
  <c r="Y150" i="3"/>
  <c r="K152" i="3" l="1"/>
  <c r="D152" i="3"/>
  <c r="V152" i="3" l="1"/>
  <c r="AE152" i="3"/>
  <c r="A153" i="3"/>
  <c r="B153" i="3" s="1"/>
  <c r="F152" i="3"/>
  <c r="G152" i="3"/>
  <c r="AD153" i="3" l="1"/>
  <c r="AC153" i="3"/>
  <c r="P153" i="3"/>
  <c r="Q153" i="3" s="1"/>
  <c r="R153" i="3" s="1"/>
  <c r="S153" i="3" s="1"/>
  <c r="T153" i="3" s="1"/>
  <c r="AA153" i="3"/>
  <c r="Z153" i="3"/>
  <c r="I152" i="3"/>
  <c r="W152" i="3" s="1"/>
  <c r="J152" i="3"/>
  <c r="M152" i="3"/>
  <c r="N152" i="3" s="1"/>
  <c r="L152" i="3" l="1"/>
  <c r="AD152" i="3"/>
  <c r="AH153" i="3" l="1"/>
  <c r="U152" i="3"/>
  <c r="D153" i="3" s="1"/>
  <c r="E153" i="3"/>
  <c r="H153" i="3" s="1"/>
  <c r="AG153" i="3"/>
  <c r="Y151" i="3"/>
  <c r="K153" i="3" l="1"/>
  <c r="F153" i="3"/>
  <c r="G153" i="3"/>
  <c r="I153" i="3" l="1"/>
  <c r="J153" i="3"/>
  <c r="M153" i="3"/>
  <c r="N153" i="3" s="1"/>
  <c r="V153" i="3"/>
  <c r="W153" i="3" s="1"/>
  <c r="A154" i="3"/>
  <c r="B154" i="3" s="1"/>
  <c r="AE153" i="3"/>
  <c r="Z154" i="3" l="1"/>
  <c r="AA154" i="3"/>
  <c r="AD154" i="3"/>
  <c r="AC154" i="3"/>
  <c r="P154" i="3"/>
  <c r="Q154" i="3" s="1"/>
  <c r="R154" i="3" s="1"/>
  <c r="S154" i="3" s="1"/>
  <c r="T154" i="3" s="1"/>
  <c r="AG154" i="3" s="1"/>
  <c r="L153" i="3"/>
  <c r="U153" i="3" l="1"/>
  <c r="E154" i="3" s="1"/>
  <c r="H154" i="3" s="1"/>
  <c r="AH154" i="3"/>
  <c r="D154" i="3"/>
  <c r="Y152" i="3"/>
  <c r="F154" i="3" l="1"/>
  <c r="G154" i="3"/>
  <c r="K154" i="3"/>
  <c r="I154" i="3" l="1"/>
  <c r="J154" i="3"/>
  <c r="M154" i="3"/>
  <c r="N154" i="3" s="1"/>
  <c r="V154" i="3"/>
  <c r="W154" i="3" s="1"/>
  <c r="AE154" i="3"/>
  <c r="A155" i="3"/>
  <c r="B155" i="3" s="1"/>
  <c r="L154" i="3" l="1"/>
  <c r="AC155" i="3"/>
  <c r="AA155" i="3"/>
  <c r="Z155" i="3"/>
  <c r="P155" i="3"/>
  <c r="Q155" i="3" s="1"/>
  <c r="R155" i="3" s="1"/>
  <c r="S155" i="3" s="1"/>
  <c r="T155" i="3" s="1"/>
  <c r="AD155" i="3"/>
  <c r="U154" i="3" l="1"/>
  <c r="E155" i="3" s="1"/>
  <c r="H155" i="3" s="1"/>
  <c r="AG155" i="3"/>
  <c r="AH155" i="3"/>
  <c r="D155" i="3"/>
  <c r="Y153" i="3"/>
  <c r="F155" i="3" l="1"/>
  <c r="G155" i="3"/>
  <c r="K155" i="3"/>
  <c r="V155" i="3" l="1"/>
  <c r="A156" i="3"/>
  <c r="B156" i="3" s="1"/>
  <c r="AE155" i="3"/>
  <c r="I155" i="3"/>
  <c r="J155" i="3"/>
  <c r="M155" i="3"/>
  <c r="N155" i="3" s="1"/>
  <c r="L155" i="3" l="1"/>
  <c r="AC156" i="3"/>
  <c r="AD156" i="3"/>
  <c r="Z156" i="3"/>
  <c r="P156" i="3"/>
  <c r="Q156" i="3" s="1"/>
  <c r="R156" i="3" s="1"/>
  <c r="S156" i="3" s="1"/>
  <c r="T156" i="3" s="1"/>
  <c r="AA156" i="3"/>
  <c r="W155" i="3"/>
  <c r="AG156" i="3" l="1"/>
  <c r="U155" i="3"/>
  <c r="D156" i="3" s="1"/>
  <c r="AH156" i="3"/>
  <c r="Y154" i="3"/>
  <c r="E156" i="3" l="1"/>
  <c r="H156" i="3" s="1"/>
  <c r="K156" i="3" s="1"/>
  <c r="G156" i="3"/>
  <c r="F156" i="3" l="1"/>
  <c r="V156" i="3"/>
  <c r="A157" i="3"/>
  <c r="B157" i="3" s="1"/>
  <c r="AE156" i="3"/>
  <c r="I156" i="3"/>
  <c r="J156" i="3"/>
  <c r="M156" i="3"/>
  <c r="N156" i="3" s="1"/>
  <c r="L156" i="3" l="1"/>
  <c r="P157" i="3"/>
  <c r="Q157" i="3" s="1"/>
  <c r="R157" i="3" s="1"/>
  <c r="S157" i="3" s="1"/>
  <c r="T157" i="3" s="1"/>
  <c r="AA157" i="3"/>
  <c r="AC157" i="3"/>
  <c r="AD157" i="3"/>
  <c r="Z157" i="3"/>
  <c r="W156" i="3"/>
  <c r="U156" i="3" l="1"/>
  <c r="E157" i="3" s="1"/>
  <c r="H157" i="3" s="1"/>
  <c r="AH157" i="3"/>
  <c r="AG157" i="3"/>
  <c r="D157" i="3"/>
  <c r="Y155" i="3"/>
  <c r="F157" i="3" l="1"/>
  <c r="G157" i="3"/>
  <c r="K157" i="3"/>
  <c r="I157" i="3" l="1"/>
  <c r="J157" i="3"/>
  <c r="M157" i="3"/>
  <c r="N157" i="3" s="1"/>
  <c r="V157" i="3"/>
  <c r="W157" i="3" s="1"/>
  <c r="A158" i="3"/>
  <c r="B158" i="3" s="1"/>
  <c r="AE157" i="3"/>
  <c r="L157" i="3" l="1"/>
  <c r="Z158" i="3"/>
  <c r="P158" i="3"/>
  <c r="Q158" i="3" s="1"/>
  <c r="R158" i="3" s="1"/>
  <c r="S158" i="3" s="1"/>
  <c r="T158" i="3" s="1"/>
  <c r="AC158" i="3"/>
  <c r="AA158" i="3"/>
  <c r="U157" i="3" l="1"/>
  <c r="E158" i="3" s="1"/>
  <c r="H158" i="3" s="1"/>
  <c r="AH158" i="3"/>
  <c r="AG158" i="3"/>
  <c r="Y156" i="3"/>
  <c r="D158" i="3" l="1"/>
  <c r="F158" i="3" s="1"/>
  <c r="K158" i="3"/>
  <c r="G158" i="3" l="1"/>
  <c r="I158" i="3" s="1"/>
  <c r="V158" i="3"/>
  <c r="A159" i="3"/>
  <c r="B159" i="3" s="1"/>
  <c r="AE158" i="3"/>
  <c r="M158" i="3" l="1"/>
  <c r="N158" i="3" s="1"/>
  <c r="J158" i="3"/>
  <c r="W158" i="3"/>
  <c r="AC159" i="3"/>
  <c r="AD159" i="3"/>
  <c r="P159" i="3"/>
  <c r="Q159" i="3" s="1"/>
  <c r="R159" i="3" s="1"/>
  <c r="S159" i="3" s="1"/>
  <c r="T159" i="3" s="1"/>
  <c r="AA159" i="3"/>
  <c r="Z159" i="3"/>
  <c r="L158" i="3" l="1"/>
  <c r="AD158" i="3"/>
  <c r="U158" i="3"/>
  <c r="E159" i="3" s="1"/>
  <c r="H159" i="3" s="1"/>
  <c r="AG159" i="3"/>
  <c r="D159" i="3"/>
  <c r="AH159" i="3"/>
  <c r="Y157" i="3"/>
  <c r="F159" i="3" l="1"/>
  <c r="G159" i="3"/>
  <c r="K159" i="3"/>
  <c r="I159" i="3" l="1"/>
  <c r="J159" i="3"/>
  <c r="M159" i="3"/>
  <c r="N159" i="3" s="1"/>
  <c r="V159" i="3"/>
  <c r="W159" i="3" s="1"/>
  <c r="A160" i="3"/>
  <c r="B160" i="3" s="1"/>
  <c r="AE159" i="3"/>
  <c r="P160" i="3" l="1"/>
  <c r="Q160" i="3" s="1"/>
  <c r="R160" i="3" s="1"/>
  <c r="S160" i="3" s="1"/>
  <c r="T160" i="3" s="1"/>
  <c r="Z160" i="3"/>
  <c r="AA160" i="3"/>
  <c r="AC160" i="3"/>
  <c r="AD160" i="3"/>
  <c r="L159" i="3"/>
  <c r="AH160" i="3" l="1"/>
  <c r="AG160" i="3"/>
  <c r="U159" i="3"/>
  <c r="E160" i="3" s="1"/>
  <c r="H160" i="3" s="1"/>
  <c r="Y158" i="3"/>
  <c r="D160" i="3" l="1"/>
  <c r="F160" i="3" s="1"/>
  <c r="K160" i="3"/>
  <c r="G160" i="3" l="1"/>
  <c r="I160" i="3" s="1"/>
  <c r="V160" i="3"/>
  <c r="AE160" i="3"/>
  <c r="A161" i="3"/>
  <c r="B161" i="3" s="1"/>
  <c r="W160" i="3" l="1"/>
  <c r="M160" i="3"/>
  <c r="N160" i="3" s="1"/>
  <c r="J160" i="3"/>
  <c r="L160" i="3"/>
  <c r="AC161" i="3"/>
  <c r="P161" i="3"/>
  <c r="Q161" i="3" s="1"/>
  <c r="R161" i="3" s="1"/>
  <c r="S161" i="3" s="1"/>
  <c r="T161" i="3" s="1"/>
  <c r="AD161" i="3"/>
  <c r="Z161" i="3"/>
  <c r="AA161" i="3"/>
  <c r="AG161" i="3" l="1"/>
  <c r="U160" i="3"/>
  <c r="E161" i="3" s="1"/>
  <c r="H161" i="3" s="1"/>
  <c r="AH161" i="3"/>
  <c r="D161" i="3"/>
  <c r="Y159" i="3"/>
  <c r="K161" i="3" l="1"/>
  <c r="F161" i="3"/>
  <c r="G161" i="3"/>
  <c r="I161" i="3" l="1"/>
  <c r="J161" i="3"/>
  <c r="M161" i="3"/>
  <c r="N161" i="3" s="1"/>
  <c r="V161" i="3"/>
  <c r="W161" i="3" s="1"/>
  <c r="A162" i="3"/>
  <c r="B162" i="3" s="1"/>
  <c r="AE161" i="3"/>
  <c r="L161" i="3" l="1"/>
  <c r="P162" i="3"/>
  <c r="Q162" i="3" s="1"/>
  <c r="R162" i="3" s="1"/>
  <c r="S162" i="3" s="1"/>
  <c r="T162" i="3" s="1"/>
  <c r="AA162" i="3"/>
  <c r="AC162" i="3"/>
  <c r="Z162" i="3"/>
  <c r="U161" i="3" l="1"/>
  <c r="D162" i="3" s="1"/>
  <c r="AH162" i="3"/>
  <c r="AG162" i="3"/>
  <c r="Y160" i="3"/>
  <c r="E162" i="3" l="1"/>
  <c r="H162" i="3" s="1"/>
  <c r="K162" i="3" s="1"/>
  <c r="G162" i="3"/>
  <c r="F162" i="3" l="1"/>
  <c r="I162" i="3"/>
  <c r="J162" i="3"/>
  <c r="M162" i="3"/>
  <c r="N162" i="3" s="1"/>
  <c r="V162" i="3"/>
  <c r="W162" i="3" s="1"/>
  <c r="AE162" i="3"/>
  <c r="A163" i="3"/>
  <c r="B163" i="3" s="1"/>
  <c r="L162" i="3" l="1"/>
  <c r="AD162" i="3"/>
  <c r="Z163" i="3"/>
  <c r="P163" i="3"/>
  <c r="Q163" i="3" s="1"/>
  <c r="R163" i="3" s="1"/>
  <c r="S163" i="3" s="1"/>
  <c r="T163" i="3" s="1"/>
  <c r="AH163" i="3" s="1"/>
  <c r="AA163" i="3"/>
  <c r="AD163" i="3"/>
  <c r="AC163" i="3"/>
  <c r="U162" i="3" l="1"/>
  <c r="D163" i="3"/>
  <c r="E163" i="3"/>
  <c r="H163" i="3" s="1"/>
  <c r="AG163" i="3"/>
  <c r="Y161" i="3"/>
  <c r="K163" i="3" l="1"/>
  <c r="F163" i="3"/>
  <c r="G163" i="3"/>
  <c r="I163" i="3" l="1"/>
  <c r="J163" i="3"/>
  <c r="M163" i="3"/>
  <c r="N163" i="3" s="1"/>
  <c r="V163" i="3"/>
  <c r="W163" i="3" s="1"/>
  <c r="AE163" i="3"/>
  <c r="A164" i="3"/>
  <c r="B164" i="3" s="1"/>
  <c r="L163" i="3" l="1"/>
  <c r="AA164" i="3"/>
  <c r="P164" i="3"/>
  <c r="Q164" i="3" s="1"/>
  <c r="R164" i="3" s="1"/>
  <c r="S164" i="3" s="1"/>
  <c r="T164" i="3" s="1"/>
  <c r="Z164" i="3"/>
  <c r="AC164" i="3"/>
  <c r="AD164" i="3"/>
  <c r="AH164" i="3" l="1"/>
  <c r="U163" i="3"/>
  <c r="D164" i="3" s="1"/>
  <c r="AG164" i="3"/>
  <c r="Y162" i="3"/>
  <c r="E164" i="3" l="1"/>
  <c r="H164" i="3" s="1"/>
  <c r="K164" i="3" s="1"/>
  <c r="G164" i="3"/>
  <c r="F164" i="3" l="1"/>
  <c r="I164" i="3"/>
  <c r="J164" i="3"/>
  <c r="M164" i="3"/>
  <c r="N164" i="3" s="1"/>
  <c r="V164" i="3"/>
  <c r="W164" i="3" s="1"/>
  <c r="A165" i="3"/>
  <c r="B165" i="3" s="1"/>
  <c r="AE164" i="3"/>
  <c r="AA165" i="3" l="1"/>
  <c r="AD165" i="3"/>
  <c r="Z165" i="3"/>
  <c r="AC165" i="3"/>
  <c r="P165" i="3"/>
  <c r="Q165" i="3" s="1"/>
  <c r="R165" i="3" s="1"/>
  <c r="S165" i="3" s="1"/>
  <c r="T165" i="3" s="1"/>
  <c r="L164" i="3"/>
  <c r="U164" i="3" l="1"/>
  <c r="D165" i="3" s="1"/>
  <c r="AG165" i="3"/>
  <c r="AH165" i="3"/>
  <c r="Y163" i="3"/>
  <c r="E165" i="3" l="1"/>
  <c r="H165" i="3" s="1"/>
  <c r="K165" i="3" s="1"/>
  <c r="G165" i="3"/>
  <c r="F165" i="3" l="1"/>
  <c r="I165" i="3"/>
  <c r="J165" i="3"/>
  <c r="M165" i="3"/>
  <c r="N165" i="3" s="1"/>
  <c r="V165" i="3"/>
  <c r="W165" i="3" s="1"/>
  <c r="AE165" i="3"/>
  <c r="A166" i="3"/>
  <c r="B166" i="3" s="1"/>
  <c r="L165" i="3" l="1"/>
  <c r="AA166" i="3"/>
  <c r="AD166" i="3"/>
  <c r="Z166" i="3"/>
  <c r="P166" i="3"/>
  <c r="Q166" i="3" s="1"/>
  <c r="R166" i="3" s="1"/>
  <c r="S166" i="3" s="1"/>
  <c r="T166" i="3" s="1"/>
  <c r="AC166" i="3"/>
  <c r="AH166" i="3" l="1"/>
  <c r="U165" i="3"/>
  <c r="E166" i="3" s="1"/>
  <c r="H166" i="3" s="1"/>
  <c r="AG166" i="3"/>
  <c r="D166" i="3"/>
  <c r="Y164" i="3"/>
  <c r="F166" i="3" l="1"/>
  <c r="G166" i="3"/>
  <c r="K166" i="3"/>
  <c r="V166" i="3" l="1"/>
  <c r="A167" i="3"/>
  <c r="B167" i="3" s="1"/>
  <c r="AE166" i="3"/>
  <c r="I166" i="3"/>
  <c r="J166" i="3"/>
  <c r="M166" i="3"/>
  <c r="N166" i="3" s="1"/>
  <c r="AA167" i="3" l="1"/>
  <c r="AD167" i="3"/>
  <c r="AC167" i="3"/>
  <c r="P167" i="3"/>
  <c r="Q167" i="3" s="1"/>
  <c r="R167" i="3" s="1"/>
  <c r="S167" i="3" s="1"/>
  <c r="T167" i="3" s="1"/>
  <c r="Z167" i="3"/>
  <c r="L166" i="3"/>
  <c r="W166" i="3"/>
  <c r="AH167" i="3" l="1"/>
  <c r="AG167" i="3"/>
  <c r="U166" i="3"/>
  <c r="E167" i="3" s="1"/>
  <c r="H167" i="3" s="1"/>
  <c r="Y165" i="3"/>
  <c r="D167" i="3" l="1"/>
  <c r="G167" i="3" s="1"/>
  <c r="K167" i="3"/>
  <c r="F167" i="3" l="1"/>
  <c r="I167" i="3"/>
  <c r="J167" i="3"/>
  <c r="M167" i="3"/>
  <c r="N167" i="3" s="1"/>
  <c r="V167" i="3"/>
  <c r="W167" i="3" s="1"/>
  <c r="A168" i="3"/>
  <c r="B168" i="3" s="1"/>
  <c r="AE167" i="3"/>
  <c r="AA168" i="3" l="1"/>
  <c r="AC168" i="3"/>
  <c r="Z168" i="3"/>
  <c r="P168" i="3"/>
  <c r="Q168" i="3" s="1"/>
  <c r="R168" i="3" s="1"/>
  <c r="S168" i="3" s="1"/>
  <c r="T168" i="3" s="1"/>
  <c r="L167" i="3"/>
  <c r="AH168" i="3" l="1"/>
  <c r="U167" i="3"/>
  <c r="E168" i="3" s="1"/>
  <c r="H168" i="3" s="1"/>
  <c r="AG168" i="3"/>
  <c r="D168" i="3"/>
  <c r="Y166" i="3"/>
  <c r="F168" i="3" l="1"/>
  <c r="G168" i="3"/>
  <c r="K168" i="3"/>
  <c r="V168" i="3" l="1"/>
  <c r="AE168" i="3"/>
  <c r="A169" i="3"/>
  <c r="B169" i="3" s="1"/>
  <c r="I168" i="3"/>
  <c r="J168" i="3"/>
  <c r="AD168" i="3" s="1"/>
  <c r="M168" i="3"/>
  <c r="N168" i="3" s="1"/>
  <c r="L168" i="3" l="1"/>
  <c r="AD169" i="3"/>
  <c r="Z169" i="3"/>
  <c r="AC169" i="3"/>
  <c r="AA169" i="3"/>
  <c r="P169" i="3"/>
  <c r="Q169" i="3" s="1"/>
  <c r="R169" i="3" s="1"/>
  <c r="S169" i="3" s="1"/>
  <c r="T169" i="3" s="1"/>
  <c r="W168" i="3"/>
  <c r="U168" i="3" l="1"/>
  <c r="E169" i="3" s="1"/>
  <c r="H169" i="3" s="1"/>
  <c r="D169" i="3"/>
  <c r="AH169" i="3"/>
  <c r="AG169" i="3"/>
  <c r="Y167" i="3"/>
  <c r="F169" i="3" l="1"/>
  <c r="G169" i="3"/>
  <c r="K169" i="3"/>
  <c r="V169" i="3" l="1"/>
  <c r="A170" i="3"/>
  <c r="B170" i="3" s="1"/>
  <c r="AE169" i="3"/>
  <c r="I169" i="3"/>
  <c r="J169" i="3"/>
  <c r="M169" i="3"/>
  <c r="N169" i="3" s="1"/>
  <c r="L169" i="3" l="1"/>
  <c r="AA170" i="3"/>
  <c r="AC170" i="3"/>
  <c r="AD170" i="3"/>
  <c r="Z170" i="3"/>
  <c r="P170" i="3"/>
  <c r="Q170" i="3" s="1"/>
  <c r="R170" i="3" s="1"/>
  <c r="S170" i="3" s="1"/>
  <c r="T170" i="3" s="1"/>
  <c r="W169" i="3"/>
  <c r="AH170" i="3" l="1"/>
  <c r="U169" i="3"/>
  <c r="E170" i="3" s="1"/>
  <c r="H170" i="3" s="1"/>
  <c r="AG170" i="3"/>
  <c r="D170" i="3"/>
  <c r="Y168" i="3"/>
  <c r="K170" i="3" l="1"/>
  <c r="F170" i="3"/>
  <c r="G170" i="3"/>
  <c r="I170" i="3" l="1"/>
  <c r="J170" i="3"/>
  <c r="M170" i="3"/>
  <c r="N170" i="3" s="1"/>
  <c r="V170" i="3"/>
  <c r="W170" i="3" s="1"/>
  <c r="A171" i="3"/>
  <c r="B171" i="3" s="1"/>
  <c r="AE170" i="3"/>
  <c r="AD171" i="3" l="1"/>
  <c r="AC171" i="3"/>
  <c r="AA171" i="3"/>
  <c r="Z171" i="3"/>
  <c r="P171" i="3"/>
  <c r="Q171" i="3" s="1"/>
  <c r="R171" i="3" s="1"/>
  <c r="S171" i="3" s="1"/>
  <c r="T171" i="3" s="1"/>
  <c r="L170" i="3"/>
  <c r="AG171" i="3" l="1"/>
  <c r="U170" i="3"/>
  <c r="E171" i="3" s="1"/>
  <c r="H171" i="3" s="1"/>
  <c r="AH171" i="3"/>
  <c r="D171" i="3"/>
  <c r="Y169" i="3"/>
  <c r="K171" i="3" l="1"/>
  <c r="F171" i="3"/>
  <c r="G171" i="3"/>
  <c r="I171" i="3" l="1"/>
  <c r="J171" i="3"/>
  <c r="M171" i="3"/>
  <c r="N171" i="3" s="1"/>
  <c r="V171" i="3"/>
  <c r="W171" i="3" s="1"/>
  <c r="AE171" i="3"/>
  <c r="A172" i="3"/>
  <c r="B172" i="3" s="1"/>
  <c r="L171" i="3" l="1"/>
  <c r="P172" i="3"/>
  <c r="Q172" i="3" s="1"/>
  <c r="R172" i="3" s="1"/>
  <c r="S172" i="3" s="1"/>
  <c r="T172" i="3" s="1"/>
  <c r="AC172" i="3"/>
  <c r="Z172" i="3"/>
  <c r="AA172" i="3"/>
  <c r="U171" i="3" l="1"/>
  <c r="E172" i="3" s="1"/>
  <c r="H172" i="3" s="1"/>
  <c r="AH172" i="3"/>
  <c r="AG172" i="3"/>
  <c r="D172" i="3"/>
  <c r="Y170" i="3"/>
  <c r="F172" i="3" l="1"/>
  <c r="G172" i="3"/>
  <c r="K172" i="3"/>
  <c r="V172" i="3" l="1"/>
  <c r="AE172" i="3"/>
  <c r="A173" i="3"/>
  <c r="B173" i="3" s="1"/>
  <c r="I172" i="3"/>
  <c r="J172" i="3"/>
  <c r="M172" i="3"/>
  <c r="N172" i="3" s="1"/>
  <c r="P173" i="3" l="1"/>
  <c r="Q173" i="3" s="1"/>
  <c r="R173" i="3" s="1"/>
  <c r="S173" i="3" s="1"/>
  <c r="T173" i="3" s="1"/>
  <c r="AD173" i="3"/>
  <c r="Z173" i="3"/>
  <c r="AA173" i="3"/>
  <c r="AC173" i="3"/>
  <c r="L172" i="3"/>
  <c r="AD172" i="3"/>
  <c r="W172" i="3"/>
  <c r="U172" i="3" l="1"/>
  <c r="E173" i="3" s="1"/>
  <c r="H173" i="3" s="1"/>
  <c r="AH173" i="3"/>
  <c r="AG173" i="3"/>
  <c r="Y171" i="3"/>
  <c r="D173" i="3" l="1"/>
  <c r="F173" i="3" s="1"/>
  <c r="K173" i="3"/>
  <c r="G173" i="3" l="1"/>
  <c r="I173" i="3"/>
  <c r="J173" i="3"/>
  <c r="M173" i="3"/>
  <c r="N173" i="3" s="1"/>
  <c r="V173" i="3"/>
  <c r="W173" i="3" s="1"/>
  <c r="AE173" i="3"/>
  <c r="A174" i="3"/>
  <c r="B174" i="3" s="1"/>
  <c r="L173" i="3" l="1"/>
  <c r="AD174" i="3"/>
  <c r="P174" i="3"/>
  <c r="Q174" i="3" s="1"/>
  <c r="R174" i="3" s="1"/>
  <c r="S174" i="3" s="1"/>
  <c r="T174" i="3" s="1"/>
  <c r="Z174" i="3"/>
  <c r="AA174" i="3"/>
  <c r="AC174" i="3"/>
  <c r="U173" i="3" l="1"/>
  <c r="E174" i="3" s="1"/>
  <c r="H174" i="3" s="1"/>
  <c r="AG174" i="3"/>
  <c r="AH174" i="3"/>
  <c r="D174" i="3"/>
  <c r="Y172" i="3"/>
  <c r="F174" i="3" l="1"/>
  <c r="G174" i="3"/>
  <c r="K174" i="3"/>
  <c r="V174" i="3" l="1"/>
  <c r="A175" i="3"/>
  <c r="B175" i="3" s="1"/>
  <c r="AE174" i="3"/>
  <c r="I174" i="3"/>
  <c r="J174" i="3"/>
  <c r="M174" i="3"/>
  <c r="N174" i="3" s="1"/>
  <c r="Z175" i="3" l="1"/>
  <c r="AA175" i="3"/>
  <c r="AC175" i="3"/>
  <c r="P175" i="3"/>
  <c r="Q175" i="3" s="1"/>
  <c r="R175" i="3" s="1"/>
  <c r="S175" i="3" s="1"/>
  <c r="T175" i="3" s="1"/>
  <c r="AD175" i="3"/>
  <c r="L174" i="3"/>
  <c r="W174" i="3"/>
  <c r="U174" i="3" l="1"/>
  <c r="D175" i="3" s="1"/>
  <c r="E175" i="3"/>
  <c r="H175" i="3" s="1"/>
  <c r="AG175" i="3"/>
  <c r="AH175" i="3"/>
  <c r="Y173" i="3"/>
  <c r="K175" i="3" l="1"/>
  <c r="F175" i="3"/>
  <c r="G175" i="3"/>
  <c r="I175" i="3" l="1"/>
  <c r="J175" i="3"/>
  <c r="M175" i="3"/>
  <c r="N175" i="3" s="1"/>
  <c r="V175" i="3"/>
  <c r="W175" i="3" s="1"/>
  <c r="AE175" i="3"/>
  <c r="A176" i="3"/>
  <c r="B176" i="3" s="1"/>
  <c r="L175" i="3" l="1"/>
  <c r="Z176" i="3"/>
  <c r="AD176" i="3"/>
  <c r="P176" i="3"/>
  <c r="Q176" i="3" s="1"/>
  <c r="R176" i="3" s="1"/>
  <c r="S176" i="3" s="1"/>
  <c r="T176" i="3" s="1"/>
  <c r="AC176" i="3"/>
  <c r="AA176" i="3"/>
  <c r="U175" i="3" l="1"/>
  <c r="E176" i="3" s="1"/>
  <c r="H176" i="3" s="1"/>
  <c r="AG176" i="3"/>
  <c r="AH176" i="3"/>
  <c r="D176" i="3"/>
  <c r="Y174" i="3"/>
  <c r="F176" i="3" l="1"/>
  <c r="G176" i="3"/>
  <c r="K176" i="3"/>
  <c r="V176" i="3" l="1"/>
  <c r="A177" i="3"/>
  <c r="B177" i="3" s="1"/>
  <c r="AE176" i="3"/>
  <c r="I176" i="3"/>
  <c r="J176" i="3"/>
  <c r="M176" i="3"/>
  <c r="N176" i="3" s="1"/>
  <c r="P177" i="3" l="1"/>
  <c r="Q177" i="3" s="1"/>
  <c r="R177" i="3" s="1"/>
  <c r="S177" i="3" s="1"/>
  <c r="T177" i="3" s="1"/>
  <c r="AA177" i="3"/>
  <c r="AC177" i="3"/>
  <c r="Z177" i="3"/>
  <c r="AD177" i="3"/>
  <c r="L176" i="3"/>
  <c r="W176" i="3"/>
  <c r="AH177" i="3" l="1"/>
  <c r="U176" i="3"/>
  <c r="D177" i="3" s="1"/>
  <c r="AG177" i="3"/>
  <c r="E177" i="3"/>
  <c r="H177" i="3" s="1"/>
  <c r="Y175" i="3"/>
  <c r="K177" i="3" l="1"/>
  <c r="F177" i="3"/>
  <c r="G177" i="3"/>
  <c r="I177" i="3" l="1"/>
  <c r="J177" i="3"/>
  <c r="M177" i="3"/>
  <c r="N177" i="3" s="1"/>
  <c r="V177" i="3"/>
  <c r="W177" i="3" s="1"/>
  <c r="A178" i="3"/>
  <c r="B178" i="3" s="1"/>
  <c r="AE177" i="3"/>
  <c r="L177" i="3" l="1"/>
  <c r="AA178" i="3"/>
  <c r="P178" i="3"/>
  <c r="Q178" i="3" s="1"/>
  <c r="R178" i="3" s="1"/>
  <c r="S178" i="3" s="1"/>
  <c r="T178" i="3" s="1"/>
  <c r="AH178" i="3" s="1"/>
  <c r="Z178" i="3"/>
  <c r="AC178" i="3"/>
  <c r="U177" i="3" l="1"/>
  <c r="AG178" i="3"/>
  <c r="E178" i="3"/>
  <c r="H178" i="3" s="1"/>
  <c r="D178" i="3"/>
  <c r="Y176" i="3"/>
  <c r="F178" i="3" l="1"/>
  <c r="G178" i="3"/>
  <c r="K178" i="3"/>
  <c r="I178" i="3" l="1"/>
  <c r="J178" i="3"/>
  <c r="AD178" i="3" s="1"/>
  <c r="M178" i="3"/>
  <c r="N178" i="3" s="1"/>
  <c r="V178" i="3"/>
  <c r="W178" i="3" s="1"/>
  <c r="A179" i="3"/>
  <c r="B179" i="3" s="1"/>
  <c r="AE178" i="3"/>
  <c r="L178" i="3" l="1"/>
  <c r="Z179" i="3"/>
  <c r="AC179" i="3"/>
  <c r="P179" i="3"/>
  <c r="Q179" i="3" s="1"/>
  <c r="R179" i="3" s="1"/>
  <c r="S179" i="3" s="1"/>
  <c r="T179" i="3" s="1"/>
  <c r="AD179" i="3"/>
  <c r="AA179" i="3"/>
  <c r="U178" i="3" l="1"/>
  <c r="E179" i="3" s="1"/>
  <c r="H179" i="3" s="1"/>
  <c r="AG179" i="3"/>
  <c r="AH179" i="3"/>
  <c r="Y177" i="3"/>
  <c r="D179" i="3" l="1"/>
  <c r="F179" i="3" s="1"/>
  <c r="K179" i="3"/>
  <c r="G179" i="3" l="1"/>
  <c r="I179" i="3" s="1"/>
  <c r="V179" i="3"/>
  <c r="A180" i="3"/>
  <c r="B180" i="3" s="1"/>
  <c r="AE179" i="3"/>
  <c r="M179" i="3"/>
  <c r="N179" i="3" s="1"/>
  <c r="J179" i="3" l="1"/>
  <c r="L179" i="3" s="1"/>
  <c r="AA180" i="3"/>
  <c r="P180" i="3"/>
  <c r="Q180" i="3" s="1"/>
  <c r="R180" i="3" s="1"/>
  <c r="S180" i="3" s="1"/>
  <c r="T180" i="3" s="1"/>
  <c r="Z180" i="3"/>
  <c r="AD180" i="3"/>
  <c r="AC180" i="3"/>
  <c r="W179" i="3"/>
  <c r="AG180" i="3" l="1"/>
  <c r="U179" i="3"/>
  <c r="D180" i="3" s="1"/>
  <c r="AH180" i="3"/>
  <c r="Y178" i="3"/>
  <c r="E180" i="3" l="1"/>
  <c r="H180" i="3" s="1"/>
  <c r="K180" i="3" s="1"/>
  <c r="G180" i="3"/>
  <c r="F180" i="3" l="1"/>
  <c r="I180" i="3"/>
  <c r="J180" i="3"/>
  <c r="M180" i="3"/>
  <c r="N180" i="3" s="1"/>
  <c r="V180" i="3"/>
  <c r="W180" i="3" s="1"/>
  <c r="A181" i="3"/>
  <c r="B181" i="3" s="1"/>
  <c r="AE180" i="3"/>
  <c r="AA181" i="3" l="1"/>
  <c r="AD181" i="3"/>
  <c r="P181" i="3"/>
  <c r="Q181" i="3" s="1"/>
  <c r="R181" i="3" s="1"/>
  <c r="S181" i="3" s="1"/>
  <c r="T181" i="3" s="1"/>
  <c r="Z181" i="3"/>
  <c r="AC181" i="3"/>
  <c r="L180" i="3"/>
  <c r="U180" i="3" l="1"/>
  <c r="E181" i="3" s="1"/>
  <c r="H181" i="3" s="1"/>
  <c r="AH181" i="3"/>
  <c r="AG181" i="3"/>
  <c r="D181" i="3"/>
  <c r="Y179" i="3"/>
  <c r="F181" i="3" l="1"/>
  <c r="G181" i="3"/>
  <c r="K181" i="3"/>
  <c r="V181" i="3" l="1"/>
  <c r="AE181" i="3"/>
  <c r="A182" i="3"/>
  <c r="B182" i="3" s="1"/>
  <c r="I181" i="3"/>
  <c r="J181" i="3"/>
  <c r="M181" i="3"/>
  <c r="N181" i="3" s="1"/>
  <c r="L181" i="3" l="1"/>
  <c r="AA182" i="3"/>
  <c r="AC182" i="3"/>
  <c r="Z182" i="3"/>
  <c r="P182" i="3"/>
  <c r="Q182" i="3" s="1"/>
  <c r="R182" i="3" s="1"/>
  <c r="S182" i="3" s="1"/>
  <c r="T182" i="3" s="1"/>
  <c r="W181" i="3"/>
  <c r="AH182" i="3" l="1"/>
  <c r="U181" i="3"/>
  <c r="E182" i="3" s="1"/>
  <c r="H182" i="3" s="1"/>
  <c r="AG182" i="3"/>
  <c r="Y180" i="3"/>
  <c r="D182" i="3" l="1"/>
  <c r="F182" i="3" s="1"/>
  <c r="K182" i="3"/>
  <c r="G182" i="3" l="1"/>
  <c r="I182" i="3" s="1"/>
  <c r="J182" i="3"/>
  <c r="M182" i="3"/>
  <c r="N182" i="3" s="1"/>
  <c r="V182" i="3"/>
  <c r="AE182" i="3"/>
  <c r="A183" i="3"/>
  <c r="B183" i="3" s="1"/>
  <c r="W182" i="3" l="1"/>
  <c r="L182" i="3"/>
  <c r="AD182" i="3"/>
  <c r="AA183" i="3"/>
  <c r="AC183" i="3"/>
  <c r="AD183" i="3"/>
  <c r="P183" i="3"/>
  <c r="Q183" i="3" s="1"/>
  <c r="R183" i="3" s="1"/>
  <c r="S183" i="3" s="1"/>
  <c r="T183" i="3" s="1"/>
  <c r="Z183" i="3"/>
  <c r="U182" i="3" l="1"/>
  <c r="E183" i="3" s="1"/>
  <c r="H183" i="3" s="1"/>
  <c r="AH183" i="3"/>
  <c r="AG183" i="3"/>
  <c r="D183" i="3"/>
  <c r="Y181" i="3"/>
  <c r="F183" i="3" l="1"/>
  <c r="G183" i="3"/>
  <c r="K183" i="3"/>
  <c r="V183" i="3" l="1"/>
  <c r="AE183" i="3"/>
  <c r="A184" i="3"/>
  <c r="B184" i="3" s="1"/>
  <c r="I183" i="3"/>
  <c r="J183" i="3"/>
  <c r="M183" i="3"/>
  <c r="N183" i="3" s="1"/>
  <c r="L183" i="3" l="1"/>
  <c r="AC184" i="3"/>
  <c r="P184" i="3"/>
  <c r="Q184" i="3" s="1"/>
  <c r="R184" i="3" s="1"/>
  <c r="S184" i="3" s="1"/>
  <c r="T184" i="3" s="1"/>
  <c r="AD184" i="3"/>
  <c r="Z184" i="3"/>
  <c r="AA184" i="3"/>
  <c r="W183" i="3"/>
  <c r="U183" i="3" l="1"/>
  <c r="D184" i="3" s="1"/>
  <c r="AH184" i="3"/>
  <c r="E184" i="3"/>
  <c r="H184" i="3" s="1"/>
  <c r="AG184" i="3"/>
  <c r="Y182" i="3"/>
  <c r="K184" i="3" l="1"/>
  <c r="F184" i="3"/>
  <c r="G184" i="3"/>
  <c r="I184" i="3" l="1"/>
  <c r="J184" i="3"/>
  <c r="M184" i="3"/>
  <c r="N184" i="3" s="1"/>
  <c r="V184" i="3"/>
  <c r="W184" i="3" s="1"/>
  <c r="A185" i="3"/>
  <c r="B185" i="3" s="1"/>
  <c r="AE184" i="3"/>
  <c r="L184" i="3" l="1"/>
  <c r="AD185" i="3"/>
  <c r="AC185" i="3"/>
  <c r="AA185" i="3"/>
  <c r="P185" i="3"/>
  <c r="Q185" i="3" s="1"/>
  <c r="R185" i="3" s="1"/>
  <c r="S185" i="3" s="1"/>
  <c r="T185" i="3" s="1"/>
  <c r="AH185" i="3" s="1"/>
  <c r="Z185" i="3"/>
  <c r="U184" i="3" l="1"/>
  <c r="E185" i="3" s="1"/>
  <c r="H185" i="3" s="1"/>
  <c r="AG185" i="3"/>
  <c r="Y183" i="3"/>
  <c r="D185" i="3" l="1"/>
  <c r="G185" i="3" s="1"/>
  <c r="K185" i="3"/>
  <c r="F185" i="3" l="1"/>
  <c r="V185" i="3"/>
  <c r="A186" i="3"/>
  <c r="B186" i="3" s="1"/>
  <c r="AE185" i="3"/>
  <c r="I185" i="3"/>
  <c r="J185" i="3"/>
  <c r="M185" i="3"/>
  <c r="N185" i="3" s="1"/>
  <c r="L185" i="3" l="1"/>
  <c r="P186" i="3"/>
  <c r="Q186" i="3" s="1"/>
  <c r="R186" i="3" s="1"/>
  <c r="S186" i="3" s="1"/>
  <c r="T186" i="3" s="1"/>
  <c r="AA186" i="3"/>
  <c r="Z186" i="3"/>
  <c r="AD186" i="3"/>
  <c r="AC186" i="3"/>
  <c r="W185" i="3"/>
  <c r="U185" i="3" l="1"/>
  <c r="E186" i="3" s="1"/>
  <c r="H186" i="3" s="1"/>
  <c r="AH186" i="3"/>
  <c r="AG186" i="3"/>
  <c r="D186" i="3"/>
  <c r="Y184" i="3"/>
  <c r="F186" i="3" l="1"/>
  <c r="G186" i="3"/>
  <c r="K186" i="3"/>
  <c r="V186" i="3" l="1"/>
  <c r="A187" i="3"/>
  <c r="B187" i="3" s="1"/>
  <c r="AE186" i="3"/>
  <c r="I186" i="3"/>
  <c r="J186" i="3"/>
  <c r="M186" i="3"/>
  <c r="N186" i="3" s="1"/>
  <c r="L186" i="3" l="1"/>
  <c r="AA187" i="3"/>
  <c r="P187" i="3"/>
  <c r="Q187" i="3" s="1"/>
  <c r="R187" i="3" s="1"/>
  <c r="S187" i="3" s="1"/>
  <c r="T187" i="3" s="1"/>
  <c r="AD187" i="3"/>
  <c r="AC187" i="3"/>
  <c r="Z187" i="3"/>
  <c r="W186" i="3"/>
  <c r="AG187" i="3" l="1"/>
  <c r="AH187" i="3"/>
  <c r="U186" i="3"/>
  <c r="D187" i="3" s="1"/>
  <c r="Y185" i="3"/>
  <c r="E187" i="3" l="1"/>
  <c r="H187" i="3" s="1"/>
  <c r="K187" i="3" s="1"/>
  <c r="G187" i="3"/>
  <c r="F187" i="3" l="1"/>
  <c r="V187" i="3"/>
  <c r="A188" i="3"/>
  <c r="B188" i="3" s="1"/>
  <c r="AE187" i="3"/>
  <c r="I187" i="3"/>
  <c r="J187" i="3"/>
  <c r="M187" i="3"/>
  <c r="N187" i="3" s="1"/>
  <c r="L187" i="3" l="1"/>
  <c r="Z188" i="3"/>
  <c r="AA188" i="3"/>
  <c r="AC188" i="3"/>
  <c r="P188" i="3"/>
  <c r="Q188" i="3" s="1"/>
  <c r="R188" i="3" s="1"/>
  <c r="S188" i="3" s="1"/>
  <c r="T188" i="3" s="1"/>
  <c r="AG188" i="3" s="1"/>
  <c r="W187" i="3"/>
  <c r="U187" i="3" l="1"/>
  <c r="AH188" i="3"/>
  <c r="E188" i="3"/>
  <c r="H188" i="3" s="1"/>
  <c r="D188" i="3"/>
  <c r="Y186" i="3"/>
  <c r="K188" i="3" l="1"/>
  <c r="F188" i="3"/>
  <c r="G188" i="3"/>
  <c r="I188" i="3" l="1"/>
  <c r="J188" i="3"/>
  <c r="AD188" i="3" s="1"/>
  <c r="M188" i="3"/>
  <c r="N188" i="3" s="1"/>
  <c r="V188" i="3"/>
  <c r="W188" i="3" s="1"/>
  <c r="A189" i="3"/>
  <c r="B189" i="3" s="1"/>
  <c r="AE188" i="3"/>
  <c r="Z189" i="3" l="1"/>
  <c r="AD189" i="3"/>
  <c r="P189" i="3"/>
  <c r="Q189" i="3" s="1"/>
  <c r="R189" i="3" s="1"/>
  <c r="S189" i="3" s="1"/>
  <c r="T189" i="3" s="1"/>
  <c r="AA189" i="3"/>
  <c r="AC189" i="3"/>
  <c r="L188" i="3"/>
  <c r="U188" i="3" l="1"/>
  <c r="E189" i="3" s="1"/>
  <c r="H189" i="3" s="1"/>
  <c r="AG189" i="3"/>
  <c r="D189" i="3"/>
  <c r="AH189" i="3"/>
  <c r="Y187" i="3"/>
  <c r="F189" i="3" l="1"/>
  <c r="G189" i="3"/>
  <c r="K189" i="3"/>
  <c r="I189" i="3" l="1"/>
  <c r="J189" i="3"/>
  <c r="M189" i="3"/>
  <c r="N189" i="3" s="1"/>
  <c r="V189" i="3"/>
  <c r="AE189" i="3"/>
  <c r="A190" i="3"/>
  <c r="B190" i="3" s="1"/>
  <c r="W189" i="3" l="1"/>
  <c r="L189" i="3"/>
  <c r="AC190" i="3"/>
  <c r="AA190" i="3"/>
  <c r="Z190" i="3"/>
  <c r="P190" i="3"/>
  <c r="Q190" i="3" s="1"/>
  <c r="R190" i="3" s="1"/>
  <c r="S190" i="3" s="1"/>
  <c r="T190" i="3" s="1"/>
  <c r="AD190" i="3"/>
  <c r="AH190" i="3" l="1"/>
  <c r="U189" i="3"/>
  <c r="D190" i="3" s="1"/>
  <c r="AG190" i="3"/>
  <c r="Y188" i="3"/>
  <c r="E190" i="3" l="1"/>
  <c r="H190" i="3" s="1"/>
  <c r="K190" i="3" s="1"/>
  <c r="G190" i="3"/>
  <c r="F190" i="3" l="1"/>
  <c r="I190" i="3"/>
  <c r="J190" i="3"/>
  <c r="M190" i="3"/>
  <c r="N190" i="3" s="1"/>
  <c r="V190" i="3"/>
  <c r="W190" i="3" s="1"/>
  <c r="A191" i="3"/>
  <c r="B191" i="3" s="1"/>
  <c r="AE190" i="3"/>
  <c r="P191" i="3" l="1"/>
  <c r="Q191" i="3" s="1"/>
  <c r="R191" i="3" s="1"/>
  <c r="S191" i="3" s="1"/>
  <c r="T191" i="3" s="1"/>
  <c r="AA191" i="3"/>
  <c r="Z191" i="3"/>
  <c r="AC191" i="3"/>
  <c r="AD191" i="3"/>
  <c r="L190" i="3"/>
  <c r="AG191" i="3" l="1"/>
  <c r="U190" i="3"/>
  <c r="E191" i="3"/>
  <c r="H191" i="3" s="1"/>
  <c r="D191" i="3"/>
  <c r="AH191" i="3"/>
  <c r="Y189" i="3"/>
  <c r="F191" i="3" l="1"/>
  <c r="G191" i="3"/>
  <c r="K191" i="3"/>
  <c r="I191" i="3" l="1"/>
  <c r="J191" i="3"/>
  <c r="M191" i="3"/>
  <c r="N191" i="3" s="1"/>
  <c r="V191" i="3"/>
  <c r="W191" i="3" s="1"/>
  <c r="AE191" i="3"/>
  <c r="A192" i="3"/>
  <c r="B192" i="3" s="1"/>
  <c r="L191" i="3" l="1"/>
  <c r="P192" i="3"/>
  <c r="Q192" i="3" s="1"/>
  <c r="R192" i="3" s="1"/>
  <c r="S192" i="3" s="1"/>
  <c r="T192" i="3" s="1"/>
  <c r="AA192" i="3"/>
  <c r="AC192" i="3"/>
  <c r="Z192" i="3"/>
  <c r="AG192" i="3" l="1"/>
  <c r="U191" i="3"/>
  <c r="E192" i="3" s="1"/>
  <c r="H192" i="3" s="1"/>
  <c r="D192" i="3"/>
  <c r="AH192" i="3"/>
  <c r="Y190" i="3"/>
  <c r="F192" i="3" l="1"/>
  <c r="G192" i="3"/>
  <c r="K192" i="3"/>
  <c r="I192" i="3" l="1"/>
  <c r="J192" i="3"/>
  <c r="M192" i="3"/>
  <c r="N192" i="3" s="1"/>
  <c r="V192" i="3"/>
  <c r="W192" i="3" s="1"/>
  <c r="AE192" i="3"/>
  <c r="A193" i="3"/>
  <c r="B193" i="3" s="1"/>
  <c r="L192" i="3" l="1"/>
  <c r="AD192" i="3"/>
  <c r="AC193" i="3"/>
  <c r="AA193" i="3"/>
  <c r="AD193" i="3"/>
  <c r="P193" i="3"/>
  <c r="Q193" i="3" s="1"/>
  <c r="R193" i="3" s="1"/>
  <c r="S193" i="3" s="1"/>
  <c r="T193" i="3" s="1"/>
  <c r="Z193" i="3"/>
  <c r="U192" i="3" l="1"/>
  <c r="D193" i="3" s="1"/>
  <c r="AG193" i="3"/>
  <c r="AH193" i="3"/>
  <c r="Y191" i="3"/>
  <c r="E193" i="3" l="1"/>
  <c r="H193" i="3" s="1"/>
  <c r="K193" i="3" s="1"/>
  <c r="G193" i="3"/>
  <c r="F193" i="3" l="1"/>
  <c r="I193" i="3"/>
  <c r="J193" i="3"/>
  <c r="M193" i="3"/>
  <c r="N193" i="3" s="1"/>
  <c r="V193" i="3"/>
  <c r="AE193" i="3"/>
  <c r="A194" i="3"/>
  <c r="B194" i="3" s="1"/>
  <c r="W193" i="3" l="1"/>
  <c r="L193" i="3"/>
  <c r="AD194" i="3"/>
  <c r="P194" i="3"/>
  <c r="Q194" i="3" s="1"/>
  <c r="R194" i="3" s="1"/>
  <c r="S194" i="3" s="1"/>
  <c r="T194" i="3" s="1"/>
  <c r="AH194" i="3" s="1"/>
  <c r="AA194" i="3"/>
  <c r="Z194" i="3"/>
  <c r="AC194" i="3"/>
  <c r="U193" i="3" l="1"/>
  <c r="E194" i="3" s="1"/>
  <c r="H194" i="3" s="1"/>
  <c r="AG194" i="3"/>
  <c r="Y192" i="3"/>
  <c r="D194" i="3" l="1"/>
  <c r="F194" i="3" s="1"/>
  <c r="K194" i="3"/>
  <c r="G194" i="3" l="1"/>
  <c r="I194" i="3" s="1"/>
  <c r="V194" i="3"/>
  <c r="A195" i="3"/>
  <c r="B195" i="3" s="1"/>
  <c r="AE194" i="3"/>
  <c r="W194" i="3" l="1"/>
  <c r="J194" i="3"/>
  <c r="L194" i="3" s="1"/>
  <c r="M194" i="3"/>
  <c r="N194" i="3" s="1"/>
  <c r="P195" i="3"/>
  <c r="Q195" i="3" s="1"/>
  <c r="R195" i="3" s="1"/>
  <c r="S195" i="3" s="1"/>
  <c r="T195" i="3" s="1"/>
  <c r="AD195" i="3"/>
  <c r="AA195" i="3"/>
  <c r="AC195" i="3"/>
  <c r="Z195" i="3"/>
  <c r="U194" i="3" l="1"/>
  <c r="D195" i="3" s="1"/>
  <c r="AH195" i="3"/>
  <c r="AG195" i="3"/>
  <c r="Y193" i="3"/>
  <c r="E195" i="3" l="1"/>
  <c r="H195" i="3" s="1"/>
  <c r="K195" i="3" s="1"/>
  <c r="G195" i="3"/>
  <c r="F195" i="3" l="1"/>
  <c r="I195" i="3"/>
  <c r="J195" i="3"/>
  <c r="M195" i="3"/>
  <c r="N195" i="3" s="1"/>
  <c r="V195" i="3"/>
  <c r="W195" i="3" s="1"/>
  <c r="AE195" i="3"/>
  <c r="A196" i="3"/>
  <c r="B196" i="3" s="1"/>
  <c r="L195" i="3" l="1"/>
  <c r="P196" i="3"/>
  <c r="Q196" i="3" s="1"/>
  <c r="R196" i="3" s="1"/>
  <c r="S196" i="3" s="1"/>
  <c r="T196" i="3" s="1"/>
  <c r="AD196" i="3"/>
  <c r="AA196" i="3"/>
  <c r="Z196" i="3"/>
  <c r="AC196" i="3"/>
  <c r="AH196" i="3" l="1"/>
  <c r="U195" i="3"/>
  <c r="D196" i="3" s="1"/>
  <c r="AG196" i="3"/>
  <c r="E196" i="3"/>
  <c r="H196" i="3" s="1"/>
  <c r="Y194" i="3"/>
  <c r="F196" i="3" l="1"/>
  <c r="G196" i="3"/>
  <c r="K196" i="3"/>
  <c r="I196" i="3" l="1"/>
  <c r="J196" i="3"/>
  <c r="M196" i="3"/>
  <c r="N196" i="3" s="1"/>
  <c r="V196" i="3"/>
  <c r="A197" i="3"/>
  <c r="B197" i="3" s="1"/>
  <c r="AE196" i="3"/>
  <c r="W196" i="3" l="1"/>
  <c r="AD197" i="3"/>
  <c r="AA197" i="3"/>
  <c r="Z197" i="3"/>
  <c r="AC197" i="3"/>
  <c r="P197" i="3"/>
  <c r="Q197" i="3" s="1"/>
  <c r="R197" i="3" s="1"/>
  <c r="S197" i="3" s="1"/>
  <c r="T197" i="3" s="1"/>
  <c r="L196" i="3"/>
  <c r="U196" i="3" l="1"/>
  <c r="E197" i="3" s="1"/>
  <c r="H197" i="3" s="1"/>
  <c r="AG197" i="3"/>
  <c r="AH197" i="3"/>
  <c r="D197" i="3"/>
  <c r="Y195" i="3"/>
  <c r="F197" i="3" l="1"/>
  <c r="G197" i="3"/>
  <c r="K197" i="3"/>
  <c r="I197" i="3" l="1"/>
  <c r="J197" i="3"/>
  <c r="M197" i="3"/>
  <c r="N197" i="3" s="1"/>
  <c r="V197" i="3"/>
  <c r="W197" i="3" s="1"/>
  <c r="AE197" i="3"/>
  <c r="A198" i="3"/>
  <c r="B198" i="3" s="1"/>
  <c r="L197" i="3" l="1"/>
  <c r="P198" i="3"/>
  <c r="Q198" i="3" s="1"/>
  <c r="R198" i="3" s="1"/>
  <c r="S198" i="3" s="1"/>
  <c r="T198" i="3" s="1"/>
  <c r="Z198" i="3"/>
  <c r="AA198" i="3"/>
  <c r="AC198" i="3"/>
  <c r="AG198" i="3" l="1"/>
  <c r="AH198" i="3"/>
  <c r="U197" i="3"/>
  <c r="E198" i="3" s="1"/>
  <c r="H198" i="3" s="1"/>
  <c r="Y196" i="3"/>
  <c r="D198" i="3" l="1"/>
  <c r="F198" i="3" s="1"/>
  <c r="K198" i="3"/>
  <c r="G198" i="3" l="1"/>
  <c r="V198" i="3"/>
  <c r="A199" i="3"/>
  <c r="B199" i="3" s="1"/>
  <c r="AE198" i="3"/>
  <c r="I198" i="3"/>
  <c r="J198" i="3"/>
  <c r="AD198" i="3" s="1"/>
  <c r="M198" i="3"/>
  <c r="N198" i="3" s="1"/>
  <c r="L198" i="3" l="1"/>
  <c r="AD199" i="3"/>
  <c r="AC199" i="3"/>
  <c r="Z199" i="3"/>
  <c r="P199" i="3"/>
  <c r="Q199" i="3" s="1"/>
  <c r="R199" i="3" s="1"/>
  <c r="S199" i="3" s="1"/>
  <c r="T199" i="3" s="1"/>
  <c r="AA199" i="3"/>
  <c r="W198" i="3"/>
  <c r="AG199" i="3" l="1"/>
  <c r="U198" i="3"/>
  <c r="E199" i="3" s="1"/>
  <c r="H199" i="3" s="1"/>
  <c r="AH199" i="3"/>
  <c r="D199" i="3"/>
  <c r="Y197" i="3"/>
  <c r="F199" i="3" l="1"/>
  <c r="G199" i="3"/>
  <c r="K199" i="3"/>
  <c r="I199" i="3" l="1"/>
  <c r="J199" i="3"/>
  <c r="M199" i="3"/>
  <c r="N199" i="3" s="1"/>
  <c r="V199" i="3"/>
  <c r="A200" i="3"/>
  <c r="B200" i="3" s="1"/>
  <c r="AE199" i="3"/>
  <c r="L199" i="3" l="1"/>
  <c r="AC200" i="3"/>
  <c r="Z200" i="3"/>
  <c r="P200" i="3"/>
  <c r="Q200" i="3" s="1"/>
  <c r="R200" i="3" s="1"/>
  <c r="S200" i="3" s="1"/>
  <c r="T200" i="3" s="1"/>
  <c r="AD200" i="3"/>
  <c r="AA200" i="3"/>
  <c r="W199" i="3"/>
  <c r="AH200" i="3" l="1"/>
  <c r="AG200" i="3"/>
  <c r="U199" i="3"/>
  <c r="E200" i="3" s="1"/>
  <c r="H200" i="3" s="1"/>
  <c r="Y198" i="3"/>
  <c r="K200" i="3" l="1"/>
  <c r="D200" i="3"/>
  <c r="F200" i="3" l="1"/>
  <c r="G200" i="3"/>
  <c r="V200" i="3"/>
  <c r="A201" i="3"/>
  <c r="B201" i="3" s="1"/>
  <c r="AE200" i="3"/>
  <c r="I200" i="3" l="1"/>
  <c r="W200" i="3" s="1"/>
  <c r="J200" i="3"/>
  <c r="M200" i="3"/>
  <c r="N200" i="3" s="1"/>
  <c r="AC201" i="3"/>
  <c r="P201" i="3"/>
  <c r="Q201" i="3" s="1"/>
  <c r="R201" i="3" s="1"/>
  <c r="S201" i="3" s="1"/>
  <c r="T201" i="3" s="1"/>
  <c r="AD201" i="3"/>
  <c r="AA201" i="3"/>
  <c r="Z201" i="3"/>
  <c r="L200" i="3" l="1"/>
  <c r="AG201" i="3" l="1"/>
  <c r="U200" i="3"/>
  <c r="E201" i="3" s="1"/>
  <c r="H201" i="3" s="1"/>
  <c r="AH201" i="3"/>
  <c r="D201" i="3"/>
  <c r="Y199" i="3"/>
  <c r="F201" i="3" l="1"/>
  <c r="G201" i="3"/>
  <c r="K201" i="3"/>
  <c r="I201" i="3" l="1"/>
  <c r="J201" i="3"/>
  <c r="M201" i="3"/>
  <c r="N201" i="3" s="1"/>
  <c r="V201" i="3"/>
  <c r="W201" i="3" s="1"/>
  <c r="A202" i="3"/>
  <c r="B202" i="3" s="1"/>
  <c r="AE201" i="3"/>
  <c r="AA202" i="3" l="1"/>
  <c r="P202" i="3"/>
  <c r="Q202" i="3" s="1"/>
  <c r="R202" i="3" s="1"/>
  <c r="S202" i="3" s="1"/>
  <c r="T202" i="3" s="1"/>
  <c r="Z202" i="3"/>
  <c r="AC202" i="3"/>
  <c r="L201" i="3"/>
  <c r="U201" i="3" l="1"/>
  <c r="E202" i="3" s="1"/>
  <c r="H202" i="3" s="1"/>
  <c r="AG202" i="3"/>
  <c r="AH202" i="3"/>
  <c r="D202" i="3"/>
  <c r="Y200" i="3"/>
  <c r="F202" i="3" l="1"/>
  <c r="G202" i="3"/>
  <c r="K202" i="3"/>
  <c r="V202" i="3" l="1"/>
  <c r="AE202" i="3"/>
  <c r="A203" i="3"/>
  <c r="B203" i="3" s="1"/>
  <c r="I202" i="3"/>
  <c r="J202" i="3"/>
  <c r="M202" i="3"/>
  <c r="N202" i="3" s="1"/>
  <c r="AD203" i="3" l="1"/>
  <c r="AC203" i="3"/>
  <c r="Z203" i="3"/>
  <c r="P203" i="3"/>
  <c r="Q203" i="3" s="1"/>
  <c r="R203" i="3" s="1"/>
  <c r="S203" i="3" s="1"/>
  <c r="T203" i="3" s="1"/>
  <c r="AA203" i="3"/>
  <c r="L202" i="3"/>
  <c r="AD202" i="3"/>
  <c r="W202" i="3"/>
  <c r="U202" i="3" l="1"/>
  <c r="E203" i="3" s="1"/>
  <c r="H203" i="3" s="1"/>
  <c r="AH203" i="3"/>
  <c r="AG203" i="3"/>
  <c r="Y201" i="3"/>
  <c r="D203" i="3" l="1"/>
  <c r="F203" i="3" s="1"/>
  <c r="K203" i="3"/>
  <c r="G203" i="3" l="1"/>
  <c r="V203" i="3"/>
  <c r="AE203" i="3"/>
  <c r="A204" i="3"/>
  <c r="B204" i="3" s="1"/>
  <c r="I203" i="3"/>
  <c r="J203" i="3"/>
  <c r="M203" i="3"/>
  <c r="N203" i="3" s="1"/>
  <c r="L203" i="3" l="1"/>
  <c r="AD204" i="3"/>
  <c r="AA204" i="3"/>
  <c r="P204" i="3"/>
  <c r="Q204" i="3" s="1"/>
  <c r="R204" i="3" s="1"/>
  <c r="S204" i="3" s="1"/>
  <c r="T204" i="3" s="1"/>
  <c r="Z204" i="3"/>
  <c r="AC204" i="3"/>
  <c r="W203" i="3"/>
  <c r="U203" i="3" l="1"/>
  <c r="E204" i="3" s="1"/>
  <c r="H204" i="3" s="1"/>
  <c r="AG204" i="3"/>
  <c r="AH204" i="3"/>
  <c r="D204" i="3"/>
  <c r="Y202" i="3"/>
  <c r="G204" i="3" l="1"/>
  <c r="F204" i="3"/>
  <c r="K204" i="3"/>
  <c r="V204" i="3" l="1"/>
  <c r="A205" i="3"/>
  <c r="B205" i="3" s="1"/>
  <c r="AE204" i="3"/>
  <c r="I204" i="3"/>
  <c r="J204" i="3"/>
  <c r="M204" i="3"/>
  <c r="N204" i="3" s="1"/>
  <c r="L204" i="3" l="1"/>
  <c r="P205" i="3"/>
  <c r="Q205" i="3" s="1"/>
  <c r="R205" i="3" s="1"/>
  <c r="S205" i="3" s="1"/>
  <c r="T205" i="3" s="1"/>
  <c r="AA205" i="3"/>
  <c r="AD205" i="3"/>
  <c r="AE205" i="3"/>
  <c r="AC205" i="3"/>
  <c r="Z205" i="3"/>
  <c r="W204" i="3"/>
  <c r="U204" i="3" l="1"/>
  <c r="E205" i="3" s="1"/>
  <c r="H205" i="3" s="1"/>
  <c r="AG205" i="3"/>
  <c r="AH205" i="3"/>
  <c r="D205" i="3"/>
  <c r="Y203" i="3"/>
  <c r="F205" i="3" l="1"/>
  <c r="G205" i="3"/>
  <c r="K205" i="3"/>
  <c r="V205" i="3" l="1"/>
  <c r="A206" i="3"/>
  <c r="B206" i="3" s="1"/>
  <c r="I205" i="3"/>
  <c r="J205" i="3"/>
  <c r="M205" i="3"/>
  <c r="N205" i="3" s="1"/>
  <c r="L205" i="3" l="1"/>
  <c r="AC206" i="3"/>
  <c r="Z206" i="3"/>
  <c r="AD206" i="3"/>
  <c r="AA206" i="3"/>
  <c r="AE206" i="3"/>
  <c r="P206" i="3"/>
  <c r="Q206" i="3" s="1"/>
  <c r="R206" i="3" s="1"/>
  <c r="S206" i="3" s="1"/>
  <c r="T206" i="3" s="1"/>
  <c r="W205" i="3"/>
  <c r="U205" i="3" l="1"/>
  <c r="D206" i="3" s="1"/>
  <c r="E206" i="3"/>
  <c r="H206" i="3" s="1"/>
  <c r="AH206" i="3"/>
  <c r="AG206" i="3"/>
  <c r="Y204" i="3"/>
  <c r="K206" i="3" l="1"/>
  <c r="F206" i="3"/>
  <c r="G206" i="3"/>
  <c r="I206" i="3" l="1"/>
  <c r="J206" i="3"/>
  <c r="M206" i="3"/>
  <c r="N206" i="3" s="1"/>
  <c r="V206" i="3"/>
  <c r="W206" i="3" s="1"/>
  <c r="A207" i="3"/>
  <c r="B207" i="3" s="1"/>
  <c r="AA207" i="3" l="1"/>
  <c r="AC207" i="3"/>
  <c r="Z207" i="3"/>
  <c r="P207" i="3"/>
  <c r="Q207" i="3" s="1"/>
  <c r="R207" i="3" s="1"/>
  <c r="S207" i="3" s="1"/>
  <c r="T207" i="3" s="1"/>
  <c r="AD207" i="3"/>
  <c r="AE207" i="3"/>
  <c r="L206" i="3"/>
  <c r="U206" i="3" l="1"/>
  <c r="E207" i="3" s="1"/>
  <c r="H207" i="3" s="1"/>
  <c r="AH207" i="3"/>
  <c r="AG207" i="3"/>
  <c r="D207" i="3"/>
  <c r="Y205" i="3"/>
  <c r="F207" i="3" l="1"/>
  <c r="G207" i="3"/>
  <c r="K207" i="3"/>
  <c r="V207" i="3" l="1"/>
  <c r="A208" i="3"/>
  <c r="B208" i="3" s="1"/>
  <c r="I207" i="3"/>
  <c r="J207" i="3"/>
  <c r="M207" i="3"/>
  <c r="N207" i="3" s="1"/>
  <c r="L207" i="3" l="1"/>
  <c r="AA208" i="3"/>
  <c r="Z208" i="3"/>
  <c r="P208" i="3"/>
  <c r="Q208" i="3" s="1"/>
  <c r="R208" i="3" s="1"/>
  <c r="S208" i="3" s="1"/>
  <c r="T208" i="3" s="1"/>
  <c r="AE208" i="3"/>
  <c r="AC208" i="3"/>
  <c r="W207" i="3"/>
  <c r="U207" i="3" l="1"/>
  <c r="AH208" i="3"/>
  <c r="D208" i="3"/>
  <c r="E208" i="3"/>
  <c r="H208" i="3" s="1"/>
  <c r="AG208" i="3"/>
  <c r="Y206" i="3"/>
  <c r="K208" i="3" l="1"/>
  <c r="F208" i="3"/>
  <c r="G208" i="3"/>
  <c r="I208" i="3" l="1"/>
  <c r="J208" i="3"/>
  <c r="AD208" i="3" s="1"/>
  <c r="M208" i="3"/>
  <c r="N208" i="3" s="1"/>
  <c r="V208" i="3"/>
  <c r="A209" i="3"/>
  <c r="B209" i="3" s="1"/>
  <c r="W208" i="3" l="1"/>
  <c r="P209" i="3"/>
  <c r="Q209" i="3" s="1"/>
  <c r="R209" i="3" s="1"/>
  <c r="S209" i="3" s="1"/>
  <c r="T209" i="3" s="1"/>
  <c r="AE209" i="3"/>
  <c r="AA209" i="3"/>
  <c r="AC209" i="3"/>
  <c r="AD209" i="3"/>
  <c r="Z209" i="3"/>
  <c r="L208" i="3"/>
  <c r="U208" i="3" l="1"/>
  <c r="D209" i="3" s="1"/>
  <c r="AG209" i="3"/>
  <c r="E209" i="3"/>
  <c r="H209" i="3" s="1"/>
  <c r="AH209" i="3"/>
  <c r="Y207" i="3"/>
  <c r="F209" i="3" l="1"/>
  <c r="G209" i="3"/>
  <c r="K209" i="3"/>
  <c r="V209" i="3" l="1"/>
  <c r="A210" i="3"/>
  <c r="B210" i="3" s="1"/>
  <c r="I209" i="3"/>
  <c r="J209" i="3"/>
  <c r="M209" i="3"/>
  <c r="N209" i="3" s="1"/>
  <c r="P210" i="3" l="1"/>
  <c r="Q210" i="3" s="1"/>
  <c r="R210" i="3" s="1"/>
  <c r="S210" i="3" s="1"/>
  <c r="T210" i="3" s="1"/>
  <c r="AD210" i="3"/>
  <c r="AC210" i="3"/>
  <c r="AA210" i="3"/>
  <c r="AE210" i="3"/>
  <c r="Z210" i="3"/>
  <c r="L209" i="3"/>
  <c r="W209" i="3"/>
  <c r="U209" i="3" l="1"/>
  <c r="AH210" i="3"/>
  <c r="D210" i="3"/>
  <c r="E210" i="3"/>
  <c r="H210" i="3" s="1"/>
  <c r="AG210" i="3"/>
  <c r="Y208" i="3"/>
  <c r="K210" i="3" l="1"/>
  <c r="F210" i="3"/>
  <c r="G210" i="3"/>
  <c r="I210" i="3" l="1"/>
  <c r="J210" i="3"/>
  <c r="M210" i="3"/>
  <c r="N210" i="3" s="1"/>
  <c r="V210" i="3"/>
  <c r="W210" i="3" s="1"/>
  <c r="A211" i="3"/>
  <c r="B211" i="3" s="1"/>
  <c r="Z211" i="3" l="1"/>
  <c r="AD211" i="3"/>
  <c r="P211" i="3"/>
  <c r="Q211" i="3" s="1"/>
  <c r="R211" i="3" s="1"/>
  <c r="S211" i="3" s="1"/>
  <c r="T211" i="3" s="1"/>
  <c r="AE211" i="3"/>
  <c r="AA211" i="3"/>
  <c r="AC211" i="3"/>
  <c r="L210" i="3"/>
  <c r="U210" i="3" l="1"/>
  <c r="E211" i="3"/>
  <c r="H211" i="3" s="1"/>
  <c r="D211" i="3"/>
  <c r="AH211" i="3"/>
  <c r="AG211" i="3"/>
  <c r="Y209" i="3"/>
  <c r="F211" i="3" l="1"/>
  <c r="G211" i="3"/>
  <c r="K211" i="3"/>
  <c r="I211" i="3" l="1"/>
  <c r="J211" i="3"/>
  <c r="M211" i="3"/>
  <c r="N211" i="3" s="1"/>
  <c r="V211" i="3"/>
  <c r="A212" i="3"/>
  <c r="B212" i="3" s="1"/>
  <c r="W211" i="3" l="1"/>
  <c r="L211" i="3"/>
  <c r="AA212" i="3"/>
  <c r="AE212" i="3"/>
  <c r="AC212" i="3"/>
  <c r="Z212" i="3"/>
  <c r="P212" i="3"/>
  <c r="Q212" i="3" s="1"/>
  <c r="R212" i="3" s="1"/>
  <c r="S212" i="3" s="1"/>
  <c r="T212" i="3" s="1"/>
  <c r="U211" i="3" l="1"/>
  <c r="D212" i="3" s="1"/>
  <c r="AH212" i="3"/>
  <c r="AG212" i="3"/>
  <c r="Y210" i="3"/>
  <c r="E212" i="3" l="1"/>
  <c r="H212" i="3" s="1"/>
  <c r="K212" i="3" s="1"/>
  <c r="G212" i="3"/>
  <c r="F212" i="3" l="1"/>
  <c r="I212" i="3"/>
  <c r="J212" i="3"/>
  <c r="M212" i="3"/>
  <c r="N212" i="3" s="1"/>
  <c r="V212" i="3"/>
  <c r="W212" i="3" s="1"/>
  <c r="A213" i="3"/>
  <c r="B213" i="3" s="1"/>
  <c r="P213" i="3" l="1"/>
  <c r="Q213" i="3" s="1"/>
  <c r="R213" i="3" s="1"/>
  <c r="S213" i="3" s="1"/>
  <c r="T213" i="3" s="1"/>
  <c r="Z213" i="3"/>
  <c r="AC213" i="3"/>
  <c r="AA213" i="3"/>
  <c r="AE213" i="3"/>
  <c r="AD213" i="3"/>
  <c r="L212" i="3"/>
  <c r="AD212" i="3"/>
  <c r="U212" i="3" l="1"/>
  <c r="E213" i="3" s="1"/>
  <c r="H213" i="3" s="1"/>
  <c r="AH213" i="3"/>
  <c r="AG213" i="3"/>
  <c r="Y211" i="3"/>
  <c r="D213" i="3" l="1"/>
  <c r="F213" i="3" s="1"/>
  <c r="K213" i="3"/>
  <c r="G213" i="3" l="1"/>
  <c r="V213" i="3"/>
  <c r="A214" i="3"/>
  <c r="B214" i="3" s="1"/>
  <c r="I213" i="3"/>
  <c r="J213" i="3"/>
  <c r="M213" i="3"/>
  <c r="N213" i="3" s="1"/>
  <c r="L213" i="3" l="1"/>
  <c r="AD214" i="3"/>
  <c r="AE214" i="3"/>
  <c r="AC214" i="3"/>
  <c r="Z214" i="3"/>
  <c r="P214" i="3"/>
  <c r="Q214" i="3" s="1"/>
  <c r="R214" i="3" s="1"/>
  <c r="S214" i="3" s="1"/>
  <c r="T214" i="3" s="1"/>
  <c r="AA214" i="3"/>
  <c r="W213" i="3"/>
  <c r="U213" i="3" l="1"/>
  <c r="D214" i="3" s="1"/>
  <c r="AG214" i="3"/>
  <c r="E214" i="3"/>
  <c r="H214" i="3" s="1"/>
  <c r="AH214" i="3"/>
  <c r="Y212" i="3"/>
  <c r="K214" i="3" l="1"/>
  <c r="F214" i="3"/>
  <c r="G214" i="3"/>
  <c r="I214" i="3" l="1"/>
  <c r="J214" i="3"/>
  <c r="M214" i="3"/>
  <c r="N214" i="3" s="1"/>
  <c r="V214" i="3"/>
  <c r="W214" i="3" s="1"/>
  <c r="A215" i="3"/>
  <c r="B215" i="3" s="1"/>
  <c r="Z215" i="3" l="1"/>
  <c r="AD215" i="3"/>
  <c r="AA215" i="3"/>
  <c r="AE215" i="3"/>
  <c r="P215" i="3"/>
  <c r="Q215" i="3" s="1"/>
  <c r="R215" i="3" s="1"/>
  <c r="S215" i="3" s="1"/>
  <c r="T215" i="3" s="1"/>
  <c r="AC215" i="3"/>
  <c r="L214" i="3"/>
  <c r="U214" i="3" l="1"/>
  <c r="D215" i="3" s="1"/>
  <c r="E215" i="3"/>
  <c r="H215" i="3" s="1"/>
  <c r="AG215" i="3"/>
  <c r="AH215" i="3"/>
  <c r="Y213" i="3"/>
  <c r="K215" i="3" l="1"/>
  <c r="F215" i="3"/>
  <c r="G215" i="3"/>
  <c r="I215" i="3" l="1"/>
  <c r="J215" i="3"/>
  <c r="M215" i="3"/>
  <c r="N215" i="3" s="1"/>
  <c r="V215" i="3"/>
  <c r="W215" i="3" s="1"/>
  <c r="A216" i="3"/>
  <c r="B216" i="3" s="1"/>
  <c r="L215" i="3" l="1"/>
  <c r="Z216" i="3"/>
  <c r="AD216" i="3"/>
  <c r="AA216" i="3"/>
  <c r="P216" i="3"/>
  <c r="Q216" i="3" s="1"/>
  <c r="R216" i="3" s="1"/>
  <c r="S216" i="3" s="1"/>
  <c r="T216" i="3" s="1"/>
  <c r="AC216" i="3"/>
  <c r="AE216" i="3"/>
  <c r="U215" i="3" l="1"/>
  <c r="D216" i="3"/>
  <c r="AG216" i="3"/>
  <c r="E216" i="3"/>
  <c r="H216" i="3" s="1"/>
  <c r="AH216" i="3"/>
  <c r="Y214" i="3"/>
  <c r="K216" i="3" l="1"/>
  <c r="F216" i="3"/>
  <c r="G216" i="3"/>
  <c r="I216" i="3" l="1"/>
  <c r="J216" i="3"/>
  <c r="M216" i="3"/>
  <c r="N216" i="3" s="1"/>
  <c r="V216" i="3"/>
  <c r="W216" i="3" s="1"/>
  <c r="A217" i="3"/>
  <c r="B217" i="3" s="1"/>
  <c r="AC217" i="3" l="1"/>
  <c r="Z217" i="3"/>
  <c r="AA217" i="3"/>
  <c r="AE217" i="3"/>
  <c r="P217" i="3"/>
  <c r="Q217" i="3" s="1"/>
  <c r="R217" i="3" s="1"/>
  <c r="S217" i="3" s="1"/>
  <c r="T217" i="3" s="1"/>
  <c r="AD217" i="3"/>
  <c r="L216" i="3"/>
  <c r="U216" i="3" l="1"/>
  <c r="AG217" i="3"/>
  <c r="AH217" i="3"/>
  <c r="E217" i="3"/>
  <c r="H217" i="3" s="1"/>
  <c r="D217" i="3"/>
  <c r="Y215" i="3"/>
  <c r="F217" i="3" l="1"/>
  <c r="G217" i="3"/>
  <c r="K217" i="3"/>
  <c r="I217" i="3" l="1"/>
  <c r="J217" i="3"/>
  <c r="M217" i="3"/>
  <c r="N217" i="3" s="1"/>
  <c r="V217" i="3"/>
  <c r="A218" i="3"/>
  <c r="B218" i="3" s="1"/>
  <c r="W217" i="3" l="1"/>
  <c r="Z218" i="3"/>
  <c r="P218" i="3"/>
  <c r="Q218" i="3" s="1"/>
  <c r="R218" i="3" s="1"/>
  <c r="S218" i="3" s="1"/>
  <c r="T218" i="3" s="1"/>
  <c r="AA218" i="3"/>
  <c r="AE218" i="3"/>
  <c r="AC218" i="3"/>
  <c r="L217" i="3"/>
  <c r="U217" i="3" l="1"/>
  <c r="E218" i="3" s="1"/>
  <c r="H218" i="3" s="1"/>
  <c r="AH218" i="3"/>
  <c r="AG218" i="3"/>
  <c r="Y216" i="3"/>
  <c r="D218" i="3" l="1"/>
  <c r="F218" i="3" s="1"/>
  <c r="K218" i="3"/>
  <c r="G218" i="3" l="1"/>
  <c r="V218" i="3"/>
  <c r="A219" i="3"/>
  <c r="B219" i="3" s="1"/>
  <c r="I218" i="3"/>
  <c r="J218" i="3"/>
  <c r="AD218" i="3" s="1"/>
  <c r="M218" i="3"/>
  <c r="N218" i="3" s="1"/>
  <c r="L218" i="3" l="1"/>
  <c r="AD219" i="3"/>
  <c r="AA219" i="3"/>
  <c r="Z219" i="3"/>
  <c r="P219" i="3"/>
  <c r="Q219" i="3" s="1"/>
  <c r="R219" i="3" s="1"/>
  <c r="S219" i="3" s="1"/>
  <c r="T219" i="3" s="1"/>
  <c r="AC219" i="3"/>
  <c r="AE219" i="3"/>
  <c r="W218" i="3"/>
  <c r="U218" i="3" l="1"/>
  <c r="D219" i="3" s="1"/>
  <c r="AH219" i="3"/>
  <c r="AG219" i="3"/>
  <c r="Y217" i="3"/>
  <c r="E219" i="3" l="1"/>
  <c r="H219" i="3" s="1"/>
  <c r="K219" i="3" s="1"/>
  <c r="G219" i="3"/>
  <c r="F219" i="3" l="1"/>
  <c r="I219" i="3"/>
  <c r="J219" i="3"/>
  <c r="M219" i="3"/>
  <c r="N219" i="3" s="1"/>
  <c r="V219" i="3"/>
  <c r="W219" i="3" s="1"/>
  <c r="A220" i="3"/>
  <c r="B220" i="3" s="1"/>
  <c r="L219" i="3" l="1"/>
  <c r="P220" i="3"/>
  <c r="Q220" i="3" s="1"/>
  <c r="R220" i="3" s="1"/>
  <c r="S220" i="3" s="1"/>
  <c r="T220" i="3" s="1"/>
  <c r="AC220" i="3"/>
  <c r="Z220" i="3"/>
  <c r="AA220" i="3"/>
  <c r="AE220" i="3"/>
  <c r="AD220" i="3"/>
  <c r="U219" i="3" l="1"/>
  <c r="D220" i="3" s="1"/>
  <c r="AG220" i="3"/>
  <c r="AH220" i="3"/>
  <c r="Y218" i="3"/>
  <c r="E220" i="3" l="1"/>
  <c r="H220" i="3" s="1"/>
  <c r="K220" i="3" s="1"/>
  <c r="G220" i="3"/>
  <c r="F220" i="3" l="1"/>
  <c r="I220" i="3"/>
  <c r="J220" i="3"/>
  <c r="M220" i="3"/>
  <c r="N220" i="3" s="1"/>
  <c r="V220" i="3"/>
  <c r="W220" i="3" s="1"/>
  <c r="A221" i="3"/>
  <c r="B221" i="3" s="1"/>
  <c r="P221" i="3" l="1"/>
  <c r="Q221" i="3" s="1"/>
  <c r="R221" i="3" s="1"/>
  <c r="S221" i="3" s="1"/>
  <c r="T221" i="3" s="1"/>
  <c r="AA221" i="3"/>
  <c r="AD221" i="3"/>
  <c r="AC221" i="3"/>
  <c r="AE221" i="3"/>
  <c r="Z221" i="3"/>
  <c r="L220" i="3"/>
  <c r="U220" i="3" l="1"/>
  <c r="E221" i="3" s="1"/>
  <c r="H221" i="3" s="1"/>
  <c r="AH221" i="3"/>
  <c r="AG221" i="3"/>
  <c r="Y219" i="3"/>
  <c r="D221" i="3" l="1"/>
  <c r="F221" i="3" s="1"/>
  <c r="K221" i="3"/>
  <c r="G221" i="3" l="1"/>
  <c r="I221" i="3"/>
  <c r="J221" i="3"/>
  <c r="M221" i="3"/>
  <c r="N221" i="3" s="1"/>
  <c r="V221" i="3"/>
  <c r="W221" i="3" s="1"/>
  <c r="A222" i="3"/>
  <c r="B222" i="3" s="1"/>
  <c r="P222" i="3" l="1"/>
  <c r="Q222" i="3" s="1"/>
  <c r="R222" i="3" s="1"/>
  <c r="S222" i="3" s="1"/>
  <c r="T222" i="3" s="1"/>
  <c r="AC222" i="3"/>
  <c r="Z222" i="3"/>
  <c r="AE222" i="3"/>
  <c r="AA222" i="3"/>
  <c r="L221" i="3"/>
  <c r="U221" i="3" l="1"/>
  <c r="D222" i="3" s="1"/>
  <c r="E222" i="3"/>
  <c r="H222" i="3" s="1"/>
  <c r="AG222" i="3"/>
  <c r="AH222" i="3"/>
  <c r="Y220" i="3"/>
  <c r="K222" i="3" l="1"/>
  <c r="F222" i="3"/>
  <c r="G222" i="3"/>
  <c r="V222" i="3" l="1"/>
  <c r="A223" i="3"/>
  <c r="B223" i="3" s="1"/>
  <c r="I222" i="3"/>
  <c r="J222" i="3"/>
  <c r="M222" i="3"/>
  <c r="N222" i="3" s="1"/>
  <c r="L222" i="3" l="1"/>
  <c r="AD222" i="3"/>
  <c r="AC223" i="3"/>
  <c r="AD223" i="3"/>
  <c r="P223" i="3"/>
  <c r="Q223" i="3" s="1"/>
  <c r="R223" i="3" s="1"/>
  <c r="S223" i="3" s="1"/>
  <c r="T223" i="3" s="1"/>
  <c r="AA223" i="3"/>
  <c r="AE223" i="3"/>
  <c r="Z223" i="3"/>
  <c r="W222" i="3"/>
  <c r="U222" i="3" l="1"/>
  <c r="D223" i="3"/>
  <c r="AH223" i="3"/>
  <c r="E223" i="3"/>
  <c r="H223" i="3" s="1"/>
  <c r="AG223" i="3"/>
  <c r="Y221" i="3"/>
  <c r="K223" i="3" l="1"/>
  <c r="F223" i="3"/>
  <c r="G223" i="3"/>
  <c r="I223" i="3" l="1"/>
  <c r="J223" i="3"/>
  <c r="M223" i="3"/>
  <c r="N223" i="3" s="1"/>
  <c r="V223" i="3"/>
  <c r="W223" i="3" s="1"/>
  <c r="A224" i="3"/>
  <c r="B224" i="3" s="1"/>
  <c r="Z224" i="3" l="1"/>
  <c r="AA224" i="3"/>
  <c r="P224" i="3"/>
  <c r="Q224" i="3" s="1"/>
  <c r="R224" i="3" s="1"/>
  <c r="S224" i="3" s="1"/>
  <c r="T224" i="3" s="1"/>
  <c r="AD224" i="3"/>
  <c r="AC224" i="3"/>
  <c r="AE224" i="3"/>
  <c r="L223" i="3"/>
  <c r="U223" i="3" l="1"/>
  <c r="E224" i="3" s="1"/>
  <c r="H224" i="3" s="1"/>
  <c r="AG224" i="3"/>
  <c r="AH224" i="3"/>
  <c r="D224" i="3"/>
  <c r="Y222" i="3"/>
  <c r="F224" i="3" l="1"/>
  <c r="G224" i="3"/>
  <c r="K224" i="3"/>
  <c r="V224" i="3" l="1"/>
  <c r="A225" i="3"/>
  <c r="B225" i="3" s="1"/>
  <c r="I224" i="3"/>
  <c r="J224" i="3"/>
  <c r="M224" i="3"/>
  <c r="N224" i="3" s="1"/>
  <c r="AA225" i="3" l="1"/>
  <c r="Z225" i="3"/>
  <c r="P225" i="3"/>
  <c r="Q225" i="3" s="1"/>
  <c r="R225" i="3" s="1"/>
  <c r="S225" i="3" s="1"/>
  <c r="T225" i="3" s="1"/>
  <c r="AE225" i="3"/>
  <c r="AD225" i="3"/>
  <c r="AC225" i="3"/>
  <c r="L224" i="3"/>
  <c r="W224" i="3"/>
  <c r="U224" i="3" l="1"/>
  <c r="AG225" i="3"/>
  <c r="AH225" i="3"/>
  <c r="D225" i="3"/>
  <c r="E225" i="3"/>
  <c r="H225" i="3" s="1"/>
  <c r="Y223" i="3"/>
  <c r="F225" i="3" l="1"/>
  <c r="G225" i="3"/>
  <c r="K225" i="3"/>
  <c r="V225" i="3" l="1"/>
  <c r="A226" i="3"/>
  <c r="B226" i="3" s="1"/>
  <c r="I225" i="3"/>
  <c r="J225" i="3"/>
  <c r="M225" i="3"/>
  <c r="N225" i="3" s="1"/>
  <c r="Z226" i="3" l="1"/>
  <c r="P226" i="3"/>
  <c r="Q226" i="3" s="1"/>
  <c r="R226" i="3" s="1"/>
  <c r="S226" i="3" s="1"/>
  <c r="T226" i="3" s="1"/>
  <c r="AA226" i="3"/>
  <c r="AC226" i="3"/>
  <c r="AE226" i="3"/>
  <c r="AD226" i="3"/>
  <c r="L225" i="3"/>
  <c r="W225" i="3"/>
  <c r="U225" i="3" l="1"/>
  <c r="D226" i="3" s="1"/>
  <c r="AH226" i="3"/>
  <c r="E226" i="3"/>
  <c r="H226" i="3" s="1"/>
  <c r="AG226" i="3"/>
  <c r="Y224" i="3"/>
  <c r="K226" i="3" l="1"/>
  <c r="F226" i="3"/>
  <c r="G226" i="3"/>
  <c r="I226" i="3" l="1"/>
  <c r="J226" i="3"/>
  <c r="M226" i="3"/>
  <c r="N226" i="3" s="1"/>
  <c r="V226" i="3"/>
  <c r="A227" i="3"/>
  <c r="B227" i="3" s="1"/>
  <c r="W226" i="3" l="1"/>
  <c r="L226" i="3"/>
  <c r="AA227" i="3"/>
  <c r="Z227" i="3"/>
  <c r="P227" i="3"/>
  <c r="Q227" i="3" s="1"/>
  <c r="R227" i="3" s="1"/>
  <c r="S227" i="3" s="1"/>
  <c r="T227" i="3" s="1"/>
  <c r="AE227" i="3"/>
  <c r="AC227" i="3"/>
  <c r="AD227" i="3"/>
  <c r="U226" i="3" l="1"/>
  <c r="D227" i="3" s="1"/>
  <c r="AH227" i="3"/>
  <c r="AG227" i="3"/>
  <c r="E227" i="3"/>
  <c r="H227" i="3" s="1"/>
  <c r="Y225" i="3"/>
  <c r="K227" i="3" l="1"/>
  <c r="F227" i="3"/>
  <c r="G227" i="3"/>
  <c r="I227" i="3" l="1"/>
  <c r="J227" i="3"/>
  <c r="M227" i="3"/>
  <c r="N227" i="3" s="1"/>
  <c r="V227" i="3"/>
  <c r="A228" i="3"/>
  <c r="B228" i="3" s="1"/>
  <c r="W227" i="3" l="1"/>
  <c r="AA228" i="3"/>
  <c r="Z228" i="3"/>
  <c r="AC228" i="3"/>
  <c r="P228" i="3"/>
  <c r="Q228" i="3" s="1"/>
  <c r="R228" i="3" s="1"/>
  <c r="S228" i="3" s="1"/>
  <c r="T228" i="3" s="1"/>
  <c r="AE228" i="3"/>
  <c r="L227" i="3"/>
  <c r="U227" i="3" l="1"/>
  <c r="AG228" i="3"/>
  <c r="E228" i="3"/>
  <c r="H228" i="3" s="1"/>
  <c r="D228" i="3"/>
  <c r="AH228" i="3"/>
  <c r="Y226" i="3"/>
  <c r="F228" i="3" l="1"/>
  <c r="G228" i="3"/>
  <c r="K228" i="3"/>
  <c r="I228" i="3" l="1"/>
  <c r="J228" i="3"/>
  <c r="AD228" i="3" s="1"/>
  <c r="M228" i="3"/>
  <c r="N228" i="3" s="1"/>
  <c r="V228" i="3"/>
  <c r="W228" i="3" s="1"/>
  <c r="A229" i="3"/>
  <c r="B229" i="3" s="1"/>
  <c r="Z229" i="3" l="1"/>
  <c r="AA229" i="3"/>
  <c r="P229" i="3"/>
  <c r="Q229" i="3" s="1"/>
  <c r="R229" i="3" s="1"/>
  <c r="S229" i="3" s="1"/>
  <c r="T229" i="3" s="1"/>
  <c r="AE229" i="3"/>
  <c r="AD229" i="3"/>
  <c r="AC229" i="3"/>
  <c r="L228" i="3"/>
  <c r="U228" i="3" l="1"/>
  <c r="E229" i="3" s="1"/>
  <c r="H229" i="3" s="1"/>
  <c r="AH229" i="3"/>
  <c r="AG229" i="3"/>
  <c r="Y227" i="3"/>
  <c r="D229" i="3" l="1"/>
  <c r="F229" i="3" s="1"/>
  <c r="K229" i="3"/>
  <c r="G229" i="3" l="1"/>
  <c r="V229" i="3"/>
  <c r="A230" i="3"/>
  <c r="B230" i="3" s="1"/>
  <c r="I229" i="3"/>
  <c r="J229" i="3"/>
  <c r="M229" i="3"/>
  <c r="N229" i="3" s="1"/>
  <c r="P230" i="3" l="1"/>
  <c r="Q230" i="3" s="1"/>
  <c r="R230" i="3" s="1"/>
  <c r="S230" i="3" s="1"/>
  <c r="T230" i="3" s="1"/>
  <c r="AA230" i="3"/>
  <c r="Z230" i="3"/>
  <c r="AE230" i="3"/>
  <c r="AD230" i="3"/>
  <c r="AC230" i="3"/>
  <c r="L229" i="3"/>
  <c r="W229" i="3"/>
  <c r="U229" i="3" l="1"/>
  <c r="E230" i="3" s="1"/>
  <c r="H230" i="3" s="1"/>
  <c r="AG230" i="3"/>
  <c r="AH230" i="3"/>
  <c r="Y228" i="3"/>
  <c r="D230" i="3" l="1"/>
  <c r="F230" i="3" s="1"/>
  <c r="K230" i="3"/>
  <c r="G230" i="3" l="1"/>
  <c r="V230" i="3"/>
  <c r="A231" i="3"/>
  <c r="B231" i="3" s="1"/>
  <c r="I230" i="3"/>
  <c r="J230" i="3"/>
  <c r="M230" i="3"/>
  <c r="N230" i="3" s="1"/>
  <c r="L230" i="3" l="1"/>
  <c r="P231" i="3"/>
  <c r="Q231" i="3" s="1"/>
  <c r="R231" i="3" s="1"/>
  <c r="S231" i="3" s="1"/>
  <c r="T231" i="3" s="1"/>
  <c r="AC231" i="3"/>
  <c r="Z231" i="3"/>
  <c r="AA231" i="3"/>
  <c r="AD231" i="3"/>
  <c r="AE231" i="3"/>
  <c r="W230" i="3"/>
  <c r="U230" i="3" l="1"/>
  <c r="AG231" i="3"/>
  <c r="D231" i="3"/>
  <c r="E231" i="3"/>
  <c r="H231" i="3" s="1"/>
  <c r="AH231" i="3"/>
  <c r="Y229" i="3"/>
  <c r="K231" i="3" l="1"/>
  <c r="F231" i="3"/>
  <c r="G231" i="3"/>
  <c r="I231" i="3" l="1"/>
  <c r="J231" i="3"/>
  <c r="M231" i="3"/>
  <c r="N231" i="3" s="1"/>
  <c r="V231" i="3"/>
  <c r="W231" i="3" s="1"/>
  <c r="A232" i="3"/>
  <c r="B232" i="3" s="1"/>
  <c r="P232" i="3" l="1"/>
  <c r="Q232" i="3" s="1"/>
  <c r="R232" i="3" s="1"/>
  <c r="S232" i="3" s="1"/>
  <c r="T232" i="3" s="1"/>
  <c r="AE232" i="3"/>
  <c r="Z232" i="3"/>
  <c r="AA232" i="3"/>
  <c r="AC232" i="3"/>
  <c r="L231" i="3"/>
  <c r="U231" i="3" l="1"/>
  <c r="E232" i="3" s="1"/>
  <c r="H232" i="3" s="1"/>
  <c r="D232" i="3"/>
  <c r="AG232" i="3"/>
  <c r="AH232" i="3"/>
  <c r="Y230" i="3"/>
  <c r="F232" i="3" l="1"/>
  <c r="G232" i="3"/>
  <c r="K232" i="3"/>
  <c r="I232" i="3" l="1"/>
  <c r="J232" i="3"/>
  <c r="M232" i="3"/>
  <c r="N232" i="3" s="1"/>
  <c r="V232" i="3"/>
  <c r="W232" i="3" s="1"/>
  <c r="A233" i="3"/>
  <c r="B233" i="3" s="1"/>
  <c r="AD233" i="3" l="1"/>
  <c r="AA233" i="3"/>
  <c r="Z233" i="3"/>
  <c r="AC233" i="3"/>
  <c r="P233" i="3"/>
  <c r="Q233" i="3" s="1"/>
  <c r="R233" i="3" s="1"/>
  <c r="S233" i="3" s="1"/>
  <c r="T233" i="3" s="1"/>
  <c r="AE233" i="3"/>
  <c r="L232" i="3"/>
  <c r="AD232" i="3"/>
  <c r="U232" i="3" l="1"/>
  <c r="E233" i="3" s="1"/>
  <c r="H233" i="3" s="1"/>
  <c r="AG233" i="3"/>
  <c r="D233" i="3"/>
  <c r="AH233" i="3"/>
  <c r="Y231" i="3"/>
  <c r="F233" i="3" l="1"/>
  <c r="G233" i="3"/>
  <c r="K233" i="3"/>
  <c r="V233" i="3" l="1"/>
  <c r="A234" i="3"/>
  <c r="B234" i="3" s="1"/>
  <c r="I233" i="3"/>
  <c r="J233" i="3"/>
  <c r="M233" i="3"/>
  <c r="N233" i="3" s="1"/>
  <c r="L233" i="3" l="1"/>
  <c r="Z234" i="3"/>
  <c r="AC234" i="3"/>
  <c r="P234" i="3"/>
  <c r="Q234" i="3" s="1"/>
  <c r="R234" i="3" s="1"/>
  <c r="S234" i="3" s="1"/>
  <c r="T234" i="3" s="1"/>
  <c r="AD234" i="3"/>
  <c r="AA234" i="3"/>
  <c r="AE234" i="3"/>
  <c r="W233" i="3"/>
  <c r="U233" i="3" l="1"/>
  <c r="E234" i="3" s="1"/>
  <c r="H234" i="3" s="1"/>
  <c r="AH234" i="3"/>
  <c r="AG234" i="3"/>
  <c r="D234" i="3"/>
  <c r="Y232" i="3"/>
  <c r="K234" i="3" l="1"/>
  <c r="F234" i="3"/>
  <c r="G234" i="3"/>
  <c r="V234" i="3" l="1"/>
  <c r="A235" i="3"/>
  <c r="B235" i="3" s="1"/>
  <c r="I234" i="3"/>
  <c r="J234" i="3"/>
  <c r="M234" i="3"/>
  <c r="N234" i="3" s="1"/>
  <c r="L234" i="3" l="1"/>
  <c r="AA235" i="3"/>
  <c r="AC235" i="3"/>
  <c r="P235" i="3"/>
  <c r="Q235" i="3" s="1"/>
  <c r="R235" i="3" s="1"/>
  <c r="S235" i="3" s="1"/>
  <c r="T235" i="3" s="1"/>
  <c r="AE235" i="3"/>
  <c r="Z235" i="3"/>
  <c r="AD235" i="3"/>
  <c r="W234" i="3"/>
  <c r="U234" i="3" l="1"/>
  <c r="AG235" i="3"/>
  <c r="D235" i="3"/>
  <c r="E235" i="3"/>
  <c r="H235" i="3" s="1"/>
  <c r="AH235" i="3"/>
  <c r="Y233" i="3"/>
  <c r="F235" i="3" l="1"/>
  <c r="G235" i="3"/>
  <c r="K235" i="3"/>
  <c r="V235" i="3" l="1"/>
  <c r="A236" i="3"/>
  <c r="B236" i="3" s="1"/>
  <c r="I235" i="3"/>
  <c r="J235" i="3"/>
  <c r="M235" i="3"/>
  <c r="N235" i="3" s="1"/>
  <c r="L235" i="3" l="1"/>
  <c r="P236" i="3"/>
  <c r="Q236" i="3" s="1"/>
  <c r="R236" i="3" s="1"/>
  <c r="S236" i="3" s="1"/>
  <c r="T236" i="3" s="1"/>
  <c r="AA236" i="3"/>
  <c r="AC236" i="3"/>
  <c r="Z236" i="3"/>
  <c r="AE236" i="3"/>
  <c r="AD236" i="3"/>
  <c r="W235" i="3"/>
  <c r="U235" i="3" l="1"/>
  <c r="D236" i="3" s="1"/>
  <c r="AH236" i="3"/>
  <c r="AG236" i="3"/>
  <c r="E236" i="3"/>
  <c r="H236" i="3" s="1"/>
  <c r="Y234" i="3"/>
  <c r="K236" i="3" l="1"/>
  <c r="F236" i="3"/>
  <c r="G236" i="3"/>
  <c r="I236" i="3" l="1"/>
  <c r="J236" i="3"/>
  <c r="M236" i="3"/>
  <c r="N236" i="3" s="1"/>
  <c r="V236" i="3"/>
  <c r="W236" i="3" s="1"/>
  <c r="A237" i="3"/>
  <c r="B237" i="3" s="1"/>
  <c r="L236" i="3" l="1"/>
  <c r="P237" i="3"/>
  <c r="Q237" i="3" s="1"/>
  <c r="R237" i="3" s="1"/>
  <c r="S237" i="3" s="1"/>
  <c r="T237" i="3" s="1"/>
  <c r="AC237" i="3"/>
  <c r="AA237" i="3"/>
  <c r="AD237" i="3"/>
  <c r="AE237" i="3"/>
  <c r="Z237" i="3"/>
  <c r="U236" i="3" l="1"/>
  <c r="D237" i="3" s="1"/>
  <c r="E237" i="3"/>
  <c r="H237" i="3" s="1"/>
  <c r="AG237" i="3"/>
  <c r="AH237" i="3"/>
  <c r="Y235" i="3"/>
  <c r="K237" i="3" l="1"/>
  <c r="F237" i="3"/>
  <c r="G237" i="3"/>
  <c r="I237" i="3" l="1"/>
  <c r="J237" i="3"/>
  <c r="M237" i="3"/>
  <c r="N237" i="3" s="1"/>
  <c r="V237" i="3"/>
  <c r="W237" i="3" s="1"/>
  <c r="A238" i="3"/>
  <c r="B238" i="3" s="1"/>
  <c r="P238" i="3" l="1"/>
  <c r="Q238" i="3" s="1"/>
  <c r="R238" i="3" s="1"/>
  <c r="S238" i="3" s="1"/>
  <c r="T238" i="3" s="1"/>
  <c r="AC238" i="3"/>
  <c r="Z238" i="3"/>
  <c r="AE238" i="3"/>
  <c r="AA238" i="3"/>
  <c r="L237" i="3"/>
  <c r="U237" i="3" l="1"/>
  <c r="E238" i="3" s="1"/>
  <c r="H238" i="3" s="1"/>
  <c r="AG238" i="3"/>
  <c r="AH238" i="3"/>
  <c r="Y236" i="3"/>
  <c r="K238" i="3" l="1"/>
  <c r="D238" i="3"/>
  <c r="F238" i="3" l="1"/>
  <c r="G238" i="3"/>
  <c r="V238" i="3"/>
  <c r="A239" i="3"/>
  <c r="B239" i="3" s="1"/>
  <c r="AD239" i="3" l="1"/>
  <c r="P239" i="3"/>
  <c r="Q239" i="3" s="1"/>
  <c r="R239" i="3" s="1"/>
  <c r="S239" i="3" s="1"/>
  <c r="T239" i="3" s="1"/>
  <c r="Z239" i="3"/>
  <c r="AE239" i="3"/>
  <c r="AC239" i="3"/>
  <c r="AA239" i="3"/>
  <c r="I238" i="3"/>
  <c r="W238" i="3" s="1"/>
  <c r="J238" i="3"/>
  <c r="AD238" i="3" s="1"/>
  <c r="M238" i="3"/>
  <c r="N238" i="3" s="1"/>
  <c r="L238" i="3" l="1"/>
  <c r="U238" i="3" l="1"/>
  <c r="AG239" i="3"/>
  <c r="D239" i="3"/>
  <c r="AH239" i="3"/>
  <c r="E239" i="3"/>
  <c r="H239" i="3" s="1"/>
  <c r="Y237" i="3"/>
  <c r="F239" i="3" l="1"/>
  <c r="G239" i="3"/>
  <c r="K239" i="3"/>
  <c r="V239" i="3" l="1"/>
  <c r="A240" i="3"/>
  <c r="B240" i="3" s="1"/>
  <c r="I239" i="3"/>
  <c r="J239" i="3"/>
  <c r="M239" i="3"/>
  <c r="N239" i="3" s="1"/>
  <c r="L239" i="3" l="1"/>
  <c r="Z240" i="3"/>
  <c r="AC240" i="3"/>
  <c r="P240" i="3"/>
  <c r="Q240" i="3" s="1"/>
  <c r="R240" i="3" s="1"/>
  <c r="S240" i="3" s="1"/>
  <c r="T240" i="3" s="1"/>
  <c r="AA240" i="3"/>
  <c r="AD240" i="3"/>
  <c r="AE240" i="3"/>
  <c r="W239" i="3"/>
  <c r="U239" i="3" l="1"/>
  <c r="E240" i="3"/>
  <c r="H240" i="3" s="1"/>
  <c r="D240" i="3"/>
  <c r="AG240" i="3"/>
  <c r="AH240" i="3"/>
  <c r="Y238" i="3"/>
  <c r="F240" i="3" l="1"/>
  <c r="G240" i="3"/>
  <c r="K240" i="3"/>
  <c r="V240" i="3" l="1"/>
  <c r="A241" i="3"/>
  <c r="B241" i="3" s="1"/>
  <c r="I240" i="3"/>
  <c r="J240" i="3"/>
  <c r="M240" i="3"/>
  <c r="N240" i="3" s="1"/>
  <c r="L240" i="3" l="1"/>
  <c r="Z241" i="3"/>
  <c r="P241" i="3"/>
  <c r="Q241" i="3" s="1"/>
  <c r="R241" i="3" s="1"/>
  <c r="S241" i="3" s="1"/>
  <c r="T241" i="3" s="1"/>
  <c r="AE241" i="3"/>
  <c r="AA241" i="3"/>
  <c r="AD241" i="3"/>
  <c r="AC241" i="3"/>
  <c r="W240" i="3"/>
  <c r="AG241" i="3" l="1"/>
  <c r="AH241" i="3"/>
  <c r="U240" i="3"/>
  <c r="D241" i="3" s="1"/>
  <c r="Y239" i="3"/>
  <c r="E241" i="3" l="1"/>
  <c r="H241" i="3" s="1"/>
  <c r="K241" i="3" s="1"/>
  <c r="G241" i="3"/>
  <c r="F241" i="3" l="1"/>
  <c r="I241" i="3"/>
  <c r="J241" i="3"/>
  <c r="M241" i="3"/>
  <c r="N241" i="3" s="1"/>
  <c r="V241" i="3"/>
  <c r="A242" i="3"/>
  <c r="B242" i="3" s="1"/>
  <c r="W241" i="3" l="1"/>
  <c r="Z242" i="3"/>
  <c r="AC242" i="3"/>
  <c r="AA242" i="3"/>
  <c r="P242" i="3"/>
  <c r="Q242" i="3" s="1"/>
  <c r="R242" i="3" s="1"/>
  <c r="S242" i="3" s="1"/>
  <c r="T242" i="3" s="1"/>
  <c r="AE242" i="3"/>
  <c r="L241" i="3"/>
  <c r="U241" i="3" l="1"/>
  <c r="D242" i="3" s="1"/>
  <c r="AH242" i="3"/>
  <c r="AG242" i="3"/>
  <c r="E242" i="3"/>
  <c r="H242" i="3" s="1"/>
  <c r="Y240" i="3"/>
  <c r="K242" i="3" l="1"/>
  <c r="F242" i="3"/>
  <c r="G242" i="3"/>
  <c r="I242" i="3" l="1"/>
  <c r="J242" i="3"/>
  <c r="M242" i="3"/>
  <c r="N242" i="3" s="1"/>
  <c r="V242" i="3"/>
  <c r="W242" i="3" s="1"/>
  <c r="A243" i="3"/>
  <c r="B243" i="3" s="1"/>
  <c r="AD243" i="3" l="1"/>
  <c r="AC243" i="3"/>
  <c r="AA243" i="3"/>
  <c r="AE243" i="3"/>
  <c r="P243" i="3"/>
  <c r="Q243" i="3" s="1"/>
  <c r="R243" i="3" s="1"/>
  <c r="S243" i="3" s="1"/>
  <c r="T243" i="3" s="1"/>
  <c r="Z243" i="3"/>
  <c r="L242" i="3"/>
  <c r="AD242" i="3"/>
  <c r="U242" i="3" l="1"/>
  <c r="D243" i="3" s="1"/>
  <c r="AG243" i="3"/>
  <c r="AH243" i="3"/>
  <c r="E243" i="3"/>
  <c r="H243" i="3" s="1"/>
  <c r="Y241" i="3"/>
  <c r="K243" i="3" l="1"/>
  <c r="F243" i="3"/>
  <c r="G243" i="3"/>
  <c r="I243" i="3" l="1"/>
  <c r="J243" i="3"/>
  <c r="M243" i="3"/>
  <c r="N243" i="3" s="1"/>
  <c r="V243" i="3"/>
  <c r="W243" i="3" s="1"/>
  <c r="A244" i="3"/>
  <c r="B244" i="3" s="1"/>
  <c r="P244" i="3" l="1"/>
  <c r="Q244" i="3" s="1"/>
  <c r="R244" i="3" s="1"/>
  <c r="S244" i="3" s="1"/>
  <c r="T244" i="3" s="1"/>
  <c r="AC244" i="3"/>
  <c r="AD244" i="3"/>
  <c r="Z244" i="3"/>
  <c r="AE244" i="3"/>
  <c r="AA244" i="3"/>
  <c r="L243" i="3"/>
  <c r="U243" i="3" l="1"/>
  <c r="E244" i="3" s="1"/>
  <c r="H244" i="3" s="1"/>
  <c r="AG244" i="3"/>
  <c r="AH244" i="3"/>
  <c r="D244" i="3"/>
  <c r="Y242" i="3"/>
  <c r="F244" i="3" l="1"/>
  <c r="G244" i="3"/>
  <c r="K244" i="3"/>
  <c r="I244" i="3" l="1"/>
  <c r="J244" i="3"/>
  <c r="M244" i="3"/>
  <c r="N244" i="3" s="1"/>
  <c r="V244" i="3"/>
  <c r="W244" i="3" s="1"/>
  <c r="A245" i="3"/>
  <c r="B245" i="3" s="1"/>
  <c r="L244" i="3" l="1"/>
  <c r="AC245" i="3"/>
  <c r="Z245" i="3"/>
  <c r="AA245" i="3"/>
  <c r="P245" i="3"/>
  <c r="Q245" i="3" s="1"/>
  <c r="R245" i="3" s="1"/>
  <c r="S245" i="3" s="1"/>
  <c r="T245" i="3" s="1"/>
  <c r="AD245" i="3"/>
  <c r="AE245" i="3"/>
  <c r="U244" i="3" l="1"/>
  <c r="E245" i="3" s="1"/>
  <c r="H245" i="3" s="1"/>
  <c r="D245" i="3"/>
  <c r="AH245" i="3"/>
  <c r="AG245" i="3"/>
  <c r="Y243" i="3"/>
  <c r="F245" i="3" l="1"/>
  <c r="G245" i="3"/>
  <c r="K245" i="3"/>
  <c r="V245" i="3" l="1"/>
  <c r="A246" i="3"/>
  <c r="B246" i="3" s="1"/>
  <c r="I245" i="3"/>
  <c r="J245" i="3"/>
  <c r="M245" i="3"/>
  <c r="N245" i="3" s="1"/>
  <c r="P246" i="3" l="1"/>
  <c r="Q246" i="3" s="1"/>
  <c r="R246" i="3" s="1"/>
  <c r="S246" i="3" s="1"/>
  <c r="T246" i="3" s="1"/>
  <c r="AD246" i="3"/>
  <c r="AA246" i="3"/>
  <c r="AE246" i="3"/>
  <c r="AC246" i="3"/>
  <c r="Z246" i="3"/>
  <c r="L245" i="3"/>
  <c r="W245" i="3"/>
  <c r="U245" i="3" l="1"/>
  <c r="D246" i="3" s="1"/>
  <c r="AH246" i="3"/>
  <c r="E246" i="3"/>
  <c r="H246" i="3" s="1"/>
  <c r="AG246" i="3"/>
  <c r="Y244" i="3"/>
  <c r="K246" i="3" l="1"/>
  <c r="F246" i="3"/>
  <c r="G246" i="3"/>
  <c r="I246" i="3" l="1"/>
  <c r="J246" i="3"/>
  <c r="M246" i="3"/>
  <c r="N246" i="3" s="1"/>
  <c r="V246" i="3"/>
  <c r="W246" i="3" s="1"/>
  <c r="A247" i="3"/>
  <c r="B247" i="3" s="1"/>
  <c r="L246" i="3" l="1"/>
  <c r="AA247" i="3"/>
  <c r="P247" i="3"/>
  <c r="Q247" i="3" s="1"/>
  <c r="R247" i="3" s="1"/>
  <c r="S247" i="3" s="1"/>
  <c r="T247" i="3" s="1"/>
  <c r="Z247" i="3"/>
  <c r="AD247" i="3"/>
  <c r="AC247" i="3"/>
  <c r="AE247" i="3"/>
  <c r="U246" i="3" l="1"/>
  <c r="AH247" i="3"/>
  <c r="D247" i="3"/>
  <c r="E247" i="3"/>
  <c r="H247" i="3" s="1"/>
  <c r="AG247" i="3"/>
  <c r="Y245" i="3"/>
  <c r="F247" i="3" l="1"/>
  <c r="G247" i="3"/>
  <c r="K247" i="3"/>
  <c r="I247" i="3" l="1"/>
  <c r="J247" i="3"/>
  <c r="M247" i="3"/>
  <c r="N247" i="3" s="1"/>
  <c r="V247" i="3"/>
  <c r="W247" i="3" s="1"/>
  <c r="A248" i="3"/>
  <c r="B248" i="3" s="1"/>
  <c r="Z248" i="3" l="1"/>
  <c r="P248" i="3"/>
  <c r="Q248" i="3" s="1"/>
  <c r="R248" i="3" s="1"/>
  <c r="S248" i="3" s="1"/>
  <c r="T248" i="3" s="1"/>
  <c r="AC248" i="3"/>
  <c r="AA248" i="3"/>
  <c r="AE248" i="3"/>
  <c r="L247" i="3"/>
  <c r="U247" i="3" l="1"/>
  <c r="E248" i="3" s="1"/>
  <c r="H248" i="3" s="1"/>
  <c r="AG248" i="3"/>
  <c r="AH248" i="3"/>
  <c r="D248" i="3"/>
  <c r="Y246" i="3"/>
  <c r="F248" i="3" l="1"/>
  <c r="G248" i="3"/>
  <c r="K248" i="3"/>
  <c r="V248" i="3" l="1"/>
  <c r="A249" i="3"/>
  <c r="B249" i="3" s="1"/>
  <c r="I248" i="3"/>
  <c r="J248" i="3"/>
  <c r="AD248" i="3" s="1"/>
  <c r="M248" i="3"/>
  <c r="N248" i="3" s="1"/>
  <c r="L248" i="3" l="1"/>
  <c r="AA249" i="3"/>
  <c r="AC249" i="3"/>
  <c r="AD249" i="3"/>
  <c r="AE249" i="3"/>
  <c r="Z249" i="3"/>
  <c r="P249" i="3"/>
  <c r="Q249" i="3" s="1"/>
  <c r="R249" i="3" s="1"/>
  <c r="S249" i="3" s="1"/>
  <c r="T249" i="3" s="1"/>
  <c r="W248" i="3"/>
  <c r="U248" i="3" l="1"/>
  <c r="E249" i="3" s="1"/>
  <c r="H249" i="3" s="1"/>
  <c r="AH249" i="3"/>
  <c r="AG249" i="3"/>
  <c r="Y247" i="3"/>
  <c r="D249" i="3" l="1"/>
  <c r="F249" i="3" s="1"/>
  <c r="K249" i="3"/>
  <c r="G249" i="3" l="1"/>
  <c r="I249" i="3" s="1"/>
  <c r="V249" i="3"/>
  <c r="A250" i="3"/>
  <c r="B250" i="3" s="1"/>
  <c r="M249" i="3" l="1"/>
  <c r="N249" i="3" s="1"/>
  <c r="W249" i="3"/>
  <c r="J249" i="3"/>
  <c r="L249" i="3" s="1"/>
  <c r="AA250" i="3"/>
  <c r="Z250" i="3"/>
  <c r="AD250" i="3"/>
  <c r="AC250" i="3"/>
  <c r="AE250" i="3"/>
  <c r="P250" i="3"/>
  <c r="Q250" i="3" s="1"/>
  <c r="R250" i="3" s="1"/>
  <c r="S250" i="3" s="1"/>
  <c r="T250" i="3" s="1"/>
  <c r="U249" i="3" l="1"/>
  <c r="D250" i="3" s="1"/>
  <c r="AH250" i="3"/>
  <c r="AG250" i="3"/>
  <c r="Y248" i="3"/>
  <c r="E250" i="3" l="1"/>
  <c r="H250" i="3" s="1"/>
  <c r="K250" i="3" s="1"/>
  <c r="G250" i="3"/>
  <c r="F250" i="3" l="1"/>
  <c r="V250" i="3"/>
  <c r="A251" i="3"/>
  <c r="B251" i="3" s="1"/>
  <c r="I250" i="3"/>
  <c r="J250" i="3"/>
  <c r="M250" i="3"/>
  <c r="N250" i="3" s="1"/>
  <c r="L250" i="3" l="1"/>
  <c r="AC251" i="3"/>
  <c r="AD251" i="3"/>
  <c r="P251" i="3"/>
  <c r="Q251" i="3" s="1"/>
  <c r="R251" i="3" s="1"/>
  <c r="S251" i="3" s="1"/>
  <c r="T251" i="3" s="1"/>
  <c r="AE251" i="3"/>
  <c r="Z251" i="3"/>
  <c r="AA251" i="3"/>
  <c r="W250" i="3"/>
  <c r="U250" i="3" l="1"/>
  <c r="E251" i="3" s="1"/>
  <c r="H251" i="3" s="1"/>
  <c r="AG251" i="3"/>
  <c r="AH251" i="3"/>
  <c r="Y249" i="3"/>
  <c r="D251" i="3" l="1"/>
  <c r="F251" i="3"/>
  <c r="G251" i="3"/>
  <c r="K251" i="3"/>
  <c r="I251" i="3" l="1"/>
  <c r="J251" i="3"/>
  <c r="M251" i="3"/>
  <c r="N251" i="3" s="1"/>
  <c r="V251" i="3"/>
  <c r="W251" i="3" s="1"/>
  <c r="A252" i="3"/>
  <c r="B252" i="3" s="1"/>
  <c r="AC252" i="3" l="1"/>
  <c r="P252" i="3"/>
  <c r="Q252" i="3" s="1"/>
  <c r="R252" i="3" s="1"/>
  <c r="S252" i="3" s="1"/>
  <c r="T252" i="3" s="1"/>
  <c r="AE252" i="3"/>
  <c r="Z252" i="3"/>
  <c r="AA252" i="3"/>
  <c r="L251" i="3"/>
  <c r="U251" i="3" l="1"/>
  <c r="D252" i="3" s="1"/>
  <c r="AH252" i="3"/>
  <c r="AG252" i="3"/>
  <c r="Y250" i="3"/>
  <c r="E252" i="3" l="1"/>
  <c r="H252" i="3" s="1"/>
  <c r="K252" i="3" s="1"/>
  <c r="G252" i="3"/>
  <c r="F252" i="3" l="1"/>
  <c r="I252" i="3"/>
  <c r="J252" i="3"/>
  <c r="M252" i="3"/>
  <c r="N252" i="3" s="1"/>
  <c r="V252" i="3"/>
  <c r="W252" i="3" s="1"/>
  <c r="A253" i="3"/>
  <c r="B253" i="3" s="1"/>
  <c r="AE253" i="3" l="1"/>
  <c r="AD253" i="3"/>
  <c r="P253" i="3"/>
  <c r="Q253" i="3" s="1"/>
  <c r="R253" i="3" s="1"/>
  <c r="S253" i="3" s="1"/>
  <c r="T253" i="3" s="1"/>
  <c r="Z253" i="3"/>
  <c r="AA253" i="3"/>
  <c r="AC253" i="3"/>
  <c r="L252" i="3"/>
  <c r="AD252" i="3"/>
  <c r="AH253" i="3" l="1"/>
  <c r="U252" i="3"/>
  <c r="E253" i="3" s="1"/>
  <c r="H253" i="3" s="1"/>
  <c r="AG253" i="3"/>
  <c r="Y251" i="3"/>
  <c r="D253" i="3" l="1"/>
  <c r="F253" i="3" s="1"/>
  <c r="K253" i="3"/>
  <c r="G253" i="3" l="1"/>
  <c r="V253" i="3"/>
  <c r="A254" i="3"/>
  <c r="B254" i="3" s="1"/>
  <c r="I253" i="3"/>
  <c r="J253" i="3"/>
  <c r="M253" i="3"/>
  <c r="N253" i="3" s="1"/>
  <c r="L253" i="3" l="1"/>
  <c r="AA254" i="3"/>
  <c r="P254" i="3"/>
  <c r="Q254" i="3" s="1"/>
  <c r="R254" i="3" s="1"/>
  <c r="S254" i="3" s="1"/>
  <c r="T254" i="3" s="1"/>
  <c r="AC254" i="3"/>
  <c r="AD254" i="3"/>
  <c r="Z254" i="3"/>
  <c r="AE254" i="3"/>
  <c r="W253" i="3"/>
  <c r="U253" i="3" l="1"/>
  <c r="D254" i="3" s="1"/>
  <c r="AG254" i="3"/>
  <c r="AH254" i="3"/>
  <c r="E254" i="3"/>
  <c r="H254" i="3" s="1"/>
  <c r="Y252" i="3"/>
  <c r="K254" i="3" l="1"/>
  <c r="F254" i="3"/>
  <c r="G254" i="3"/>
  <c r="I254" i="3" l="1"/>
  <c r="J254" i="3"/>
  <c r="M254" i="3"/>
  <c r="N254" i="3" s="1"/>
  <c r="V254" i="3"/>
  <c r="W254" i="3" s="1"/>
  <c r="A255" i="3"/>
  <c r="B255" i="3" s="1"/>
  <c r="L254" i="3" l="1"/>
  <c r="P255" i="3"/>
  <c r="Q255" i="3" s="1"/>
  <c r="R255" i="3" s="1"/>
  <c r="S255" i="3" s="1"/>
  <c r="T255" i="3" s="1"/>
  <c r="AD255" i="3"/>
  <c r="Z255" i="3"/>
  <c r="AC255" i="3"/>
  <c r="AA255" i="3"/>
  <c r="AE255" i="3"/>
  <c r="U254" i="3" l="1"/>
  <c r="D255" i="3"/>
  <c r="E255" i="3"/>
  <c r="H255" i="3" s="1"/>
  <c r="AG255" i="3"/>
  <c r="AH255" i="3"/>
  <c r="Y253" i="3"/>
  <c r="K255" i="3" l="1"/>
  <c r="F255" i="3"/>
  <c r="G255" i="3"/>
  <c r="I255" i="3" l="1"/>
  <c r="J255" i="3"/>
  <c r="M255" i="3"/>
  <c r="N255" i="3" s="1"/>
  <c r="V255" i="3"/>
  <c r="A256" i="3"/>
  <c r="B256" i="3" s="1"/>
  <c r="W255" i="3" l="1"/>
  <c r="P256" i="3"/>
  <c r="Q256" i="3" s="1"/>
  <c r="R256" i="3" s="1"/>
  <c r="S256" i="3" s="1"/>
  <c r="T256" i="3" s="1"/>
  <c r="AA256" i="3"/>
  <c r="Z256" i="3"/>
  <c r="AC256" i="3"/>
  <c r="AD256" i="3"/>
  <c r="AE256" i="3"/>
  <c r="L255" i="3"/>
  <c r="U255" i="3" l="1"/>
  <c r="D256" i="3" s="1"/>
  <c r="AH256" i="3"/>
  <c r="AG256" i="3"/>
  <c r="E256" i="3"/>
  <c r="H256" i="3" s="1"/>
  <c r="Y254" i="3"/>
  <c r="K256" i="3" l="1"/>
  <c r="F256" i="3"/>
  <c r="G256" i="3"/>
  <c r="I256" i="3" l="1"/>
  <c r="J256" i="3"/>
  <c r="M256" i="3"/>
  <c r="N256" i="3" s="1"/>
  <c r="V256" i="3"/>
  <c r="W256" i="3" s="1"/>
  <c r="A257" i="3"/>
  <c r="B257" i="3" s="1"/>
  <c r="L256" i="3" l="1"/>
  <c r="P257" i="3"/>
  <c r="Q257" i="3" s="1"/>
  <c r="R257" i="3" s="1"/>
  <c r="S257" i="3" s="1"/>
  <c r="T257" i="3" s="1"/>
  <c r="AC257" i="3"/>
  <c r="Z257" i="3"/>
  <c r="AD257" i="3"/>
  <c r="AA257" i="3"/>
  <c r="AE257" i="3"/>
  <c r="U256" i="3" l="1"/>
  <c r="D257" i="3" s="1"/>
  <c r="AH257" i="3"/>
  <c r="AG257" i="3"/>
  <c r="Y255" i="3"/>
  <c r="E257" i="3" l="1"/>
  <c r="H257" i="3" s="1"/>
  <c r="K257" i="3" s="1"/>
  <c r="G257" i="3"/>
  <c r="F257" i="3" l="1"/>
  <c r="I257" i="3"/>
  <c r="J257" i="3"/>
  <c r="M257" i="3"/>
  <c r="N257" i="3" s="1"/>
  <c r="V257" i="3"/>
  <c r="W257" i="3" s="1"/>
  <c r="A258" i="3"/>
  <c r="B258" i="3" s="1"/>
  <c r="AC258" i="3" l="1"/>
  <c r="Z258" i="3"/>
  <c r="P258" i="3"/>
  <c r="Q258" i="3" s="1"/>
  <c r="R258" i="3" s="1"/>
  <c r="S258" i="3" s="1"/>
  <c r="T258" i="3" s="1"/>
  <c r="AE258" i="3"/>
  <c r="AA258" i="3"/>
  <c r="L257" i="3"/>
  <c r="U257" i="3" l="1"/>
  <c r="E258" i="3"/>
  <c r="H258" i="3" s="1"/>
  <c r="AH258" i="3"/>
  <c r="AG258" i="3"/>
  <c r="D258" i="3"/>
  <c r="Y256" i="3"/>
  <c r="F258" i="3" l="1"/>
  <c r="G258" i="3"/>
  <c r="K258" i="3"/>
  <c r="V258" i="3" l="1"/>
  <c r="A259" i="3"/>
  <c r="B259" i="3" s="1"/>
  <c r="I258" i="3"/>
  <c r="J258" i="3"/>
  <c r="AD258" i="3" s="1"/>
  <c r="M258" i="3"/>
  <c r="N258" i="3" s="1"/>
  <c r="W258" i="3" l="1"/>
  <c r="L258" i="3"/>
  <c r="P259" i="3"/>
  <c r="Q259" i="3" s="1"/>
  <c r="R259" i="3" s="1"/>
  <c r="S259" i="3" s="1"/>
  <c r="T259" i="3" s="1"/>
  <c r="AD259" i="3"/>
  <c r="AC259" i="3"/>
  <c r="Z259" i="3"/>
  <c r="AE259" i="3"/>
  <c r="AA259" i="3"/>
  <c r="U258" i="3" l="1"/>
  <c r="E259" i="3" s="1"/>
  <c r="H259" i="3" s="1"/>
  <c r="AG259" i="3"/>
  <c r="AH259" i="3"/>
  <c r="D259" i="3"/>
  <c r="Y257" i="3"/>
  <c r="F259" i="3" l="1"/>
  <c r="G259" i="3"/>
  <c r="K259" i="3"/>
  <c r="V259" i="3" l="1"/>
  <c r="A260" i="3"/>
  <c r="B260" i="3" s="1"/>
  <c r="I259" i="3"/>
  <c r="J259" i="3"/>
  <c r="M259" i="3"/>
  <c r="N259" i="3" s="1"/>
  <c r="AD260" i="3" l="1"/>
  <c r="P260" i="3"/>
  <c r="Q260" i="3" s="1"/>
  <c r="R260" i="3" s="1"/>
  <c r="S260" i="3" s="1"/>
  <c r="T260" i="3" s="1"/>
  <c r="AA260" i="3"/>
  <c r="Z260" i="3"/>
  <c r="AC260" i="3"/>
  <c r="AE260" i="3"/>
  <c r="L259" i="3"/>
  <c r="W259" i="3"/>
  <c r="U259" i="3" l="1"/>
  <c r="E260" i="3" s="1"/>
  <c r="H260" i="3" s="1"/>
  <c r="AG260" i="3"/>
  <c r="AH260" i="3"/>
  <c r="D260" i="3"/>
  <c r="Y258" i="3"/>
  <c r="F260" i="3" l="1"/>
  <c r="G260" i="3"/>
  <c r="K260" i="3"/>
  <c r="V260" i="3" l="1"/>
  <c r="A261" i="3"/>
  <c r="B261" i="3" s="1"/>
  <c r="I260" i="3"/>
  <c r="J260" i="3"/>
  <c r="M260" i="3"/>
  <c r="N260" i="3" s="1"/>
  <c r="L260" i="3" l="1"/>
  <c r="Z261" i="3"/>
  <c r="AA261" i="3"/>
  <c r="AE261" i="3"/>
  <c r="AD261" i="3"/>
  <c r="P261" i="3"/>
  <c r="Q261" i="3" s="1"/>
  <c r="R261" i="3" s="1"/>
  <c r="S261" i="3" s="1"/>
  <c r="T261" i="3" s="1"/>
  <c r="AC261" i="3"/>
  <c r="W260" i="3"/>
  <c r="U260" i="3" l="1"/>
  <c r="E261" i="3" s="1"/>
  <c r="H261" i="3" s="1"/>
  <c r="AG261" i="3"/>
  <c r="AH261" i="3"/>
  <c r="D261" i="3"/>
  <c r="Y259" i="3"/>
  <c r="F261" i="3" l="1"/>
  <c r="G261" i="3"/>
  <c r="K261" i="3"/>
  <c r="I261" i="3" l="1"/>
  <c r="J261" i="3"/>
  <c r="M261" i="3"/>
  <c r="N261" i="3" s="1"/>
  <c r="V261" i="3"/>
  <c r="A262" i="3"/>
  <c r="B262" i="3" s="1"/>
  <c r="W261" i="3" l="1"/>
  <c r="P262" i="3"/>
  <c r="Q262" i="3" s="1"/>
  <c r="R262" i="3" s="1"/>
  <c r="S262" i="3" s="1"/>
  <c r="T262" i="3" s="1"/>
  <c r="AC262" i="3"/>
  <c r="Z262" i="3"/>
  <c r="AE262" i="3"/>
  <c r="AA262" i="3"/>
  <c r="L261" i="3"/>
  <c r="U261" i="3" l="1"/>
  <c r="D262" i="3" s="1"/>
  <c r="AG262" i="3"/>
  <c r="AH262" i="3"/>
  <c r="Y260" i="3"/>
  <c r="E262" i="3" l="1"/>
  <c r="H262" i="3" s="1"/>
  <c r="K262" i="3" s="1"/>
  <c r="G262" i="3"/>
  <c r="F262" i="3" l="1"/>
  <c r="I262" i="3"/>
  <c r="J262" i="3"/>
  <c r="M262" i="3"/>
  <c r="N262" i="3" s="1"/>
  <c r="V262" i="3"/>
  <c r="W262" i="3" s="1"/>
  <c r="A263" i="3"/>
  <c r="B263" i="3" s="1"/>
  <c r="L262" i="3" l="1"/>
  <c r="AD262" i="3"/>
  <c r="P263" i="3"/>
  <c r="Q263" i="3" s="1"/>
  <c r="R263" i="3" s="1"/>
  <c r="S263" i="3" s="1"/>
  <c r="T263" i="3" s="1"/>
  <c r="AC263" i="3"/>
  <c r="AE263" i="3"/>
  <c r="Z263" i="3"/>
  <c r="AA263" i="3"/>
  <c r="AD263" i="3"/>
  <c r="U262" i="3" l="1"/>
  <c r="E263" i="3" s="1"/>
  <c r="H263" i="3" s="1"/>
  <c r="AH263" i="3"/>
  <c r="AG263" i="3"/>
  <c r="Y261" i="3"/>
  <c r="D263" i="3" l="1"/>
  <c r="F263" i="3" s="1"/>
  <c r="K263" i="3"/>
  <c r="G263" i="3" l="1"/>
  <c r="I263" i="3" s="1"/>
  <c r="V263" i="3"/>
  <c r="A264" i="3"/>
  <c r="B264" i="3" s="1"/>
  <c r="M263" i="3" l="1"/>
  <c r="N263" i="3" s="1"/>
  <c r="J263" i="3"/>
  <c r="L263" i="3" s="1"/>
  <c r="W263" i="3"/>
  <c r="AA264" i="3"/>
  <c r="AC264" i="3"/>
  <c r="AE264" i="3"/>
  <c r="P264" i="3"/>
  <c r="Q264" i="3" s="1"/>
  <c r="R264" i="3" s="1"/>
  <c r="S264" i="3" s="1"/>
  <c r="T264" i="3" s="1"/>
  <c r="AD264" i="3"/>
  <c r="Z264" i="3"/>
  <c r="U263" i="3" l="1"/>
  <c r="D264" i="3" s="1"/>
  <c r="AH264" i="3"/>
  <c r="AG264" i="3"/>
  <c r="Y262" i="3"/>
  <c r="E264" i="3" l="1"/>
  <c r="H264" i="3" s="1"/>
  <c r="K264" i="3" s="1"/>
  <c r="G264" i="3"/>
  <c r="F264" i="3" l="1"/>
  <c r="V264" i="3"/>
  <c r="A265" i="3"/>
  <c r="B265" i="3" s="1"/>
  <c r="I264" i="3"/>
  <c r="J264" i="3"/>
  <c r="M264" i="3"/>
  <c r="N264" i="3" s="1"/>
  <c r="L264" i="3" l="1"/>
  <c r="AA265" i="3"/>
  <c r="AC265" i="3"/>
  <c r="AD265" i="3"/>
  <c r="AE265" i="3"/>
  <c r="Z265" i="3"/>
  <c r="P265" i="3"/>
  <c r="Q265" i="3" s="1"/>
  <c r="R265" i="3" s="1"/>
  <c r="S265" i="3" s="1"/>
  <c r="T265" i="3" s="1"/>
  <c r="W264" i="3"/>
  <c r="U264" i="3" l="1"/>
  <c r="D265" i="3" s="1"/>
  <c r="AG265" i="3"/>
  <c r="AH265" i="3"/>
  <c r="E265" i="3"/>
  <c r="H265" i="3" s="1"/>
  <c r="Y263" i="3"/>
  <c r="K265" i="3" l="1"/>
  <c r="F265" i="3"/>
  <c r="G265" i="3"/>
  <c r="I265" i="3" l="1"/>
  <c r="J265" i="3"/>
  <c r="M265" i="3"/>
  <c r="N265" i="3" s="1"/>
  <c r="V265" i="3"/>
  <c r="A266" i="3"/>
  <c r="B266" i="3" s="1"/>
  <c r="W265" i="3" l="1"/>
  <c r="L265" i="3"/>
  <c r="AD266" i="3"/>
  <c r="AC266" i="3"/>
  <c r="P266" i="3"/>
  <c r="Q266" i="3" s="1"/>
  <c r="R266" i="3" s="1"/>
  <c r="S266" i="3" s="1"/>
  <c r="T266" i="3" s="1"/>
  <c r="AA266" i="3"/>
  <c r="Z266" i="3"/>
  <c r="AE266" i="3"/>
  <c r="U265" i="3" l="1"/>
  <c r="D266" i="3" s="1"/>
  <c r="AH266" i="3"/>
  <c r="AG266" i="3"/>
  <c r="Y264" i="3"/>
  <c r="E266" i="3" l="1"/>
  <c r="H266" i="3" s="1"/>
  <c r="K266" i="3" s="1"/>
  <c r="G266" i="3"/>
  <c r="F266" i="3" l="1"/>
  <c r="I266" i="3"/>
  <c r="J266" i="3"/>
  <c r="M266" i="3"/>
  <c r="N266" i="3" s="1"/>
  <c r="V266" i="3"/>
  <c r="W266" i="3" s="1"/>
  <c r="A267" i="3"/>
  <c r="B267" i="3" s="1"/>
  <c r="L266" i="3" l="1"/>
  <c r="Z267" i="3"/>
  <c r="P267" i="3"/>
  <c r="Q267" i="3" s="1"/>
  <c r="R267" i="3" s="1"/>
  <c r="S267" i="3" s="1"/>
  <c r="T267" i="3" s="1"/>
  <c r="AA267" i="3"/>
  <c r="AE267" i="3"/>
  <c r="AD267" i="3"/>
  <c r="AC267" i="3"/>
  <c r="AH267" i="3" l="1"/>
  <c r="AG267" i="3"/>
  <c r="U266" i="3"/>
  <c r="E267" i="3" s="1"/>
  <c r="H267" i="3" s="1"/>
  <c r="Y265" i="3"/>
  <c r="D267" i="3" l="1"/>
  <c r="F267" i="3" s="1"/>
  <c r="K267" i="3"/>
  <c r="G267" i="3" l="1"/>
  <c r="I267" i="3" s="1"/>
  <c r="V267" i="3"/>
  <c r="A268" i="3"/>
  <c r="B268" i="3" s="1"/>
  <c r="J267" i="3" l="1"/>
  <c r="L267" i="3" s="1"/>
  <c r="W267" i="3"/>
  <c r="M267" i="3"/>
  <c r="N267" i="3" s="1"/>
  <c r="P268" i="3"/>
  <c r="Q268" i="3" s="1"/>
  <c r="R268" i="3" s="1"/>
  <c r="S268" i="3" s="1"/>
  <c r="T268" i="3" s="1"/>
  <c r="Z268" i="3"/>
  <c r="AC268" i="3"/>
  <c r="AE268" i="3"/>
  <c r="AA268" i="3"/>
  <c r="U267" i="3" l="1"/>
  <c r="E268" i="3" s="1"/>
  <c r="H268" i="3" s="1"/>
  <c r="AH268" i="3"/>
  <c r="AG268" i="3"/>
  <c r="Y266" i="3"/>
  <c r="D268" i="3" l="1"/>
  <c r="F268" i="3" s="1"/>
  <c r="K268" i="3"/>
  <c r="G268" i="3" l="1"/>
  <c r="J268" i="3" s="1"/>
  <c r="AD268" i="3" s="1"/>
  <c r="V268" i="3"/>
  <c r="A269" i="3"/>
  <c r="B269" i="3" s="1"/>
  <c r="M268" i="3" l="1"/>
  <c r="N268" i="3" s="1"/>
  <c r="I268" i="3"/>
  <c r="AD269" i="3"/>
  <c r="AC269" i="3"/>
  <c r="AA269" i="3"/>
  <c r="Z269" i="3"/>
  <c r="AE269" i="3"/>
  <c r="P269" i="3"/>
  <c r="Q269" i="3" s="1"/>
  <c r="R269" i="3" s="1"/>
  <c r="S269" i="3" s="1"/>
  <c r="T269" i="3" s="1"/>
  <c r="L268" i="3"/>
  <c r="W268" i="3"/>
  <c r="U268" i="3" l="1"/>
  <c r="D269" i="3" s="1"/>
  <c r="AH269" i="3"/>
  <c r="AG269" i="3"/>
  <c r="Y267" i="3"/>
  <c r="E269" i="3" l="1"/>
  <c r="H269" i="3" s="1"/>
  <c r="K269" i="3" s="1"/>
  <c r="G269" i="3"/>
  <c r="F269" i="3" l="1"/>
  <c r="I269" i="3"/>
  <c r="J269" i="3"/>
  <c r="M269" i="3"/>
  <c r="N269" i="3" s="1"/>
  <c r="V269" i="3"/>
  <c r="W269" i="3" s="1"/>
  <c r="A270" i="3"/>
  <c r="B270" i="3" s="1"/>
  <c r="AA270" i="3" l="1"/>
  <c r="P270" i="3"/>
  <c r="Q270" i="3" s="1"/>
  <c r="R270" i="3" s="1"/>
  <c r="S270" i="3" s="1"/>
  <c r="T270" i="3" s="1"/>
  <c r="AC270" i="3"/>
  <c r="Z270" i="3"/>
  <c r="AE270" i="3"/>
  <c r="AD270" i="3"/>
  <c r="L269" i="3"/>
  <c r="U269" i="3" l="1"/>
  <c r="D270" i="3" s="1"/>
  <c r="AG270" i="3"/>
  <c r="E270" i="3"/>
  <c r="H270" i="3" s="1"/>
  <c r="AH270" i="3"/>
  <c r="Y268" i="3"/>
  <c r="K270" i="3" l="1"/>
  <c r="F270" i="3"/>
  <c r="G270" i="3"/>
  <c r="I270" i="3" l="1"/>
  <c r="J270" i="3"/>
  <c r="M270" i="3"/>
  <c r="N270" i="3" s="1"/>
  <c r="V270" i="3"/>
  <c r="W270" i="3" s="1"/>
  <c r="A271" i="3"/>
  <c r="B271" i="3" s="1"/>
  <c r="Z271" i="3" l="1"/>
  <c r="AC271" i="3"/>
  <c r="AA271" i="3"/>
  <c r="AD271" i="3"/>
  <c r="AE271" i="3"/>
  <c r="P271" i="3"/>
  <c r="Q271" i="3" s="1"/>
  <c r="R271" i="3" s="1"/>
  <c r="S271" i="3" s="1"/>
  <c r="T271" i="3" s="1"/>
  <c r="L270" i="3"/>
  <c r="U270" i="3" l="1"/>
  <c r="E271" i="3" s="1"/>
  <c r="H271" i="3" s="1"/>
  <c r="AG271" i="3"/>
  <c r="D271" i="3"/>
  <c r="AH271" i="3"/>
  <c r="Y269" i="3"/>
  <c r="F271" i="3" l="1"/>
  <c r="G271" i="3"/>
  <c r="K271" i="3"/>
  <c r="I271" i="3" l="1"/>
  <c r="J271" i="3"/>
  <c r="M271" i="3"/>
  <c r="N271" i="3" s="1"/>
  <c r="V271" i="3"/>
  <c r="A272" i="3"/>
  <c r="B272" i="3" s="1"/>
  <c r="W271" i="3" l="1"/>
  <c r="AC272" i="3"/>
  <c r="AA272" i="3"/>
  <c r="Z272" i="3"/>
  <c r="P272" i="3"/>
  <c r="Q272" i="3" s="1"/>
  <c r="R272" i="3" s="1"/>
  <c r="S272" i="3" s="1"/>
  <c r="T272" i="3" s="1"/>
  <c r="AE272" i="3"/>
  <c r="L271" i="3"/>
  <c r="U271" i="3" l="1"/>
  <c r="D272" i="3" s="1"/>
  <c r="AG272" i="3"/>
  <c r="AH272" i="3"/>
  <c r="Y270" i="3"/>
  <c r="E272" i="3" l="1"/>
  <c r="H272" i="3" s="1"/>
  <c r="K272" i="3" s="1"/>
  <c r="G272" i="3"/>
  <c r="F272" i="3" l="1"/>
  <c r="V272" i="3"/>
  <c r="A273" i="3"/>
  <c r="B273" i="3" s="1"/>
  <c r="I272" i="3"/>
  <c r="J272" i="3"/>
  <c r="M272" i="3"/>
  <c r="N272" i="3" s="1"/>
  <c r="AA273" i="3" l="1"/>
  <c r="AD273" i="3"/>
  <c r="AC273" i="3"/>
  <c r="P273" i="3"/>
  <c r="Q273" i="3" s="1"/>
  <c r="R273" i="3" s="1"/>
  <c r="S273" i="3" s="1"/>
  <c r="T273" i="3" s="1"/>
  <c r="AE273" i="3"/>
  <c r="Z273" i="3"/>
  <c r="L272" i="3"/>
  <c r="AD272" i="3"/>
  <c r="W272" i="3"/>
  <c r="U272" i="3" l="1"/>
  <c r="E273" i="3" s="1"/>
  <c r="H273" i="3" s="1"/>
  <c r="AH273" i="3"/>
  <c r="D273" i="3"/>
  <c r="AG273" i="3"/>
  <c r="Y271" i="3"/>
  <c r="F273" i="3" l="1"/>
  <c r="G273" i="3"/>
  <c r="K273" i="3"/>
  <c r="I273" i="3" l="1"/>
  <c r="J273" i="3"/>
  <c r="M273" i="3"/>
  <c r="N273" i="3" s="1"/>
  <c r="V273" i="3"/>
  <c r="W273" i="3" s="1"/>
  <c r="A274" i="3"/>
  <c r="B274" i="3" s="1"/>
  <c r="P274" i="3" l="1"/>
  <c r="Q274" i="3" s="1"/>
  <c r="R274" i="3" s="1"/>
  <c r="S274" i="3" s="1"/>
  <c r="T274" i="3" s="1"/>
  <c r="AA274" i="3"/>
  <c r="Z274" i="3"/>
  <c r="AC274" i="3"/>
  <c r="AE274" i="3"/>
  <c r="AD274" i="3"/>
  <c r="L273" i="3"/>
  <c r="U273" i="3" l="1"/>
  <c r="E274" i="3" s="1"/>
  <c r="H274" i="3" s="1"/>
  <c r="AH274" i="3"/>
  <c r="AG274" i="3"/>
  <c r="D274" i="3"/>
  <c r="Y272" i="3"/>
  <c r="F274" i="3" l="1"/>
  <c r="G274" i="3"/>
  <c r="K274" i="3"/>
  <c r="I274" i="3" l="1"/>
  <c r="J274" i="3"/>
  <c r="M274" i="3"/>
  <c r="N274" i="3" s="1"/>
  <c r="V274" i="3"/>
  <c r="W274" i="3" s="1"/>
  <c r="A275" i="3"/>
  <c r="B275" i="3" s="1"/>
  <c r="L274" i="3" l="1"/>
  <c r="AA275" i="3"/>
  <c r="AC275" i="3"/>
  <c r="AD275" i="3"/>
  <c r="AE275" i="3"/>
  <c r="P275" i="3"/>
  <c r="Q275" i="3" s="1"/>
  <c r="R275" i="3" s="1"/>
  <c r="S275" i="3" s="1"/>
  <c r="T275" i="3" s="1"/>
  <c r="Z275" i="3"/>
  <c r="U274" i="3" l="1"/>
  <c r="E275" i="3" s="1"/>
  <c r="H275" i="3" s="1"/>
  <c r="AH275" i="3"/>
  <c r="AG275" i="3"/>
  <c r="Y273" i="3"/>
  <c r="D275" i="3" l="1"/>
  <c r="F275" i="3" s="1"/>
  <c r="G275" i="3"/>
  <c r="K275" i="3"/>
  <c r="I275" i="3" l="1"/>
  <c r="J275" i="3"/>
  <c r="M275" i="3"/>
  <c r="N275" i="3" s="1"/>
  <c r="V275" i="3"/>
  <c r="W275" i="3" s="1"/>
  <c r="A276" i="3"/>
  <c r="B276" i="3" s="1"/>
  <c r="L275" i="3" l="1"/>
  <c r="Z276" i="3"/>
  <c r="AD276" i="3"/>
  <c r="AC276" i="3"/>
  <c r="AE276" i="3"/>
  <c r="P276" i="3"/>
  <c r="Q276" i="3" s="1"/>
  <c r="R276" i="3" s="1"/>
  <c r="S276" i="3" s="1"/>
  <c r="T276" i="3" s="1"/>
  <c r="AA276" i="3"/>
  <c r="U275" i="3" l="1"/>
  <c r="E276" i="3" s="1"/>
  <c r="H276" i="3" s="1"/>
  <c r="AG276" i="3"/>
  <c r="AH276" i="3"/>
  <c r="D276" i="3"/>
  <c r="Y274" i="3"/>
  <c r="F276" i="3" l="1"/>
  <c r="G276" i="3"/>
  <c r="K276" i="3"/>
  <c r="I276" i="3" l="1"/>
  <c r="J276" i="3"/>
  <c r="M276" i="3"/>
  <c r="N276" i="3" s="1"/>
  <c r="V276" i="3"/>
  <c r="W276" i="3" s="1"/>
  <c r="A277" i="3"/>
  <c r="B277" i="3" s="1"/>
  <c r="P277" i="3" l="1"/>
  <c r="Q277" i="3" s="1"/>
  <c r="R277" i="3" s="1"/>
  <c r="S277" i="3" s="1"/>
  <c r="T277" i="3" s="1"/>
  <c r="Z277" i="3"/>
  <c r="AC277" i="3"/>
  <c r="AE277" i="3"/>
  <c r="AD277" i="3"/>
  <c r="AA277" i="3"/>
  <c r="L276" i="3"/>
  <c r="U276" i="3" l="1"/>
  <c r="AH277" i="3"/>
  <c r="D277" i="3"/>
  <c r="E277" i="3"/>
  <c r="H277" i="3" s="1"/>
  <c r="AG277" i="3"/>
  <c r="Y275" i="3"/>
  <c r="F277" i="3" l="1"/>
  <c r="G277" i="3"/>
  <c r="K277" i="3"/>
  <c r="V277" i="3" l="1"/>
  <c r="A278" i="3"/>
  <c r="B278" i="3" s="1"/>
  <c r="I277" i="3"/>
  <c r="J277" i="3"/>
  <c r="M277" i="3"/>
  <c r="N277" i="3" s="1"/>
  <c r="Z278" i="3" l="1"/>
  <c r="AC278" i="3"/>
  <c r="P278" i="3"/>
  <c r="Q278" i="3" s="1"/>
  <c r="R278" i="3" s="1"/>
  <c r="S278" i="3" s="1"/>
  <c r="T278" i="3" s="1"/>
  <c r="AE278" i="3"/>
  <c r="AA278" i="3"/>
  <c r="L277" i="3"/>
  <c r="W277" i="3"/>
  <c r="U277" i="3" l="1"/>
  <c r="D278" i="3" s="1"/>
  <c r="AH278" i="3"/>
  <c r="AG278" i="3"/>
  <c r="Y276" i="3"/>
  <c r="E278" i="3" l="1"/>
  <c r="H278" i="3" s="1"/>
  <c r="K278" i="3" s="1"/>
  <c r="G278" i="3"/>
  <c r="F278" i="3" l="1"/>
  <c r="V278" i="3"/>
  <c r="A279" i="3"/>
  <c r="B279" i="3" s="1"/>
  <c r="I278" i="3"/>
  <c r="J278" i="3"/>
  <c r="AD278" i="3" s="1"/>
  <c r="M278" i="3"/>
  <c r="N278" i="3" s="1"/>
  <c r="Z279" i="3" l="1"/>
  <c r="AA279" i="3"/>
  <c r="P279" i="3"/>
  <c r="Q279" i="3" s="1"/>
  <c r="R279" i="3" s="1"/>
  <c r="S279" i="3" s="1"/>
  <c r="T279" i="3" s="1"/>
  <c r="AD279" i="3"/>
  <c r="AE279" i="3"/>
  <c r="AC279" i="3"/>
  <c r="L278" i="3"/>
  <c r="W278" i="3"/>
  <c r="U278" i="3" l="1"/>
  <c r="D279" i="3" s="1"/>
  <c r="AG279" i="3"/>
  <c r="AH279" i="3"/>
  <c r="E279" i="3"/>
  <c r="H279" i="3" s="1"/>
  <c r="Y277" i="3"/>
  <c r="K279" i="3" l="1"/>
  <c r="F279" i="3"/>
  <c r="G279" i="3"/>
  <c r="I279" i="3" l="1"/>
  <c r="J279" i="3"/>
  <c r="M279" i="3"/>
  <c r="N279" i="3" s="1"/>
  <c r="V279" i="3"/>
  <c r="W279" i="3" s="1"/>
  <c r="A280" i="3"/>
  <c r="B280" i="3" s="1"/>
  <c r="AC280" i="3" l="1"/>
  <c r="AA280" i="3"/>
  <c r="P280" i="3"/>
  <c r="Q280" i="3" s="1"/>
  <c r="R280" i="3" s="1"/>
  <c r="S280" i="3" s="1"/>
  <c r="T280" i="3" s="1"/>
  <c r="AD280" i="3"/>
  <c r="AE280" i="3"/>
  <c r="Z280" i="3"/>
  <c r="L279" i="3"/>
  <c r="U279" i="3" l="1"/>
  <c r="E280" i="3" s="1"/>
  <c r="H280" i="3" s="1"/>
  <c r="AG280" i="3"/>
  <c r="D280" i="3"/>
  <c r="AH280" i="3"/>
  <c r="Y278" i="3"/>
  <c r="F280" i="3" l="1"/>
  <c r="G280" i="3"/>
  <c r="K280" i="3"/>
  <c r="V280" i="3" l="1"/>
  <c r="A281" i="3"/>
  <c r="B281" i="3" s="1"/>
  <c r="I280" i="3"/>
  <c r="J280" i="3"/>
  <c r="M280" i="3"/>
  <c r="N280" i="3" s="1"/>
  <c r="AD281" i="3" l="1"/>
  <c r="AC281" i="3"/>
  <c r="AA281" i="3"/>
  <c r="Z281" i="3"/>
  <c r="P281" i="3"/>
  <c r="Q281" i="3" s="1"/>
  <c r="R281" i="3" s="1"/>
  <c r="S281" i="3" s="1"/>
  <c r="T281" i="3" s="1"/>
  <c r="AE281" i="3"/>
  <c r="L280" i="3"/>
  <c r="W280" i="3"/>
  <c r="U280" i="3" l="1"/>
  <c r="E281" i="3"/>
  <c r="H281" i="3" s="1"/>
  <c r="AH281" i="3"/>
  <c r="AG281" i="3"/>
  <c r="D281" i="3"/>
  <c r="Y279" i="3"/>
  <c r="F281" i="3" l="1"/>
  <c r="G281" i="3"/>
  <c r="K281" i="3"/>
  <c r="V281" i="3" l="1"/>
  <c r="A282" i="3"/>
  <c r="B282" i="3" s="1"/>
  <c r="I281" i="3"/>
  <c r="J281" i="3"/>
  <c r="M281" i="3"/>
  <c r="N281" i="3" s="1"/>
  <c r="L281" i="3" l="1"/>
  <c r="AC282" i="3"/>
  <c r="AE282" i="3"/>
  <c r="AA282" i="3"/>
  <c r="P282" i="3"/>
  <c r="Q282" i="3" s="1"/>
  <c r="R282" i="3" s="1"/>
  <c r="S282" i="3" s="1"/>
  <c r="T282" i="3" s="1"/>
  <c r="Z282" i="3"/>
  <c r="W281" i="3"/>
  <c r="U281" i="3" l="1"/>
  <c r="D282" i="3" s="1"/>
  <c r="AH282" i="3"/>
  <c r="AG282" i="3"/>
  <c r="E282" i="3"/>
  <c r="H282" i="3" s="1"/>
  <c r="Y280" i="3"/>
  <c r="K282" i="3" l="1"/>
  <c r="F282" i="3"/>
  <c r="G282" i="3"/>
  <c r="I282" i="3" l="1"/>
  <c r="J282" i="3"/>
  <c r="M282" i="3"/>
  <c r="N282" i="3" s="1"/>
  <c r="V282" i="3"/>
  <c r="W282" i="3" s="1"/>
  <c r="A283" i="3"/>
  <c r="B283" i="3" s="1"/>
  <c r="L282" i="3" l="1"/>
  <c r="AD282" i="3"/>
  <c r="P283" i="3"/>
  <c r="Q283" i="3" s="1"/>
  <c r="R283" i="3" s="1"/>
  <c r="S283" i="3" s="1"/>
  <c r="T283" i="3" s="1"/>
  <c r="Z283" i="3"/>
  <c r="AD283" i="3"/>
  <c r="AC283" i="3"/>
  <c r="AA283" i="3"/>
  <c r="AE283" i="3"/>
  <c r="U282" i="3" l="1"/>
  <c r="AG283" i="3"/>
  <c r="E283" i="3"/>
  <c r="H283" i="3" s="1"/>
  <c r="D283" i="3"/>
  <c r="AH283" i="3"/>
  <c r="Y281" i="3"/>
  <c r="F283" i="3" l="1"/>
  <c r="G283" i="3"/>
  <c r="K283" i="3"/>
  <c r="V283" i="3" l="1"/>
  <c r="A284" i="3"/>
  <c r="B284" i="3" s="1"/>
  <c r="I283" i="3"/>
  <c r="J283" i="3"/>
  <c r="M283" i="3"/>
  <c r="N283" i="3" s="1"/>
  <c r="L283" i="3" l="1"/>
  <c r="Z284" i="3"/>
  <c r="P284" i="3"/>
  <c r="Q284" i="3" s="1"/>
  <c r="R284" i="3" s="1"/>
  <c r="S284" i="3" s="1"/>
  <c r="T284" i="3" s="1"/>
  <c r="AE284" i="3"/>
  <c r="AD284" i="3"/>
  <c r="AA284" i="3"/>
  <c r="AC284" i="3"/>
  <c r="W283" i="3"/>
  <c r="U283" i="3" l="1"/>
  <c r="D284" i="3"/>
  <c r="E284" i="3"/>
  <c r="H284" i="3" s="1"/>
  <c r="AH284" i="3"/>
  <c r="AG284" i="3"/>
  <c r="Y282" i="3"/>
  <c r="K284" i="3" l="1"/>
  <c r="F284" i="3"/>
  <c r="G284" i="3"/>
  <c r="I284" i="3" l="1"/>
  <c r="J284" i="3"/>
  <c r="M284" i="3"/>
  <c r="N284" i="3" s="1"/>
  <c r="V284" i="3"/>
  <c r="W284" i="3" s="1"/>
  <c r="A285" i="3"/>
  <c r="B285" i="3" s="1"/>
  <c r="AD285" i="3" l="1"/>
  <c r="P285" i="3"/>
  <c r="Q285" i="3" s="1"/>
  <c r="R285" i="3" s="1"/>
  <c r="S285" i="3" s="1"/>
  <c r="T285" i="3" s="1"/>
  <c r="Z285" i="3"/>
  <c r="AE285" i="3"/>
  <c r="AC285" i="3"/>
  <c r="AA285" i="3"/>
  <c r="L284" i="3"/>
  <c r="U284" i="3" l="1"/>
  <c r="D285" i="3" s="1"/>
  <c r="E285" i="3"/>
  <c r="H285" i="3" s="1"/>
  <c r="AH285" i="3"/>
  <c r="AG285" i="3"/>
  <c r="Y283" i="3"/>
  <c r="K285" i="3" l="1"/>
  <c r="F285" i="3"/>
  <c r="G285" i="3"/>
  <c r="I285" i="3" l="1"/>
  <c r="J285" i="3"/>
  <c r="M285" i="3"/>
  <c r="N285" i="3" s="1"/>
  <c r="V285" i="3"/>
  <c r="W285" i="3" s="1"/>
  <c r="A286" i="3"/>
  <c r="B286" i="3" s="1"/>
  <c r="AA286" i="3" l="1"/>
  <c r="Z286" i="3"/>
  <c r="P286" i="3"/>
  <c r="Q286" i="3" s="1"/>
  <c r="R286" i="3" s="1"/>
  <c r="S286" i="3" s="1"/>
  <c r="T286" i="3" s="1"/>
  <c r="AE286" i="3"/>
  <c r="AD286" i="3"/>
  <c r="AC286" i="3"/>
  <c r="L285" i="3"/>
  <c r="U285" i="3" l="1"/>
  <c r="E286" i="3" s="1"/>
  <c r="H286" i="3" s="1"/>
  <c r="AG286" i="3"/>
  <c r="AH286" i="3"/>
  <c r="D286" i="3"/>
  <c r="Y284" i="3"/>
  <c r="F286" i="3" l="1"/>
  <c r="G286" i="3"/>
  <c r="K286" i="3"/>
  <c r="V286" i="3" l="1"/>
  <c r="A287" i="3"/>
  <c r="B287" i="3" s="1"/>
  <c r="I286" i="3"/>
  <c r="J286" i="3"/>
  <c r="M286" i="3"/>
  <c r="N286" i="3" s="1"/>
  <c r="L286" i="3" l="1"/>
  <c r="AC287" i="3"/>
  <c r="P287" i="3"/>
  <c r="Q287" i="3" s="1"/>
  <c r="R287" i="3" s="1"/>
  <c r="S287" i="3" s="1"/>
  <c r="T287" i="3" s="1"/>
  <c r="AE287" i="3"/>
  <c r="AD287" i="3"/>
  <c r="Z287" i="3"/>
  <c r="AA287" i="3"/>
  <c r="W286" i="3"/>
  <c r="U286" i="3" l="1"/>
  <c r="E287" i="3" s="1"/>
  <c r="H287" i="3" s="1"/>
  <c r="AH287" i="3"/>
  <c r="AG287" i="3"/>
  <c r="Y285" i="3"/>
  <c r="D287" i="3" l="1"/>
  <c r="F287" i="3" s="1"/>
  <c r="K287" i="3"/>
  <c r="G287" i="3" l="1"/>
  <c r="V287" i="3"/>
  <c r="A288" i="3"/>
  <c r="B288" i="3" s="1"/>
  <c r="I287" i="3"/>
  <c r="J287" i="3"/>
  <c r="M287" i="3"/>
  <c r="N287" i="3" s="1"/>
  <c r="L287" i="3" l="1"/>
  <c r="P288" i="3"/>
  <c r="Q288" i="3" s="1"/>
  <c r="R288" i="3" s="1"/>
  <c r="S288" i="3" s="1"/>
  <c r="T288" i="3" s="1"/>
  <c r="AC288" i="3"/>
  <c r="Z288" i="3"/>
  <c r="AE288" i="3"/>
  <c r="AA288" i="3"/>
  <c r="W287" i="3"/>
  <c r="U287" i="3" l="1"/>
  <c r="E288" i="3" s="1"/>
  <c r="H288" i="3" s="1"/>
  <c r="AG288" i="3"/>
  <c r="AH288" i="3"/>
  <c r="D288" i="3"/>
  <c r="Y286" i="3"/>
  <c r="F288" i="3" l="1"/>
  <c r="G288" i="3"/>
  <c r="K288" i="3"/>
  <c r="I288" i="3" l="1"/>
  <c r="J288" i="3"/>
  <c r="AD288" i="3" s="1"/>
  <c r="M288" i="3"/>
  <c r="N288" i="3" s="1"/>
  <c r="V288" i="3"/>
  <c r="W288" i="3" s="1"/>
  <c r="A289" i="3"/>
  <c r="B289" i="3" s="1"/>
  <c r="AC289" i="3" l="1"/>
  <c r="Z289" i="3"/>
  <c r="AA289" i="3"/>
  <c r="AD289" i="3"/>
  <c r="AE289" i="3"/>
  <c r="P289" i="3"/>
  <c r="Q289" i="3" s="1"/>
  <c r="R289" i="3" s="1"/>
  <c r="S289" i="3" s="1"/>
  <c r="T289" i="3" s="1"/>
  <c r="L288" i="3"/>
  <c r="U288" i="3" l="1"/>
  <c r="D289" i="3" s="1"/>
  <c r="AG289" i="3"/>
  <c r="AH289" i="3"/>
  <c r="Y287" i="3"/>
  <c r="E289" i="3" l="1"/>
  <c r="H289" i="3" s="1"/>
  <c r="K289" i="3" s="1"/>
  <c r="G289" i="3"/>
  <c r="F289" i="3" l="1"/>
  <c r="I289" i="3"/>
  <c r="J289" i="3"/>
  <c r="M289" i="3"/>
  <c r="N289" i="3" s="1"/>
  <c r="V289" i="3"/>
  <c r="W289" i="3" s="1"/>
  <c r="A290" i="3"/>
  <c r="B290" i="3" s="1"/>
  <c r="L289" i="3" l="1"/>
  <c r="Z290" i="3"/>
  <c r="AD290" i="3"/>
  <c r="P290" i="3"/>
  <c r="Q290" i="3" s="1"/>
  <c r="R290" i="3" s="1"/>
  <c r="S290" i="3" s="1"/>
  <c r="T290" i="3" s="1"/>
  <c r="AA290" i="3"/>
  <c r="AC290" i="3"/>
  <c r="AE290" i="3"/>
  <c r="U289" i="3" l="1"/>
  <c r="E290" i="3" s="1"/>
  <c r="H290" i="3" s="1"/>
  <c r="AH290" i="3"/>
  <c r="D290" i="3"/>
  <c r="AG290" i="3"/>
  <c r="Y288" i="3"/>
  <c r="F290" i="3" l="1"/>
  <c r="G290" i="3"/>
  <c r="K290" i="3"/>
  <c r="V290" i="3" l="1"/>
  <c r="A291" i="3"/>
  <c r="B291" i="3" s="1"/>
  <c r="I290" i="3"/>
  <c r="J290" i="3"/>
  <c r="M290" i="3"/>
  <c r="N290" i="3" s="1"/>
  <c r="P291" i="3" l="1"/>
  <c r="Q291" i="3" s="1"/>
  <c r="R291" i="3" s="1"/>
  <c r="S291" i="3" s="1"/>
  <c r="T291" i="3" s="1"/>
  <c r="AA291" i="3"/>
  <c r="AE291" i="3"/>
  <c r="Z291" i="3"/>
  <c r="AC291" i="3"/>
  <c r="AD291" i="3"/>
  <c r="L290" i="3"/>
  <c r="W290" i="3"/>
  <c r="U290" i="3" l="1"/>
  <c r="E291" i="3" s="1"/>
  <c r="H291" i="3" s="1"/>
  <c r="AH291" i="3"/>
  <c r="AG291" i="3"/>
  <c r="Y289" i="3"/>
  <c r="D291" i="3" l="1"/>
  <c r="F291" i="3" s="1"/>
  <c r="K291" i="3"/>
  <c r="G291" i="3" l="1"/>
  <c r="I291" i="3" s="1"/>
  <c r="V291" i="3"/>
  <c r="A292" i="3"/>
  <c r="B292" i="3" s="1"/>
  <c r="W291" i="3" l="1"/>
  <c r="J291" i="3"/>
  <c r="M291" i="3"/>
  <c r="N291" i="3" s="1"/>
  <c r="L291" i="3"/>
  <c r="Z292" i="3"/>
  <c r="AA292" i="3"/>
  <c r="P292" i="3"/>
  <c r="Q292" i="3" s="1"/>
  <c r="R292" i="3" s="1"/>
  <c r="S292" i="3" s="1"/>
  <c r="T292" i="3" s="1"/>
  <c r="AE292" i="3"/>
  <c r="AC292" i="3"/>
  <c r="U291" i="3" l="1"/>
  <c r="E292" i="3"/>
  <c r="H292" i="3" s="1"/>
  <c r="D292" i="3"/>
  <c r="AG292" i="3"/>
  <c r="AH292" i="3"/>
  <c r="Y290" i="3"/>
  <c r="F292" i="3" l="1"/>
  <c r="G292" i="3"/>
  <c r="K292" i="3"/>
  <c r="V292" i="3" l="1"/>
  <c r="A293" i="3"/>
  <c r="B293" i="3" s="1"/>
  <c r="I292" i="3"/>
  <c r="J292" i="3"/>
  <c r="M292" i="3"/>
  <c r="N292" i="3" s="1"/>
  <c r="AE293" i="3" l="1"/>
  <c r="P293" i="3"/>
  <c r="Q293" i="3" s="1"/>
  <c r="R293" i="3" s="1"/>
  <c r="S293" i="3" s="1"/>
  <c r="T293" i="3" s="1"/>
  <c r="Z293" i="3"/>
  <c r="AD293" i="3"/>
  <c r="AC293" i="3"/>
  <c r="AA293" i="3"/>
  <c r="L292" i="3"/>
  <c r="AD292" i="3"/>
  <c r="W292" i="3"/>
  <c r="U292" i="3" l="1"/>
  <c r="E293" i="3" s="1"/>
  <c r="H293" i="3" s="1"/>
  <c r="AH293" i="3"/>
  <c r="AG293" i="3"/>
  <c r="D293" i="3"/>
  <c r="Y291" i="3"/>
  <c r="F293" i="3" l="1"/>
  <c r="G293" i="3"/>
  <c r="K293" i="3"/>
  <c r="V293" i="3" l="1"/>
  <c r="A294" i="3"/>
  <c r="B294" i="3" s="1"/>
  <c r="I293" i="3"/>
  <c r="J293" i="3"/>
  <c r="M293" i="3"/>
  <c r="N293" i="3" s="1"/>
  <c r="L293" i="3" l="1"/>
  <c r="AC294" i="3"/>
  <c r="P294" i="3"/>
  <c r="Q294" i="3" s="1"/>
  <c r="R294" i="3" s="1"/>
  <c r="S294" i="3" s="1"/>
  <c r="T294" i="3" s="1"/>
  <c r="Z294" i="3"/>
  <c r="AE294" i="3"/>
  <c r="AD294" i="3"/>
  <c r="AA294" i="3"/>
  <c r="W293" i="3"/>
  <c r="AG294" i="3" l="1"/>
  <c r="U293" i="3"/>
  <c r="E294" i="3" s="1"/>
  <c r="H294" i="3" s="1"/>
  <c r="AH294" i="3"/>
  <c r="D294" i="3"/>
  <c r="Y292" i="3"/>
  <c r="F294" i="3" l="1"/>
  <c r="G294" i="3"/>
  <c r="K294" i="3"/>
  <c r="V294" i="3" l="1"/>
  <c r="A295" i="3"/>
  <c r="B295" i="3" s="1"/>
  <c r="I294" i="3"/>
  <c r="J294" i="3"/>
  <c r="M294" i="3"/>
  <c r="N294" i="3" s="1"/>
  <c r="L294" i="3" l="1"/>
  <c r="AA295" i="3"/>
  <c r="Z295" i="3"/>
  <c r="P295" i="3"/>
  <c r="Q295" i="3" s="1"/>
  <c r="R295" i="3" s="1"/>
  <c r="S295" i="3" s="1"/>
  <c r="T295" i="3" s="1"/>
  <c r="AC295" i="3"/>
  <c r="AD295" i="3"/>
  <c r="AE295" i="3"/>
  <c r="W294" i="3"/>
  <c r="U294" i="3" l="1"/>
  <c r="E295" i="3" s="1"/>
  <c r="H295" i="3" s="1"/>
  <c r="AH295" i="3"/>
  <c r="AG295" i="3"/>
  <c r="Y293" i="3"/>
  <c r="D295" i="3" l="1"/>
  <c r="F295" i="3" s="1"/>
  <c r="K295" i="3"/>
  <c r="G295" i="3" l="1"/>
  <c r="V295" i="3"/>
  <c r="A296" i="3"/>
  <c r="B296" i="3" s="1"/>
  <c r="I295" i="3"/>
  <c r="J295" i="3"/>
  <c r="M295" i="3"/>
  <c r="N295" i="3" s="1"/>
  <c r="Z296" i="3" l="1"/>
  <c r="AD296" i="3"/>
  <c r="AA296" i="3"/>
  <c r="AE296" i="3"/>
  <c r="AC296" i="3"/>
  <c r="P296" i="3"/>
  <c r="Q296" i="3" s="1"/>
  <c r="R296" i="3" s="1"/>
  <c r="S296" i="3" s="1"/>
  <c r="T296" i="3" s="1"/>
  <c r="L295" i="3"/>
  <c r="W295" i="3"/>
  <c r="U295" i="3" l="1"/>
  <c r="D296" i="3" s="1"/>
  <c r="AG296" i="3"/>
  <c r="E296" i="3"/>
  <c r="H296" i="3" s="1"/>
  <c r="AH296" i="3"/>
  <c r="Y294" i="3"/>
  <c r="F296" i="3" l="1"/>
  <c r="G296" i="3"/>
  <c r="K296" i="3"/>
  <c r="V296" i="3" l="1"/>
  <c r="A297" i="3"/>
  <c r="B297" i="3" s="1"/>
  <c r="I296" i="3"/>
  <c r="J296" i="3"/>
  <c r="M296" i="3"/>
  <c r="N296" i="3" s="1"/>
  <c r="L296" i="3" l="1"/>
  <c r="P297" i="3"/>
  <c r="Q297" i="3" s="1"/>
  <c r="R297" i="3" s="1"/>
  <c r="S297" i="3" s="1"/>
  <c r="T297" i="3" s="1"/>
  <c r="AD297" i="3"/>
  <c r="Z297" i="3"/>
  <c r="AA297" i="3"/>
  <c r="AE297" i="3"/>
  <c r="AC297" i="3"/>
  <c r="W296" i="3"/>
  <c r="U296" i="3" l="1"/>
  <c r="E297" i="3" s="1"/>
  <c r="H297" i="3" s="1"/>
  <c r="AG297" i="3"/>
  <c r="AH297" i="3"/>
  <c r="D297" i="3"/>
  <c r="Y295" i="3"/>
  <c r="F297" i="3" l="1"/>
  <c r="G297" i="3"/>
  <c r="K297" i="3"/>
  <c r="V297" i="3" l="1"/>
  <c r="A298" i="3"/>
  <c r="B298" i="3" s="1"/>
  <c r="I297" i="3"/>
  <c r="J297" i="3"/>
  <c r="M297" i="3"/>
  <c r="N297" i="3" s="1"/>
  <c r="Z298" i="3" l="1"/>
  <c r="P298" i="3"/>
  <c r="Q298" i="3" s="1"/>
  <c r="R298" i="3" s="1"/>
  <c r="S298" i="3" s="1"/>
  <c r="T298" i="3" s="1"/>
  <c r="AC298" i="3"/>
  <c r="AE298" i="3"/>
  <c r="AA298" i="3"/>
  <c r="L297" i="3"/>
  <c r="W297" i="3"/>
  <c r="U297" i="3" l="1"/>
  <c r="E298" i="3" s="1"/>
  <c r="H298" i="3" s="1"/>
  <c r="AH298" i="3"/>
  <c r="AG298" i="3"/>
  <c r="Y296" i="3"/>
  <c r="D298" i="3" l="1"/>
  <c r="F298" i="3" s="1"/>
  <c r="K298" i="3"/>
  <c r="G298" i="3" l="1"/>
  <c r="V298" i="3"/>
  <c r="A299" i="3"/>
  <c r="B299" i="3" s="1"/>
  <c r="I298" i="3"/>
  <c r="J298" i="3"/>
  <c r="AD298" i="3" s="1"/>
  <c r="M298" i="3"/>
  <c r="N298" i="3" s="1"/>
  <c r="L298" i="3" l="1"/>
  <c r="Z299" i="3"/>
  <c r="AD299" i="3"/>
  <c r="AA299" i="3"/>
  <c r="AC299" i="3"/>
  <c r="AE299" i="3"/>
  <c r="P299" i="3"/>
  <c r="Q299" i="3" s="1"/>
  <c r="R299" i="3" s="1"/>
  <c r="S299" i="3" s="1"/>
  <c r="T299" i="3" s="1"/>
  <c r="W298" i="3"/>
  <c r="AG299" i="3" l="1"/>
  <c r="U298" i="3"/>
  <c r="E299" i="3" s="1"/>
  <c r="H299" i="3" s="1"/>
  <c r="D299" i="3"/>
  <c r="AH299" i="3"/>
  <c r="Y297" i="3"/>
  <c r="F299" i="3" l="1"/>
  <c r="G299" i="3"/>
  <c r="K299" i="3"/>
  <c r="I299" i="3" l="1"/>
  <c r="J299" i="3"/>
  <c r="M299" i="3"/>
  <c r="N299" i="3" s="1"/>
  <c r="V299" i="3"/>
  <c r="W299" i="3" s="1"/>
  <c r="A300" i="3"/>
  <c r="B300" i="3" s="1"/>
  <c r="Z300" i="3" l="1"/>
  <c r="AC300" i="3"/>
  <c r="AA300" i="3"/>
  <c r="AE300" i="3"/>
  <c r="AD300" i="3"/>
  <c r="P300" i="3"/>
  <c r="Q300" i="3" s="1"/>
  <c r="R300" i="3" s="1"/>
  <c r="S300" i="3" s="1"/>
  <c r="T300" i="3" s="1"/>
  <c r="L299" i="3"/>
  <c r="U299" i="3" l="1"/>
  <c r="D300" i="3" s="1"/>
  <c r="AH300" i="3"/>
  <c r="AG300" i="3"/>
  <c r="E300" i="3"/>
  <c r="H300" i="3" s="1"/>
  <c r="Y298" i="3"/>
  <c r="K300" i="3" l="1"/>
  <c r="F300" i="3"/>
  <c r="G300" i="3"/>
  <c r="I300" i="3" l="1"/>
  <c r="J300" i="3"/>
  <c r="M300" i="3"/>
  <c r="N300" i="3" s="1"/>
  <c r="V300" i="3"/>
  <c r="W300" i="3" s="1"/>
  <c r="A301" i="3"/>
  <c r="B301" i="3" s="1"/>
  <c r="P301" i="3" l="1"/>
  <c r="Q301" i="3" s="1"/>
  <c r="R301" i="3" s="1"/>
  <c r="S301" i="3" s="1"/>
  <c r="T301" i="3" s="1"/>
  <c r="AC301" i="3"/>
  <c r="AD301" i="3"/>
  <c r="AA301" i="3"/>
  <c r="Z301" i="3"/>
  <c r="AE301" i="3"/>
  <c r="L300" i="3"/>
  <c r="AH301" i="3" l="1"/>
  <c r="U300" i="3"/>
  <c r="D301" i="3" s="1"/>
  <c r="AG301" i="3"/>
  <c r="E301" i="3"/>
  <c r="H301" i="3" s="1"/>
  <c r="Y299" i="3"/>
  <c r="K301" i="3" l="1"/>
  <c r="F301" i="3"/>
  <c r="G301" i="3"/>
  <c r="I301" i="3" l="1"/>
  <c r="J301" i="3"/>
  <c r="M301" i="3"/>
  <c r="N301" i="3" s="1"/>
  <c r="V301" i="3"/>
  <c r="A302" i="3"/>
  <c r="B302" i="3" s="1"/>
  <c r="W301" i="3" l="1"/>
  <c r="P302" i="3"/>
  <c r="Q302" i="3" s="1"/>
  <c r="R302" i="3" s="1"/>
  <c r="S302" i="3" s="1"/>
  <c r="T302" i="3" s="1"/>
  <c r="Z302" i="3"/>
  <c r="AA302" i="3"/>
  <c r="AE302" i="3"/>
  <c r="AC302" i="3"/>
  <c r="L301" i="3"/>
  <c r="U301" i="3" l="1"/>
  <c r="D302" i="3" s="1"/>
  <c r="AH302" i="3"/>
  <c r="AG302" i="3"/>
  <c r="Y300" i="3"/>
  <c r="E302" i="3" l="1"/>
  <c r="H302" i="3" s="1"/>
  <c r="K302" i="3" s="1"/>
  <c r="G302" i="3"/>
  <c r="F302" i="3" l="1"/>
  <c r="I302" i="3"/>
  <c r="J302" i="3"/>
  <c r="M302" i="3"/>
  <c r="N302" i="3" s="1"/>
  <c r="V302" i="3"/>
  <c r="W302" i="3" s="1"/>
  <c r="A303" i="3"/>
  <c r="B303" i="3" s="1"/>
  <c r="L302" i="3" l="1"/>
  <c r="AD302" i="3"/>
  <c r="AE303" i="3"/>
  <c r="AD303" i="3"/>
  <c r="AC303" i="3"/>
  <c r="P303" i="3"/>
  <c r="Q303" i="3" s="1"/>
  <c r="R303" i="3" s="1"/>
  <c r="S303" i="3" s="1"/>
  <c r="T303" i="3" s="1"/>
  <c r="AA303" i="3"/>
  <c r="Z303" i="3"/>
  <c r="U302" i="3" l="1"/>
  <c r="E303" i="3" s="1"/>
  <c r="H303" i="3" s="1"/>
  <c r="AG303" i="3"/>
  <c r="D303" i="3"/>
  <c r="AH303" i="3"/>
  <c r="Y301" i="3"/>
  <c r="F303" i="3" l="1"/>
  <c r="G303" i="3"/>
  <c r="K303" i="3"/>
  <c r="V303" i="3" l="1"/>
  <c r="A304" i="3"/>
  <c r="B304" i="3" s="1"/>
  <c r="I303" i="3"/>
  <c r="J303" i="3"/>
  <c r="M303" i="3"/>
  <c r="N303" i="3" s="1"/>
  <c r="L303" i="3" l="1"/>
  <c r="Z304" i="3"/>
  <c r="P304" i="3"/>
  <c r="Q304" i="3" s="1"/>
  <c r="R304" i="3" s="1"/>
  <c r="S304" i="3" s="1"/>
  <c r="T304" i="3" s="1"/>
  <c r="AA304" i="3"/>
  <c r="AD304" i="3"/>
  <c r="AC304" i="3"/>
  <c r="AE304" i="3"/>
  <c r="W303" i="3"/>
  <c r="U303" i="3" l="1"/>
  <c r="D304" i="3" s="1"/>
  <c r="AG304" i="3"/>
  <c r="AH304" i="3"/>
  <c r="E304" i="3"/>
  <c r="H304" i="3" s="1"/>
  <c r="Y302" i="3"/>
  <c r="K304" i="3" l="1"/>
  <c r="F304" i="3"/>
  <c r="G304" i="3"/>
  <c r="I304" i="3" l="1"/>
  <c r="J304" i="3"/>
  <c r="M304" i="3"/>
  <c r="N304" i="3" s="1"/>
  <c r="V304" i="3"/>
  <c r="A305" i="3"/>
  <c r="B305" i="3" s="1"/>
  <c r="W304" i="3" l="1"/>
  <c r="L304" i="3"/>
  <c r="Z305" i="3"/>
  <c r="P305" i="3"/>
  <c r="Q305" i="3" s="1"/>
  <c r="R305" i="3" s="1"/>
  <c r="S305" i="3" s="1"/>
  <c r="T305" i="3" s="1"/>
  <c r="AC305" i="3"/>
  <c r="AD305" i="3"/>
  <c r="AE305" i="3"/>
  <c r="AA305" i="3"/>
  <c r="U304" i="3" l="1"/>
  <c r="D305" i="3"/>
  <c r="AH305" i="3"/>
  <c r="AG305" i="3"/>
  <c r="E305" i="3"/>
  <c r="H305" i="3" s="1"/>
  <c r="Y303" i="3"/>
  <c r="F305" i="3" l="1"/>
  <c r="G305" i="3"/>
  <c r="K305" i="3"/>
  <c r="V305" i="3" l="1"/>
  <c r="A306" i="3"/>
  <c r="B306" i="3" s="1"/>
  <c r="I305" i="3"/>
  <c r="J305" i="3"/>
  <c r="M305" i="3"/>
  <c r="N305" i="3" s="1"/>
  <c r="AA306" i="3" l="1"/>
  <c r="AD306" i="3"/>
  <c r="Z306" i="3"/>
  <c r="P306" i="3"/>
  <c r="Q306" i="3" s="1"/>
  <c r="R306" i="3" s="1"/>
  <c r="S306" i="3" s="1"/>
  <c r="T306" i="3" s="1"/>
  <c r="AC306" i="3"/>
  <c r="AE306" i="3"/>
  <c r="L305" i="3"/>
  <c r="W305" i="3"/>
  <c r="U305" i="3" l="1"/>
  <c r="E306" i="3" s="1"/>
  <c r="H306" i="3" s="1"/>
  <c r="D306" i="3"/>
  <c r="AH306" i="3"/>
  <c r="AG306" i="3"/>
  <c r="Y304" i="3"/>
  <c r="F306" i="3" l="1"/>
  <c r="G306" i="3"/>
  <c r="K306" i="3"/>
  <c r="V306" i="3" l="1"/>
  <c r="A307" i="3"/>
  <c r="B307" i="3" s="1"/>
  <c r="I306" i="3"/>
  <c r="J306" i="3"/>
  <c r="M306" i="3"/>
  <c r="N306" i="3" s="1"/>
  <c r="L306" i="3" l="1"/>
  <c r="P307" i="3"/>
  <c r="Q307" i="3" s="1"/>
  <c r="R307" i="3" s="1"/>
  <c r="S307" i="3" s="1"/>
  <c r="T307" i="3" s="1"/>
  <c r="AC307" i="3"/>
  <c r="AE307" i="3"/>
  <c r="Z307" i="3"/>
  <c r="AD307" i="3"/>
  <c r="AA307" i="3"/>
  <c r="W306" i="3"/>
  <c r="U306" i="3" l="1"/>
  <c r="E307" i="3" s="1"/>
  <c r="H307" i="3" s="1"/>
  <c r="AG307" i="3"/>
  <c r="AH307" i="3"/>
  <c r="Y305" i="3"/>
  <c r="D307" i="3" l="1"/>
  <c r="F307" i="3" s="1"/>
  <c r="K307" i="3"/>
  <c r="G307" i="3" l="1"/>
  <c r="I307" i="3"/>
  <c r="J307" i="3"/>
  <c r="M307" i="3"/>
  <c r="N307" i="3" s="1"/>
  <c r="V307" i="3"/>
  <c r="W307" i="3" s="1"/>
  <c r="A308" i="3"/>
  <c r="B308" i="3" s="1"/>
  <c r="P308" i="3" l="1"/>
  <c r="Q308" i="3" s="1"/>
  <c r="R308" i="3" s="1"/>
  <c r="S308" i="3" s="1"/>
  <c r="T308" i="3" s="1"/>
  <c r="AA308" i="3"/>
  <c r="AC308" i="3"/>
  <c r="Z308" i="3"/>
  <c r="AE308" i="3"/>
  <c r="L307" i="3"/>
  <c r="U307" i="3" l="1"/>
  <c r="D308" i="3"/>
  <c r="E308" i="3"/>
  <c r="H308" i="3" s="1"/>
  <c r="AH308" i="3"/>
  <c r="AG308" i="3"/>
  <c r="Y306" i="3"/>
  <c r="K308" i="3" l="1"/>
  <c r="F308" i="3"/>
  <c r="G308" i="3"/>
  <c r="I308" i="3" l="1"/>
  <c r="J308" i="3"/>
  <c r="AD308" i="3" s="1"/>
  <c r="M308" i="3"/>
  <c r="N308" i="3" s="1"/>
  <c r="V308" i="3"/>
  <c r="W308" i="3" s="1"/>
  <c r="A309" i="3"/>
  <c r="B309" i="3" s="1"/>
  <c r="L308" i="3" l="1"/>
  <c r="AA309" i="3"/>
  <c r="Z309" i="3"/>
  <c r="AD309" i="3"/>
  <c r="AE309" i="3"/>
  <c r="P309" i="3"/>
  <c r="Q309" i="3" s="1"/>
  <c r="R309" i="3" s="1"/>
  <c r="S309" i="3" s="1"/>
  <c r="T309" i="3" s="1"/>
  <c r="AC309" i="3"/>
  <c r="AG309" i="3" l="1"/>
  <c r="AH309" i="3"/>
  <c r="U308" i="3"/>
  <c r="E309" i="3" s="1"/>
  <c r="H309" i="3" s="1"/>
  <c r="Y307" i="3"/>
  <c r="D309" i="3" l="1"/>
  <c r="F309" i="3" s="1"/>
  <c r="K309" i="3"/>
  <c r="G309" i="3" l="1"/>
  <c r="V309" i="3"/>
  <c r="A310" i="3"/>
  <c r="B310" i="3" s="1"/>
  <c r="I309" i="3"/>
  <c r="J309" i="3"/>
  <c r="M309" i="3"/>
  <c r="N309" i="3" s="1"/>
  <c r="AC310" i="3" l="1"/>
  <c r="Z310" i="3"/>
  <c r="AD310" i="3"/>
  <c r="P310" i="3"/>
  <c r="Q310" i="3" s="1"/>
  <c r="R310" i="3" s="1"/>
  <c r="S310" i="3" s="1"/>
  <c r="T310" i="3" s="1"/>
  <c r="AA310" i="3"/>
  <c r="AE310" i="3"/>
  <c r="L309" i="3"/>
  <c r="W309" i="3"/>
  <c r="U309" i="3" l="1"/>
  <c r="E310" i="3" s="1"/>
  <c r="H310" i="3" s="1"/>
  <c r="AH310" i="3"/>
  <c r="D310" i="3"/>
  <c r="AG310" i="3"/>
  <c r="Y308" i="3"/>
  <c r="F310" i="3" l="1"/>
  <c r="G310" i="3"/>
  <c r="K310" i="3"/>
  <c r="V310" i="3" l="1"/>
  <c r="A311" i="3"/>
  <c r="B311" i="3" s="1"/>
  <c r="I310" i="3"/>
  <c r="J310" i="3"/>
  <c r="M310" i="3"/>
  <c r="N310" i="3" s="1"/>
  <c r="L310" i="3" l="1"/>
  <c r="Z311" i="3"/>
  <c r="AC311" i="3"/>
  <c r="AA311" i="3"/>
  <c r="P311" i="3"/>
  <c r="Q311" i="3" s="1"/>
  <c r="R311" i="3" s="1"/>
  <c r="S311" i="3" s="1"/>
  <c r="T311" i="3" s="1"/>
  <c r="AD311" i="3"/>
  <c r="AE311" i="3"/>
  <c r="W310" i="3"/>
  <c r="U310" i="3" l="1"/>
  <c r="D311" i="3"/>
  <c r="E311" i="3"/>
  <c r="H311" i="3" s="1"/>
  <c r="AH311" i="3"/>
  <c r="AG311" i="3"/>
  <c r="Y309" i="3"/>
  <c r="K311" i="3" l="1"/>
  <c r="F311" i="3"/>
  <c r="G311" i="3"/>
  <c r="I311" i="3" l="1"/>
  <c r="J311" i="3"/>
  <c r="M311" i="3"/>
  <c r="N311" i="3" s="1"/>
  <c r="V311" i="3"/>
  <c r="W311" i="3" s="1"/>
  <c r="A312" i="3"/>
  <c r="B312" i="3" s="1"/>
  <c r="L311" i="3" l="1"/>
  <c r="AA312" i="3"/>
  <c r="Z312" i="3"/>
  <c r="AC312" i="3"/>
  <c r="P312" i="3"/>
  <c r="Q312" i="3" s="1"/>
  <c r="R312" i="3" s="1"/>
  <c r="S312" i="3" s="1"/>
  <c r="T312" i="3" s="1"/>
  <c r="AE312" i="3"/>
  <c r="U311" i="3" l="1"/>
  <c r="D312" i="3" s="1"/>
  <c r="AH312" i="3"/>
  <c r="AG312" i="3"/>
  <c r="Y310" i="3"/>
  <c r="E312" i="3" l="1"/>
  <c r="H312" i="3" s="1"/>
  <c r="K312" i="3" s="1"/>
  <c r="G312" i="3"/>
  <c r="F312" i="3" l="1"/>
  <c r="I312" i="3"/>
  <c r="J312" i="3"/>
  <c r="M312" i="3"/>
  <c r="N312" i="3" s="1"/>
  <c r="V312" i="3"/>
  <c r="W312" i="3" s="1"/>
  <c r="A313" i="3"/>
  <c r="B313" i="3" s="1"/>
  <c r="L312" i="3" l="1"/>
  <c r="AD312" i="3"/>
  <c r="AD313" i="3"/>
  <c r="P313" i="3"/>
  <c r="Q313" i="3" s="1"/>
  <c r="R313" i="3" s="1"/>
  <c r="S313" i="3" s="1"/>
  <c r="T313" i="3" s="1"/>
  <c r="AA313" i="3"/>
  <c r="AE313" i="3"/>
  <c r="Z313" i="3"/>
  <c r="AC313" i="3"/>
  <c r="AG313" i="3" l="1"/>
  <c r="AH313" i="3"/>
  <c r="U312" i="3"/>
  <c r="D313" i="3" s="1"/>
  <c r="Y311" i="3"/>
  <c r="E313" i="3" l="1"/>
  <c r="H313" i="3" s="1"/>
  <c r="K313" i="3" s="1"/>
  <c r="G313" i="3"/>
  <c r="F313" i="3" l="1"/>
  <c r="V313" i="3"/>
  <c r="A314" i="3"/>
  <c r="B314" i="3" s="1"/>
  <c r="I313" i="3"/>
  <c r="J313" i="3"/>
  <c r="M313" i="3"/>
  <c r="N313" i="3" s="1"/>
  <c r="L313" i="3" l="1"/>
  <c r="Z314" i="3"/>
  <c r="AC314" i="3"/>
  <c r="AA314" i="3"/>
  <c r="AE314" i="3"/>
  <c r="AD314" i="3"/>
  <c r="P314" i="3"/>
  <c r="Q314" i="3" s="1"/>
  <c r="R314" i="3" s="1"/>
  <c r="S314" i="3" s="1"/>
  <c r="T314" i="3" s="1"/>
  <c r="W313" i="3"/>
  <c r="U313" i="3" l="1"/>
  <c r="E314" i="3" s="1"/>
  <c r="H314" i="3" s="1"/>
  <c r="D314" i="3"/>
  <c r="AH314" i="3"/>
  <c r="AG314" i="3"/>
  <c r="Y312" i="3"/>
  <c r="F314" i="3" l="1"/>
  <c r="G314" i="3"/>
  <c r="K314" i="3"/>
  <c r="V314" i="3" l="1"/>
  <c r="A315" i="3"/>
  <c r="B315" i="3" s="1"/>
  <c r="I314" i="3"/>
  <c r="J314" i="3"/>
  <c r="M314" i="3"/>
  <c r="N314" i="3" s="1"/>
  <c r="L314" i="3" l="1"/>
  <c r="AA315" i="3"/>
  <c r="AD315" i="3"/>
  <c r="AE315" i="3"/>
  <c r="Z315" i="3"/>
  <c r="AC315" i="3"/>
  <c r="P315" i="3"/>
  <c r="Q315" i="3" s="1"/>
  <c r="R315" i="3" s="1"/>
  <c r="S315" i="3" s="1"/>
  <c r="T315" i="3" s="1"/>
  <c r="W314" i="3"/>
  <c r="U314" i="3" l="1"/>
  <c r="AG315" i="3"/>
  <c r="E315" i="3"/>
  <c r="H315" i="3" s="1"/>
  <c r="D315" i="3"/>
  <c r="AH315" i="3"/>
  <c r="Y313" i="3"/>
  <c r="F315" i="3" l="1"/>
  <c r="G315" i="3"/>
  <c r="K315" i="3"/>
  <c r="V315" i="3" l="1"/>
  <c r="A316" i="3"/>
  <c r="B316" i="3" s="1"/>
  <c r="I315" i="3"/>
  <c r="J315" i="3"/>
  <c r="M315" i="3"/>
  <c r="N315" i="3" s="1"/>
  <c r="Z316" i="3" l="1"/>
  <c r="P316" i="3"/>
  <c r="Q316" i="3" s="1"/>
  <c r="R316" i="3" s="1"/>
  <c r="S316" i="3" s="1"/>
  <c r="T316" i="3" s="1"/>
  <c r="AA316" i="3"/>
  <c r="AC316" i="3"/>
  <c r="AD316" i="3"/>
  <c r="AE316" i="3"/>
  <c r="L315" i="3"/>
  <c r="W315" i="3"/>
  <c r="U315" i="3" l="1"/>
  <c r="E316" i="3" s="1"/>
  <c r="H316" i="3" s="1"/>
  <c r="AG316" i="3"/>
  <c r="AH316" i="3"/>
  <c r="Y314" i="3"/>
  <c r="D316" i="3" l="1"/>
  <c r="F316" i="3" s="1"/>
  <c r="K316" i="3"/>
  <c r="G316" i="3" l="1"/>
  <c r="I316" i="3" s="1"/>
  <c r="V316" i="3"/>
  <c r="A317" i="3"/>
  <c r="B317" i="3" s="1"/>
  <c r="M316" i="3" l="1"/>
  <c r="N316" i="3" s="1"/>
  <c r="W316" i="3"/>
  <c r="J316" i="3"/>
  <c r="L316" i="3" s="1"/>
  <c r="Z317" i="3"/>
  <c r="AC317" i="3"/>
  <c r="AA317" i="3"/>
  <c r="AE317" i="3"/>
  <c r="AD317" i="3"/>
  <c r="P317" i="3"/>
  <c r="Q317" i="3" s="1"/>
  <c r="R317" i="3" s="1"/>
  <c r="S317" i="3" s="1"/>
  <c r="T317" i="3" s="1"/>
  <c r="U316" i="3" l="1"/>
  <c r="E317" i="3" s="1"/>
  <c r="H317" i="3" s="1"/>
  <c r="AH317" i="3"/>
  <c r="AG317" i="3"/>
  <c r="Y315" i="3"/>
  <c r="D317" i="3" l="1"/>
  <c r="F317" i="3" s="1"/>
  <c r="K317" i="3"/>
  <c r="G317" i="3" l="1"/>
  <c r="V317" i="3"/>
  <c r="A318" i="3"/>
  <c r="B318" i="3" s="1"/>
  <c r="I317" i="3"/>
  <c r="J317" i="3"/>
  <c r="M317" i="3"/>
  <c r="N317" i="3" s="1"/>
  <c r="L317" i="3" l="1"/>
  <c r="Z318" i="3"/>
  <c r="AC318" i="3"/>
  <c r="P318" i="3"/>
  <c r="Q318" i="3" s="1"/>
  <c r="R318" i="3" s="1"/>
  <c r="S318" i="3" s="1"/>
  <c r="T318" i="3" s="1"/>
  <c r="AA318" i="3"/>
  <c r="AE318" i="3"/>
  <c r="W317" i="3"/>
  <c r="AH318" i="3" l="1"/>
  <c r="AG318" i="3"/>
  <c r="U317" i="3"/>
  <c r="E318" i="3" s="1"/>
  <c r="H318" i="3" s="1"/>
  <c r="Y316" i="3"/>
  <c r="D318" i="3" l="1"/>
  <c r="F318" i="3" s="1"/>
  <c r="K318" i="3"/>
  <c r="G318" i="3" l="1"/>
  <c r="V318" i="3"/>
  <c r="A319" i="3"/>
  <c r="B319" i="3" s="1"/>
  <c r="I318" i="3"/>
  <c r="J318" i="3"/>
  <c r="AD318" i="3" s="1"/>
  <c r="M318" i="3"/>
  <c r="N318" i="3" s="1"/>
  <c r="AA319" i="3" l="1"/>
  <c r="AC319" i="3"/>
  <c r="Z319" i="3"/>
  <c r="AD319" i="3"/>
  <c r="AE319" i="3"/>
  <c r="P319" i="3"/>
  <c r="Q319" i="3" s="1"/>
  <c r="R319" i="3" s="1"/>
  <c r="S319" i="3" s="1"/>
  <c r="T319" i="3" s="1"/>
  <c r="L318" i="3"/>
  <c r="W318" i="3"/>
  <c r="U318" i="3" l="1"/>
  <c r="E319" i="3" s="1"/>
  <c r="H319" i="3" s="1"/>
  <c r="AG319" i="3"/>
  <c r="AH319" i="3"/>
  <c r="Y317" i="3"/>
  <c r="D319" i="3" l="1"/>
  <c r="F319" i="3" s="1"/>
  <c r="K319" i="3"/>
  <c r="G319" i="3" l="1"/>
  <c r="I319" i="3"/>
  <c r="J319" i="3"/>
  <c r="M319" i="3"/>
  <c r="N319" i="3" s="1"/>
  <c r="V319" i="3"/>
  <c r="W319" i="3" s="1"/>
  <c r="A320" i="3"/>
  <c r="B320" i="3" s="1"/>
  <c r="AA320" i="3" l="1"/>
  <c r="P320" i="3"/>
  <c r="Q320" i="3" s="1"/>
  <c r="R320" i="3" s="1"/>
  <c r="S320" i="3" s="1"/>
  <c r="T320" i="3" s="1"/>
  <c r="AD320" i="3"/>
  <c r="AC320" i="3"/>
  <c r="AE320" i="3"/>
  <c r="Z320" i="3"/>
  <c r="L319" i="3"/>
  <c r="U319" i="3" l="1"/>
  <c r="E320" i="3" s="1"/>
  <c r="H320" i="3" s="1"/>
  <c r="AG320" i="3"/>
  <c r="AH320" i="3"/>
  <c r="Y318" i="3"/>
  <c r="D320" i="3" l="1"/>
  <c r="F320" i="3" s="1"/>
  <c r="K320" i="3"/>
  <c r="G320" i="3" l="1"/>
  <c r="I320" i="3"/>
  <c r="J320" i="3"/>
  <c r="M320" i="3"/>
  <c r="N320" i="3" s="1"/>
  <c r="V320" i="3"/>
  <c r="W320" i="3" s="1"/>
  <c r="A321" i="3"/>
  <c r="B321" i="3" s="1"/>
  <c r="P321" i="3" l="1"/>
  <c r="Q321" i="3" s="1"/>
  <c r="R321" i="3" s="1"/>
  <c r="S321" i="3" s="1"/>
  <c r="T321" i="3" s="1"/>
  <c r="Z321" i="3"/>
  <c r="AD321" i="3"/>
  <c r="AA321" i="3"/>
  <c r="AE321" i="3"/>
  <c r="AC321" i="3"/>
  <c r="L320" i="3"/>
  <c r="U320" i="3" l="1"/>
  <c r="E321" i="3" s="1"/>
  <c r="H321" i="3" s="1"/>
  <c r="AH321" i="3"/>
  <c r="AG321" i="3"/>
  <c r="D321" i="3"/>
  <c r="Y319" i="3"/>
  <c r="F321" i="3" l="1"/>
  <c r="G321" i="3"/>
  <c r="K321" i="3"/>
  <c r="V321" i="3" l="1"/>
  <c r="A322" i="3"/>
  <c r="B322" i="3" s="1"/>
  <c r="I321" i="3"/>
  <c r="J321" i="3"/>
  <c r="M321" i="3"/>
  <c r="N321" i="3" s="1"/>
  <c r="Z322" i="3" l="1"/>
  <c r="AC322" i="3"/>
  <c r="AE322" i="3"/>
  <c r="AA322" i="3"/>
  <c r="P322" i="3"/>
  <c r="Q322" i="3" s="1"/>
  <c r="R322" i="3" s="1"/>
  <c r="S322" i="3" s="1"/>
  <c r="T322" i="3" s="1"/>
  <c r="L321" i="3"/>
  <c r="W321" i="3"/>
  <c r="U321" i="3" l="1"/>
  <c r="D322" i="3" s="1"/>
  <c r="AG322" i="3"/>
  <c r="AH322" i="3"/>
  <c r="E322" i="3"/>
  <c r="H322" i="3" s="1"/>
  <c r="Y320" i="3"/>
  <c r="K322" i="3" l="1"/>
  <c r="F322" i="3"/>
  <c r="G322" i="3"/>
  <c r="I322" i="3" l="1"/>
  <c r="J322" i="3"/>
  <c r="M322" i="3"/>
  <c r="N322" i="3" s="1"/>
  <c r="V322" i="3"/>
  <c r="W322" i="3" s="1"/>
  <c r="A323" i="3"/>
  <c r="B323" i="3" s="1"/>
  <c r="AE323" i="3" l="1"/>
  <c r="AA323" i="3"/>
  <c r="P323" i="3"/>
  <c r="Q323" i="3" s="1"/>
  <c r="R323" i="3" s="1"/>
  <c r="S323" i="3" s="1"/>
  <c r="T323" i="3" s="1"/>
  <c r="AC323" i="3"/>
  <c r="Z323" i="3"/>
  <c r="AD323" i="3"/>
  <c r="L322" i="3"/>
  <c r="AD322" i="3"/>
  <c r="AH323" i="3" l="1"/>
  <c r="U322" i="3"/>
  <c r="D323" i="3" s="1"/>
  <c r="AG323" i="3"/>
  <c r="E323" i="3"/>
  <c r="H323" i="3" s="1"/>
  <c r="Y321" i="3"/>
  <c r="K323" i="3" l="1"/>
  <c r="F323" i="3"/>
  <c r="G323" i="3"/>
  <c r="V323" i="3" l="1"/>
  <c r="A324" i="3"/>
  <c r="B324" i="3" s="1"/>
  <c r="I323" i="3"/>
  <c r="J323" i="3"/>
  <c r="M323" i="3"/>
  <c r="N323" i="3" s="1"/>
  <c r="L323" i="3" l="1"/>
  <c r="AC324" i="3"/>
  <c r="Z324" i="3"/>
  <c r="AE324" i="3"/>
  <c r="P324" i="3"/>
  <c r="Q324" i="3" s="1"/>
  <c r="R324" i="3" s="1"/>
  <c r="S324" i="3" s="1"/>
  <c r="T324" i="3" s="1"/>
  <c r="AA324" i="3"/>
  <c r="AD324" i="3"/>
  <c r="W323" i="3"/>
  <c r="U323" i="3" l="1"/>
  <c r="E324" i="3"/>
  <c r="H324" i="3" s="1"/>
  <c r="D324" i="3"/>
  <c r="AG324" i="3"/>
  <c r="AH324" i="3"/>
  <c r="Y322" i="3"/>
  <c r="F324" i="3" l="1"/>
  <c r="G324" i="3"/>
  <c r="K324" i="3"/>
  <c r="V324" i="3" l="1"/>
  <c r="A325" i="3"/>
  <c r="B325" i="3" s="1"/>
  <c r="I324" i="3"/>
  <c r="J324" i="3"/>
  <c r="M324" i="3"/>
  <c r="N324" i="3" s="1"/>
  <c r="L324" i="3" l="1"/>
  <c r="Z325" i="3"/>
  <c r="AC325" i="3"/>
  <c r="AA325" i="3"/>
  <c r="AE325" i="3"/>
  <c r="P325" i="3"/>
  <c r="Q325" i="3" s="1"/>
  <c r="R325" i="3" s="1"/>
  <c r="S325" i="3" s="1"/>
  <c r="T325" i="3" s="1"/>
  <c r="AD325" i="3"/>
  <c r="W324" i="3"/>
  <c r="AG325" i="3" l="1"/>
  <c r="U324" i="3"/>
  <c r="D325" i="3" s="1"/>
  <c r="AH325" i="3"/>
  <c r="Y323" i="3"/>
  <c r="E325" i="3" l="1"/>
  <c r="H325" i="3" s="1"/>
  <c r="K325" i="3" s="1"/>
  <c r="G325" i="3"/>
  <c r="F325" i="3" l="1"/>
  <c r="I325" i="3"/>
  <c r="J325" i="3"/>
  <c r="M325" i="3"/>
  <c r="N325" i="3" s="1"/>
  <c r="V325" i="3"/>
  <c r="W325" i="3" s="1"/>
  <c r="A326" i="3"/>
  <c r="B326" i="3" s="1"/>
  <c r="L325" i="3" l="1"/>
  <c r="P326" i="3"/>
  <c r="Q326" i="3" s="1"/>
  <c r="R326" i="3" s="1"/>
  <c r="S326" i="3" s="1"/>
  <c r="T326" i="3" s="1"/>
  <c r="Z326" i="3"/>
  <c r="AD326" i="3"/>
  <c r="AC326" i="3"/>
  <c r="AE326" i="3"/>
  <c r="AA326" i="3"/>
  <c r="U325" i="3" l="1"/>
  <c r="D326" i="3"/>
  <c r="E326" i="3"/>
  <c r="H326" i="3" s="1"/>
  <c r="AG326" i="3"/>
  <c r="AH326" i="3"/>
  <c r="Y324" i="3"/>
  <c r="K326" i="3" l="1"/>
  <c r="F326" i="3"/>
  <c r="G326" i="3"/>
  <c r="I326" i="3" l="1"/>
  <c r="J326" i="3"/>
  <c r="M326" i="3"/>
  <c r="N326" i="3" s="1"/>
  <c r="V326" i="3"/>
  <c r="W326" i="3" s="1"/>
  <c r="A327" i="3"/>
  <c r="B327" i="3" s="1"/>
  <c r="P327" i="3" l="1"/>
  <c r="Q327" i="3" s="1"/>
  <c r="R327" i="3" s="1"/>
  <c r="S327" i="3" s="1"/>
  <c r="T327" i="3" s="1"/>
  <c r="AD327" i="3"/>
  <c r="Z327" i="3"/>
  <c r="AC327" i="3"/>
  <c r="AE327" i="3"/>
  <c r="AA327" i="3"/>
  <c r="L326" i="3"/>
  <c r="U326" i="3" l="1"/>
  <c r="AH327" i="3"/>
  <c r="E327" i="3"/>
  <c r="H327" i="3" s="1"/>
  <c r="D327" i="3"/>
  <c r="AG327" i="3"/>
  <c r="Y325" i="3"/>
  <c r="K327" i="3" l="1"/>
  <c r="F327" i="3"/>
  <c r="G327" i="3"/>
  <c r="I327" i="3" l="1"/>
  <c r="J327" i="3"/>
  <c r="M327" i="3"/>
  <c r="N327" i="3" s="1"/>
  <c r="V327" i="3"/>
  <c r="W327" i="3" s="1"/>
  <c r="A328" i="3"/>
  <c r="B328" i="3" s="1"/>
  <c r="AC328" i="3" l="1"/>
  <c r="AA328" i="3"/>
  <c r="AE328" i="3"/>
  <c r="Z328" i="3"/>
  <c r="P328" i="3"/>
  <c r="Q328" i="3" s="1"/>
  <c r="R328" i="3" s="1"/>
  <c r="S328" i="3" s="1"/>
  <c r="T328" i="3" s="1"/>
  <c r="L327" i="3"/>
  <c r="U327" i="3" l="1"/>
  <c r="D328" i="3"/>
  <c r="AG328" i="3"/>
  <c r="E328" i="3"/>
  <c r="H328" i="3" s="1"/>
  <c r="AH328" i="3"/>
  <c r="Y326" i="3"/>
  <c r="F328" i="3" l="1"/>
  <c r="G328" i="3"/>
  <c r="K328" i="3"/>
  <c r="V328" i="3" l="1"/>
  <c r="A329" i="3"/>
  <c r="B329" i="3" s="1"/>
  <c r="I328" i="3"/>
  <c r="J328" i="3"/>
  <c r="AD328" i="3" s="1"/>
  <c r="M328" i="3"/>
  <c r="N328" i="3" s="1"/>
  <c r="L328" i="3" l="1"/>
  <c r="Z329" i="3"/>
  <c r="AC329" i="3"/>
  <c r="AE329" i="3"/>
  <c r="AD329" i="3"/>
  <c r="AA329" i="3"/>
  <c r="P329" i="3"/>
  <c r="Q329" i="3" s="1"/>
  <c r="R329" i="3" s="1"/>
  <c r="S329" i="3" s="1"/>
  <c r="T329" i="3" s="1"/>
  <c r="W328" i="3"/>
  <c r="AH329" i="3" l="1"/>
  <c r="U328" i="3"/>
  <c r="D329" i="3" s="1"/>
  <c r="AG329" i="3"/>
  <c r="E329" i="3"/>
  <c r="H329" i="3" s="1"/>
  <c r="Y327" i="3"/>
  <c r="K329" i="3" l="1"/>
  <c r="F329" i="3"/>
  <c r="G329" i="3"/>
  <c r="I329" i="3" l="1"/>
  <c r="J329" i="3"/>
  <c r="M329" i="3"/>
  <c r="N329" i="3" s="1"/>
  <c r="V329" i="3"/>
  <c r="A330" i="3"/>
  <c r="B330" i="3" s="1"/>
  <c r="W329" i="3" l="1"/>
  <c r="P330" i="3"/>
  <c r="Q330" i="3" s="1"/>
  <c r="R330" i="3" s="1"/>
  <c r="S330" i="3" s="1"/>
  <c r="T330" i="3" s="1"/>
  <c r="AA330" i="3"/>
  <c r="AD330" i="3"/>
  <c r="Z330" i="3"/>
  <c r="AE330" i="3"/>
  <c r="AC330" i="3"/>
  <c r="L329" i="3"/>
  <c r="U329" i="3" l="1"/>
  <c r="E330" i="3"/>
  <c r="H330" i="3" s="1"/>
  <c r="D330" i="3"/>
  <c r="AG330" i="3"/>
  <c r="AH330" i="3"/>
  <c r="Y328" i="3"/>
  <c r="F330" i="3" l="1"/>
  <c r="G330" i="3"/>
  <c r="K330" i="3"/>
  <c r="V330" i="3" l="1"/>
  <c r="A331" i="3"/>
  <c r="B331" i="3" s="1"/>
  <c r="I330" i="3"/>
  <c r="J330" i="3"/>
  <c r="M330" i="3"/>
  <c r="N330" i="3" s="1"/>
  <c r="L330" i="3" l="1"/>
  <c r="P331" i="3"/>
  <c r="Q331" i="3" s="1"/>
  <c r="R331" i="3" s="1"/>
  <c r="S331" i="3" s="1"/>
  <c r="T331" i="3" s="1"/>
  <c r="AA331" i="3"/>
  <c r="Z331" i="3"/>
  <c r="AD331" i="3"/>
  <c r="AE331" i="3"/>
  <c r="AC331" i="3"/>
  <c r="W330" i="3"/>
  <c r="U330" i="3" l="1"/>
  <c r="D331" i="3" s="1"/>
  <c r="AH331" i="3"/>
  <c r="AG331" i="3"/>
  <c r="E331" i="3"/>
  <c r="H331" i="3" s="1"/>
  <c r="Y329" i="3"/>
  <c r="K331" i="3" l="1"/>
  <c r="F331" i="3"/>
  <c r="G331" i="3"/>
  <c r="V331" i="3" l="1"/>
  <c r="A332" i="3"/>
  <c r="B332" i="3" s="1"/>
  <c r="I331" i="3"/>
  <c r="J331" i="3"/>
  <c r="M331" i="3"/>
  <c r="N331" i="3" s="1"/>
  <c r="L331" i="3" l="1"/>
  <c r="AA332" i="3"/>
  <c r="AC332" i="3"/>
  <c r="P332" i="3"/>
  <c r="Q332" i="3" s="1"/>
  <c r="R332" i="3" s="1"/>
  <c r="S332" i="3" s="1"/>
  <c r="T332" i="3" s="1"/>
  <c r="AE332" i="3"/>
  <c r="Z332" i="3"/>
  <c r="W331" i="3"/>
  <c r="U331" i="3" l="1"/>
  <c r="AG332" i="3"/>
  <c r="E332" i="3"/>
  <c r="H332" i="3" s="1"/>
  <c r="D332" i="3"/>
  <c r="AH332" i="3"/>
  <c r="Y330" i="3"/>
  <c r="F332" i="3" l="1"/>
  <c r="G332" i="3"/>
  <c r="K332" i="3"/>
  <c r="V332" i="3" l="1"/>
  <c r="A333" i="3"/>
  <c r="B333" i="3" s="1"/>
  <c r="I332" i="3"/>
  <c r="J332" i="3"/>
  <c r="M332" i="3"/>
  <c r="N332" i="3" s="1"/>
  <c r="P333" i="3" l="1"/>
  <c r="Q333" i="3" s="1"/>
  <c r="R333" i="3" s="1"/>
  <c r="S333" i="3" s="1"/>
  <c r="T333" i="3" s="1"/>
  <c r="AA333" i="3"/>
  <c r="AE333" i="3"/>
  <c r="AD333" i="3"/>
  <c r="Z333" i="3"/>
  <c r="AC333" i="3"/>
  <c r="L332" i="3"/>
  <c r="AD332" i="3"/>
  <c r="W332" i="3"/>
  <c r="AH333" i="3" l="1"/>
  <c r="AG333" i="3"/>
  <c r="U332" i="3"/>
  <c r="D333" i="3" s="1"/>
  <c r="Y331" i="3"/>
  <c r="E333" i="3" l="1"/>
  <c r="H333" i="3" s="1"/>
  <c r="K333" i="3" s="1"/>
  <c r="G333" i="3"/>
  <c r="F333" i="3" l="1"/>
  <c r="V333" i="3"/>
  <c r="A334" i="3"/>
  <c r="B334" i="3" s="1"/>
  <c r="I333" i="3"/>
  <c r="J333" i="3"/>
  <c r="M333" i="3"/>
  <c r="N333" i="3" s="1"/>
  <c r="AA334" i="3" l="1"/>
  <c r="Z334" i="3"/>
  <c r="AC334" i="3"/>
  <c r="AD334" i="3"/>
  <c r="AE334" i="3"/>
  <c r="P334" i="3"/>
  <c r="Q334" i="3" s="1"/>
  <c r="R334" i="3" s="1"/>
  <c r="S334" i="3" s="1"/>
  <c r="T334" i="3" s="1"/>
  <c r="L333" i="3"/>
  <c r="W333" i="3"/>
  <c r="U333" i="3" l="1"/>
  <c r="AG334" i="3"/>
  <c r="D334" i="3"/>
  <c r="AH334" i="3"/>
  <c r="E334" i="3"/>
  <c r="H334" i="3" s="1"/>
  <c r="Y332" i="3"/>
  <c r="K334" i="3" l="1"/>
  <c r="F334" i="3"/>
  <c r="G334" i="3"/>
  <c r="V334" i="3" l="1"/>
  <c r="A335" i="3"/>
  <c r="B335" i="3" s="1"/>
  <c r="I334" i="3"/>
  <c r="J334" i="3"/>
  <c r="M334" i="3"/>
  <c r="N334" i="3" s="1"/>
  <c r="L334" i="3" l="1"/>
  <c r="P335" i="3"/>
  <c r="Q335" i="3" s="1"/>
  <c r="R335" i="3" s="1"/>
  <c r="S335" i="3" s="1"/>
  <c r="T335" i="3" s="1"/>
  <c r="AA335" i="3"/>
  <c r="AC335" i="3"/>
  <c r="AD335" i="3"/>
  <c r="Z335" i="3"/>
  <c r="AE335" i="3"/>
  <c r="W334" i="3"/>
  <c r="U334" i="3" l="1"/>
  <c r="D335" i="3" s="1"/>
  <c r="AH335" i="3"/>
  <c r="AG335" i="3"/>
  <c r="Y333" i="3"/>
  <c r="E335" i="3" l="1"/>
  <c r="H335" i="3" s="1"/>
  <c r="K335" i="3" s="1"/>
  <c r="G335" i="3"/>
  <c r="F335" i="3" l="1"/>
  <c r="V335" i="3"/>
  <c r="A336" i="3"/>
  <c r="B336" i="3" s="1"/>
  <c r="I335" i="3"/>
  <c r="J335" i="3"/>
  <c r="M335" i="3"/>
  <c r="N335" i="3" s="1"/>
  <c r="L335" i="3" l="1"/>
  <c r="P336" i="3"/>
  <c r="Q336" i="3" s="1"/>
  <c r="R336" i="3" s="1"/>
  <c r="S336" i="3" s="1"/>
  <c r="T336" i="3" s="1"/>
  <c r="AA336" i="3"/>
  <c r="Z336" i="3"/>
  <c r="AD336" i="3"/>
  <c r="AC336" i="3"/>
  <c r="AE336" i="3"/>
  <c r="W335" i="3"/>
  <c r="U335" i="3" l="1"/>
  <c r="AH336" i="3"/>
  <c r="E336" i="3"/>
  <c r="H336" i="3" s="1"/>
  <c r="D336" i="3"/>
  <c r="AG336" i="3"/>
  <c r="Y334" i="3"/>
  <c r="K336" i="3" l="1"/>
  <c r="F336" i="3"/>
  <c r="G336" i="3"/>
  <c r="I336" i="3" l="1"/>
  <c r="J336" i="3"/>
  <c r="M336" i="3"/>
  <c r="N336" i="3" s="1"/>
  <c r="V336" i="3"/>
  <c r="W336" i="3" s="1"/>
  <c r="A337" i="3"/>
  <c r="B337" i="3" s="1"/>
  <c r="P337" i="3" l="1"/>
  <c r="Q337" i="3" s="1"/>
  <c r="R337" i="3" s="1"/>
  <c r="S337" i="3" s="1"/>
  <c r="T337" i="3" s="1"/>
  <c r="AA337" i="3"/>
  <c r="Z337" i="3"/>
  <c r="AE337" i="3"/>
  <c r="AD337" i="3"/>
  <c r="AC337" i="3"/>
  <c r="L336" i="3"/>
  <c r="U336" i="3" l="1"/>
  <c r="D337" i="3" s="1"/>
  <c r="E337" i="3"/>
  <c r="H337" i="3" s="1"/>
  <c r="AH337" i="3"/>
  <c r="AG337" i="3"/>
  <c r="Y335" i="3"/>
  <c r="K337" i="3" l="1"/>
  <c r="F337" i="3"/>
  <c r="G337" i="3"/>
  <c r="V337" i="3" l="1"/>
  <c r="A338" i="3"/>
  <c r="B338" i="3" s="1"/>
  <c r="I337" i="3"/>
  <c r="J337" i="3"/>
  <c r="M337" i="3"/>
  <c r="N337" i="3" s="1"/>
  <c r="Z338" i="3" l="1"/>
  <c r="AA338" i="3"/>
  <c r="P338" i="3"/>
  <c r="Q338" i="3" s="1"/>
  <c r="R338" i="3" s="1"/>
  <c r="S338" i="3" s="1"/>
  <c r="T338" i="3" s="1"/>
  <c r="AC338" i="3"/>
  <c r="AE338" i="3"/>
  <c r="L337" i="3"/>
  <c r="W337" i="3"/>
  <c r="AH338" i="3" l="1"/>
  <c r="U337" i="3"/>
  <c r="E338" i="3" s="1"/>
  <c r="H338" i="3" s="1"/>
  <c r="AG338" i="3"/>
  <c r="Y336" i="3"/>
  <c r="D338" i="3" l="1"/>
  <c r="F338" i="3" s="1"/>
  <c r="K338" i="3"/>
  <c r="G338" i="3" l="1"/>
  <c r="V338" i="3"/>
  <c r="A339" i="3"/>
  <c r="B339" i="3" s="1"/>
  <c r="I338" i="3"/>
  <c r="J338" i="3"/>
  <c r="AD338" i="3" s="1"/>
  <c r="M338" i="3"/>
  <c r="N338" i="3" s="1"/>
  <c r="L338" i="3" l="1"/>
  <c r="P339" i="3"/>
  <c r="Q339" i="3" s="1"/>
  <c r="R339" i="3" s="1"/>
  <c r="S339" i="3" s="1"/>
  <c r="T339" i="3" s="1"/>
  <c r="AA339" i="3"/>
  <c r="AE339" i="3"/>
  <c r="AC339" i="3"/>
  <c r="Z339" i="3"/>
  <c r="AD339" i="3"/>
  <c r="W338" i="3"/>
  <c r="U338" i="3" l="1"/>
  <c r="D339" i="3"/>
  <c r="AG339" i="3"/>
  <c r="AH339" i="3"/>
  <c r="E339" i="3"/>
  <c r="H339" i="3" s="1"/>
  <c r="Y337" i="3"/>
  <c r="K339" i="3" l="1"/>
  <c r="F339" i="3"/>
  <c r="G339" i="3"/>
  <c r="I339" i="3" l="1"/>
  <c r="J339" i="3"/>
  <c r="M339" i="3"/>
  <c r="N339" i="3" s="1"/>
  <c r="V339" i="3"/>
  <c r="W339" i="3" s="1"/>
  <c r="A340" i="3"/>
  <c r="B340" i="3" s="1"/>
  <c r="P340" i="3" l="1"/>
  <c r="Q340" i="3" s="1"/>
  <c r="R340" i="3" s="1"/>
  <c r="S340" i="3" s="1"/>
  <c r="T340" i="3" s="1"/>
  <c r="AA340" i="3"/>
  <c r="AC340" i="3"/>
  <c r="AE340" i="3"/>
  <c r="Z340" i="3"/>
  <c r="AD340" i="3"/>
  <c r="L339" i="3"/>
  <c r="U339" i="3" l="1"/>
  <c r="E340" i="3"/>
  <c r="H340" i="3" s="1"/>
  <c r="AH340" i="3"/>
  <c r="D340" i="3"/>
  <c r="AG340" i="3"/>
  <c r="Y338" i="3"/>
  <c r="F340" i="3" l="1"/>
  <c r="G340" i="3"/>
  <c r="K340" i="3"/>
  <c r="V340" i="3" l="1"/>
  <c r="A341" i="3"/>
  <c r="B341" i="3" s="1"/>
  <c r="I340" i="3"/>
  <c r="J340" i="3"/>
  <c r="M340" i="3"/>
  <c r="N340" i="3" s="1"/>
  <c r="AC341" i="3" l="1"/>
  <c r="P341" i="3"/>
  <c r="Q341" i="3" s="1"/>
  <c r="R341" i="3" s="1"/>
  <c r="S341" i="3" s="1"/>
  <c r="T341" i="3" s="1"/>
  <c r="AA341" i="3"/>
  <c r="AE341" i="3"/>
  <c r="Z341" i="3"/>
  <c r="AD341" i="3"/>
  <c r="L340" i="3"/>
  <c r="W340" i="3"/>
  <c r="U340" i="3" l="1"/>
  <c r="AH341" i="3"/>
  <c r="E341" i="3"/>
  <c r="H341" i="3" s="1"/>
  <c r="AG341" i="3"/>
  <c r="D341" i="3"/>
  <c r="Y339" i="3"/>
  <c r="K341" i="3" l="1"/>
  <c r="F341" i="3"/>
  <c r="G341" i="3"/>
  <c r="I341" i="3" l="1"/>
  <c r="J341" i="3"/>
  <c r="M341" i="3"/>
  <c r="N341" i="3" s="1"/>
  <c r="V341" i="3"/>
  <c r="A342" i="3"/>
  <c r="B342" i="3" s="1"/>
  <c r="W341" i="3" l="1"/>
  <c r="P342" i="3"/>
  <c r="Q342" i="3" s="1"/>
  <c r="R342" i="3" s="1"/>
  <c r="S342" i="3" s="1"/>
  <c r="T342" i="3" s="1"/>
  <c r="Z342" i="3"/>
  <c r="AC342" i="3"/>
  <c r="AE342" i="3"/>
  <c r="AA342" i="3"/>
  <c r="L341" i="3"/>
  <c r="U341" i="3" l="1"/>
  <c r="E342" i="3" s="1"/>
  <c r="H342" i="3" s="1"/>
  <c r="AH342" i="3"/>
  <c r="AG342" i="3"/>
  <c r="Y340" i="3"/>
  <c r="D342" i="3" l="1"/>
  <c r="F342" i="3" s="1"/>
  <c r="K342" i="3"/>
  <c r="G342" i="3" l="1"/>
  <c r="V342" i="3"/>
  <c r="A343" i="3"/>
  <c r="B343" i="3" s="1"/>
  <c r="I342" i="3"/>
  <c r="J342" i="3"/>
  <c r="M342" i="3"/>
  <c r="N342" i="3" s="1"/>
  <c r="AD343" i="3" l="1"/>
  <c r="AA343" i="3"/>
  <c r="P343" i="3"/>
  <c r="Q343" i="3" s="1"/>
  <c r="R343" i="3" s="1"/>
  <c r="S343" i="3" s="1"/>
  <c r="T343" i="3" s="1"/>
  <c r="Z343" i="3"/>
  <c r="AE343" i="3"/>
  <c r="AC343" i="3"/>
  <c r="L342" i="3"/>
  <c r="AD342" i="3"/>
  <c r="W342" i="3"/>
  <c r="U342" i="3" l="1"/>
  <c r="D343" i="3" s="1"/>
  <c r="AH343" i="3"/>
  <c r="AG343" i="3"/>
  <c r="E343" i="3"/>
  <c r="H343" i="3" s="1"/>
  <c r="Y341" i="3"/>
  <c r="K343" i="3" l="1"/>
  <c r="F343" i="3"/>
  <c r="G343" i="3"/>
  <c r="V343" i="3" l="1"/>
  <c r="A344" i="3"/>
  <c r="B344" i="3" s="1"/>
  <c r="I343" i="3"/>
  <c r="J343" i="3"/>
  <c r="M343" i="3"/>
  <c r="N343" i="3" s="1"/>
  <c r="AA344" i="3" l="1"/>
  <c r="Z344" i="3"/>
  <c r="AC344" i="3"/>
  <c r="AD344" i="3"/>
  <c r="P344" i="3"/>
  <c r="Q344" i="3" s="1"/>
  <c r="R344" i="3" s="1"/>
  <c r="S344" i="3" s="1"/>
  <c r="T344" i="3" s="1"/>
  <c r="AE344" i="3"/>
  <c r="L343" i="3"/>
  <c r="W343" i="3"/>
  <c r="U343" i="3" l="1"/>
  <c r="D344" i="3" s="1"/>
  <c r="AH344" i="3"/>
  <c r="AG344" i="3"/>
  <c r="E344" i="3"/>
  <c r="H344" i="3" s="1"/>
  <c r="Y342" i="3"/>
  <c r="K344" i="3" l="1"/>
  <c r="F344" i="3"/>
  <c r="G344" i="3"/>
  <c r="V344" i="3" l="1"/>
  <c r="A345" i="3"/>
  <c r="B345" i="3" s="1"/>
  <c r="I344" i="3"/>
  <c r="J344" i="3"/>
  <c r="M344" i="3"/>
  <c r="N344" i="3" s="1"/>
  <c r="P345" i="3" l="1"/>
  <c r="Q345" i="3" s="1"/>
  <c r="R345" i="3" s="1"/>
  <c r="S345" i="3" s="1"/>
  <c r="T345" i="3" s="1"/>
  <c r="AA345" i="3"/>
  <c r="Z345" i="3"/>
  <c r="AE345" i="3"/>
  <c r="AC345" i="3"/>
  <c r="AD345" i="3"/>
  <c r="L344" i="3"/>
  <c r="W344" i="3"/>
  <c r="U344" i="3" l="1"/>
  <c r="D345" i="3" s="1"/>
  <c r="AH345" i="3"/>
  <c r="AG345" i="3"/>
  <c r="Y343" i="3"/>
  <c r="E345" i="3" l="1"/>
  <c r="H345" i="3" s="1"/>
  <c r="K345" i="3" s="1"/>
  <c r="G345" i="3"/>
  <c r="F345" i="3" l="1"/>
  <c r="I345" i="3"/>
  <c r="J345" i="3"/>
  <c r="M345" i="3"/>
  <c r="N345" i="3" s="1"/>
  <c r="V345" i="3"/>
  <c r="A346" i="3"/>
  <c r="B346" i="3" s="1"/>
  <c r="W345" i="3" l="1"/>
  <c r="P346" i="3"/>
  <c r="Q346" i="3" s="1"/>
  <c r="R346" i="3" s="1"/>
  <c r="S346" i="3" s="1"/>
  <c r="T346" i="3" s="1"/>
  <c r="Z346" i="3"/>
  <c r="AC346" i="3"/>
  <c r="AA346" i="3"/>
  <c r="AD346" i="3"/>
  <c r="AE346" i="3"/>
  <c r="L345" i="3"/>
  <c r="AH346" i="3" l="1"/>
  <c r="AG346" i="3"/>
  <c r="U345" i="3"/>
  <c r="D346" i="3" s="1"/>
  <c r="Y344" i="3"/>
  <c r="E346" i="3" l="1"/>
  <c r="H346" i="3" s="1"/>
  <c r="K346" i="3" s="1"/>
  <c r="G346" i="3"/>
  <c r="F346" i="3" l="1"/>
  <c r="V346" i="3"/>
  <c r="A347" i="3"/>
  <c r="B347" i="3" s="1"/>
  <c r="I346" i="3"/>
  <c r="J346" i="3"/>
  <c r="M346" i="3"/>
  <c r="N346" i="3" s="1"/>
  <c r="L346" i="3" l="1"/>
  <c r="AC347" i="3"/>
  <c r="AA347" i="3"/>
  <c r="P347" i="3"/>
  <c r="Q347" i="3" s="1"/>
  <c r="R347" i="3" s="1"/>
  <c r="S347" i="3" s="1"/>
  <c r="T347" i="3" s="1"/>
  <c r="Z347" i="3"/>
  <c r="AD347" i="3"/>
  <c r="AE347" i="3"/>
  <c r="W346" i="3"/>
  <c r="U346" i="3" l="1"/>
  <c r="AH347" i="3"/>
  <c r="AG347" i="3"/>
  <c r="D347" i="3"/>
  <c r="E347" i="3"/>
  <c r="H347" i="3" s="1"/>
  <c r="Y345" i="3"/>
  <c r="K347" i="3" l="1"/>
  <c r="F347" i="3"/>
  <c r="G347" i="3"/>
  <c r="I347" i="3" l="1"/>
  <c r="J347" i="3"/>
  <c r="M347" i="3"/>
  <c r="N347" i="3" s="1"/>
  <c r="V347" i="3"/>
  <c r="W347" i="3" s="1"/>
  <c r="A348" i="3"/>
  <c r="B348" i="3" s="1"/>
  <c r="AC348" i="3" l="1"/>
  <c r="Z348" i="3"/>
  <c r="P348" i="3"/>
  <c r="Q348" i="3" s="1"/>
  <c r="R348" i="3" s="1"/>
  <c r="S348" i="3" s="1"/>
  <c r="T348" i="3" s="1"/>
  <c r="AE348" i="3"/>
  <c r="AA348" i="3"/>
  <c r="L347" i="3"/>
  <c r="U347" i="3" l="1"/>
  <c r="D348" i="3" s="1"/>
  <c r="AH348" i="3"/>
  <c r="E348" i="3"/>
  <c r="H348" i="3" s="1"/>
  <c r="AG348" i="3"/>
  <c r="Y346" i="3"/>
  <c r="K348" i="3" l="1"/>
  <c r="F348" i="3"/>
  <c r="G348" i="3"/>
  <c r="I348" i="3" l="1"/>
  <c r="J348" i="3"/>
  <c r="AD348" i="3" s="1"/>
  <c r="M348" i="3"/>
  <c r="N348" i="3" s="1"/>
  <c r="V348" i="3"/>
  <c r="W348" i="3" s="1"/>
  <c r="A349" i="3"/>
  <c r="B349" i="3" s="1"/>
  <c r="L348" i="3" l="1"/>
  <c r="P349" i="3"/>
  <c r="Q349" i="3" s="1"/>
  <c r="R349" i="3" s="1"/>
  <c r="S349" i="3" s="1"/>
  <c r="T349" i="3" s="1"/>
  <c r="Z349" i="3"/>
  <c r="AC349" i="3"/>
  <c r="AA349" i="3"/>
  <c r="AD349" i="3"/>
  <c r="AE349" i="3"/>
  <c r="U348" i="3" l="1"/>
  <c r="D349" i="3"/>
  <c r="AG349" i="3"/>
  <c r="E349" i="3"/>
  <c r="H349" i="3" s="1"/>
  <c r="AH349" i="3"/>
  <c r="Y347" i="3"/>
  <c r="K349" i="3" l="1"/>
  <c r="F349" i="3"/>
  <c r="G349" i="3"/>
  <c r="I349" i="3" l="1"/>
  <c r="J349" i="3"/>
  <c r="M349" i="3"/>
  <c r="N349" i="3" s="1"/>
  <c r="V349" i="3"/>
  <c r="W349" i="3" s="1"/>
  <c r="A350" i="3"/>
  <c r="B350" i="3" s="1"/>
  <c r="P350" i="3" l="1"/>
  <c r="Q350" i="3" s="1"/>
  <c r="R350" i="3" s="1"/>
  <c r="S350" i="3" s="1"/>
  <c r="T350" i="3" s="1"/>
  <c r="AA350" i="3"/>
  <c r="AC350" i="3"/>
  <c r="AE350" i="3"/>
  <c r="Z350" i="3"/>
  <c r="AD350" i="3"/>
  <c r="L349" i="3"/>
  <c r="U349" i="3" l="1"/>
  <c r="D350" i="3" s="1"/>
  <c r="E350" i="3"/>
  <c r="H350" i="3" s="1"/>
  <c r="AH350" i="3"/>
  <c r="AG350" i="3"/>
  <c r="Y348" i="3"/>
  <c r="K350" i="3" l="1"/>
  <c r="F350" i="3"/>
  <c r="G350" i="3"/>
  <c r="V350" i="3" l="1"/>
  <c r="A351" i="3"/>
  <c r="B351" i="3" s="1"/>
  <c r="I350" i="3"/>
  <c r="J350" i="3"/>
  <c r="M350" i="3"/>
  <c r="N350" i="3" s="1"/>
  <c r="L350" i="3" l="1"/>
  <c r="AC351" i="3"/>
  <c r="AA351" i="3"/>
  <c r="Z351" i="3"/>
  <c r="AE351" i="3"/>
  <c r="AD351" i="3"/>
  <c r="P351" i="3"/>
  <c r="Q351" i="3" s="1"/>
  <c r="R351" i="3" s="1"/>
  <c r="S351" i="3" s="1"/>
  <c r="T351" i="3" s="1"/>
  <c r="W350" i="3"/>
  <c r="U350" i="3" l="1"/>
  <c r="E351" i="3" s="1"/>
  <c r="H351" i="3" s="1"/>
  <c r="D351" i="3"/>
  <c r="AH351" i="3"/>
  <c r="AG351" i="3"/>
  <c r="Y349" i="3"/>
  <c r="F351" i="3" l="1"/>
  <c r="G351" i="3"/>
  <c r="K351" i="3"/>
  <c r="I351" i="3" l="1"/>
  <c r="J351" i="3"/>
  <c r="M351" i="3"/>
  <c r="N351" i="3" s="1"/>
  <c r="V351" i="3"/>
  <c r="W351" i="3" s="1"/>
  <c r="A352" i="3"/>
  <c r="B352" i="3" s="1"/>
  <c r="AC352" i="3" l="1"/>
  <c r="Z352" i="3"/>
  <c r="AA352" i="3"/>
  <c r="AE352" i="3"/>
  <c r="P352" i="3"/>
  <c r="Q352" i="3" s="1"/>
  <c r="R352" i="3" s="1"/>
  <c r="S352" i="3" s="1"/>
  <c r="T352" i="3" s="1"/>
  <c r="L351" i="3"/>
  <c r="U351" i="3" l="1"/>
  <c r="E352" i="3"/>
  <c r="H352" i="3" s="1"/>
  <c r="AH352" i="3"/>
  <c r="D352" i="3"/>
  <c r="AG352" i="3"/>
  <c r="Y350" i="3"/>
  <c r="F352" i="3" l="1"/>
  <c r="G352" i="3"/>
  <c r="K352" i="3"/>
  <c r="V352" i="3" l="1"/>
  <c r="A353" i="3"/>
  <c r="B353" i="3" s="1"/>
  <c r="I352" i="3"/>
  <c r="J352" i="3"/>
  <c r="M352" i="3"/>
  <c r="N352" i="3" s="1"/>
  <c r="L352" i="3" l="1"/>
  <c r="AD352" i="3"/>
  <c r="Z353" i="3"/>
  <c r="P353" i="3"/>
  <c r="Q353" i="3" s="1"/>
  <c r="R353" i="3" s="1"/>
  <c r="S353" i="3" s="1"/>
  <c r="T353" i="3" s="1"/>
  <c r="AA353" i="3"/>
  <c r="AD353" i="3"/>
  <c r="AC353" i="3"/>
  <c r="AE353" i="3"/>
  <c r="W352" i="3"/>
  <c r="U352" i="3" l="1"/>
  <c r="D353" i="3" s="1"/>
  <c r="AG353" i="3"/>
  <c r="E353" i="3"/>
  <c r="H353" i="3" s="1"/>
  <c r="AH353" i="3"/>
  <c r="Y351" i="3"/>
  <c r="K353" i="3" l="1"/>
  <c r="F353" i="3"/>
  <c r="G353" i="3"/>
  <c r="V353" i="3" l="1"/>
  <c r="A354" i="3"/>
  <c r="B354" i="3" s="1"/>
  <c r="I353" i="3"/>
  <c r="J353" i="3"/>
  <c r="M353" i="3"/>
  <c r="N353" i="3" s="1"/>
  <c r="L353" i="3" l="1"/>
  <c r="P354" i="3"/>
  <c r="Q354" i="3" s="1"/>
  <c r="R354" i="3" s="1"/>
  <c r="S354" i="3" s="1"/>
  <c r="T354" i="3" s="1"/>
  <c r="Z354" i="3"/>
  <c r="AA354" i="3"/>
  <c r="AD354" i="3"/>
  <c r="AC354" i="3"/>
  <c r="AE354" i="3"/>
  <c r="W353" i="3"/>
  <c r="U353" i="3" l="1"/>
  <c r="E354" i="3" s="1"/>
  <c r="H354" i="3" s="1"/>
  <c r="AH354" i="3"/>
  <c r="AG354" i="3"/>
  <c r="D354" i="3"/>
  <c r="Y352" i="3"/>
  <c r="F354" i="3" l="1"/>
  <c r="G354" i="3"/>
  <c r="K354" i="3"/>
  <c r="I354" i="3" l="1"/>
  <c r="J354" i="3"/>
  <c r="M354" i="3"/>
  <c r="N354" i="3" s="1"/>
  <c r="V354" i="3"/>
  <c r="W354" i="3" s="1"/>
  <c r="A355" i="3"/>
  <c r="B355" i="3" s="1"/>
  <c r="L354" i="3" l="1"/>
  <c r="P355" i="3"/>
  <c r="Q355" i="3" s="1"/>
  <c r="R355" i="3" s="1"/>
  <c r="S355" i="3" s="1"/>
  <c r="T355" i="3" s="1"/>
  <c r="AE355" i="3"/>
  <c r="AC355" i="3"/>
  <c r="Z355" i="3"/>
  <c r="AA355" i="3"/>
  <c r="AD355" i="3"/>
  <c r="U354" i="3" l="1"/>
  <c r="D355" i="3"/>
  <c r="AG355" i="3"/>
  <c r="AH355" i="3"/>
  <c r="E355" i="3"/>
  <c r="H355" i="3" s="1"/>
  <c r="Y353" i="3"/>
  <c r="K355" i="3" l="1"/>
  <c r="F355" i="3"/>
  <c r="G355" i="3"/>
  <c r="I355" i="3" l="1"/>
  <c r="J355" i="3"/>
  <c r="M355" i="3"/>
  <c r="N355" i="3" s="1"/>
  <c r="V355" i="3"/>
  <c r="A356" i="3"/>
  <c r="B356" i="3" s="1"/>
  <c r="W355" i="3" l="1"/>
  <c r="L355" i="3"/>
  <c r="Z356" i="3"/>
  <c r="AA356" i="3"/>
  <c r="AD356" i="3"/>
  <c r="AE356" i="3"/>
  <c r="P356" i="3"/>
  <c r="Q356" i="3" s="1"/>
  <c r="R356" i="3" s="1"/>
  <c r="S356" i="3" s="1"/>
  <c r="T356" i="3" s="1"/>
  <c r="AC356" i="3"/>
  <c r="U355" i="3" l="1"/>
  <c r="D356" i="3" s="1"/>
  <c r="AH356" i="3"/>
  <c r="E356" i="3"/>
  <c r="H356" i="3" s="1"/>
  <c r="AG356" i="3"/>
  <c r="Y354" i="3"/>
  <c r="K356" i="3" l="1"/>
  <c r="F356" i="3"/>
  <c r="G356" i="3"/>
  <c r="V356" i="3" l="1"/>
  <c r="A357" i="3"/>
  <c r="B357" i="3" s="1"/>
  <c r="I356" i="3"/>
  <c r="J356" i="3"/>
  <c r="M356" i="3"/>
  <c r="N356" i="3" s="1"/>
  <c r="L356" i="3" l="1"/>
  <c r="P357" i="3"/>
  <c r="Q357" i="3" s="1"/>
  <c r="R357" i="3" s="1"/>
  <c r="S357" i="3" s="1"/>
  <c r="T357" i="3" s="1"/>
  <c r="AA357" i="3"/>
  <c r="AC357" i="3"/>
  <c r="AD357" i="3"/>
  <c r="Z357" i="3"/>
  <c r="AE357" i="3"/>
  <c r="W356" i="3"/>
  <c r="U356" i="3" l="1"/>
  <c r="D357" i="3" s="1"/>
  <c r="AG357" i="3"/>
  <c r="AH357" i="3"/>
  <c r="E357" i="3"/>
  <c r="H357" i="3" s="1"/>
  <c r="Y355" i="3"/>
  <c r="K357" i="3" l="1"/>
  <c r="F357" i="3"/>
  <c r="G357" i="3"/>
  <c r="I357" i="3" l="1"/>
  <c r="J357" i="3"/>
  <c r="M357" i="3"/>
  <c r="N357" i="3" s="1"/>
  <c r="V357" i="3"/>
  <c r="A358" i="3"/>
  <c r="B358" i="3" s="1"/>
  <c r="W357" i="3" l="1"/>
  <c r="L357" i="3"/>
  <c r="P358" i="3"/>
  <c r="Q358" i="3" s="1"/>
  <c r="R358" i="3" s="1"/>
  <c r="S358" i="3" s="1"/>
  <c r="T358" i="3" s="1"/>
  <c r="Z358" i="3"/>
  <c r="AE358" i="3"/>
  <c r="AC358" i="3"/>
  <c r="AA358" i="3"/>
  <c r="U357" i="3" l="1"/>
  <c r="E358" i="3" s="1"/>
  <c r="H358" i="3" s="1"/>
  <c r="AG358" i="3"/>
  <c r="D358" i="3"/>
  <c r="AH358" i="3"/>
  <c r="Y356" i="3"/>
  <c r="F358" i="3" l="1"/>
  <c r="G358" i="3"/>
  <c r="K358" i="3"/>
  <c r="V358" i="3" l="1"/>
  <c r="A359" i="3"/>
  <c r="B359" i="3" s="1"/>
  <c r="I358" i="3"/>
  <c r="J358" i="3"/>
  <c r="AD358" i="3" s="1"/>
  <c r="M358" i="3"/>
  <c r="N358" i="3" s="1"/>
  <c r="Z359" i="3" l="1"/>
  <c r="AC359" i="3"/>
  <c r="P359" i="3"/>
  <c r="Q359" i="3" s="1"/>
  <c r="R359" i="3" s="1"/>
  <c r="S359" i="3" s="1"/>
  <c r="T359" i="3" s="1"/>
  <c r="AE359" i="3"/>
  <c r="AA359" i="3"/>
  <c r="AD359" i="3"/>
  <c r="L358" i="3"/>
  <c r="W358" i="3"/>
  <c r="U358" i="3" l="1"/>
  <c r="E359" i="3" s="1"/>
  <c r="H359" i="3" s="1"/>
  <c r="AG359" i="3"/>
  <c r="AH359" i="3"/>
  <c r="Y357" i="3"/>
  <c r="D359" i="3" l="1"/>
  <c r="F359" i="3" s="1"/>
  <c r="K359" i="3"/>
  <c r="G359" i="3" l="1"/>
  <c r="I359" i="3" s="1"/>
  <c r="M359" i="3"/>
  <c r="N359" i="3" s="1"/>
  <c r="V359" i="3"/>
  <c r="A360" i="3"/>
  <c r="B360" i="3" s="1"/>
  <c r="W359" i="3" l="1"/>
  <c r="J359" i="3"/>
  <c r="L359" i="3" s="1"/>
  <c r="Z360" i="3"/>
  <c r="AA360" i="3"/>
  <c r="AE360" i="3"/>
  <c r="AC360" i="3"/>
  <c r="P360" i="3"/>
  <c r="Q360" i="3" s="1"/>
  <c r="R360" i="3" s="1"/>
  <c r="S360" i="3" s="1"/>
  <c r="T360" i="3" s="1"/>
  <c r="AD360" i="3"/>
  <c r="U359" i="3" l="1"/>
  <c r="E360" i="3" s="1"/>
  <c r="H360" i="3" s="1"/>
  <c r="AG360" i="3"/>
  <c r="AH360" i="3"/>
  <c r="Y358" i="3"/>
  <c r="D360" i="3" l="1"/>
  <c r="F360" i="3" s="1"/>
  <c r="K360" i="3"/>
  <c r="G360" i="3" l="1"/>
  <c r="I360" i="3" s="1"/>
  <c r="V360" i="3"/>
  <c r="A361" i="3"/>
  <c r="B361" i="3" s="1"/>
  <c r="M360" i="3" l="1"/>
  <c r="N360" i="3" s="1"/>
  <c r="J360" i="3"/>
  <c r="L360" i="3" s="1"/>
  <c r="Z361" i="3"/>
  <c r="AA361" i="3"/>
  <c r="P361" i="3"/>
  <c r="Q361" i="3" s="1"/>
  <c r="R361" i="3" s="1"/>
  <c r="S361" i="3" s="1"/>
  <c r="T361" i="3" s="1"/>
  <c r="AE361" i="3"/>
  <c r="AD361" i="3"/>
  <c r="AC361" i="3"/>
  <c r="W360" i="3"/>
  <c r="AG361" i="3" l="1"/>
  <c r="AH361" i="3"/>
  <c r="U360" i="3"/>
  <c r="E361" i="3" s="1"/>
  <c r="H361" i="3" s="1"/>
  <c r="D361" i="3"/>
  <c r="Y359" i="3"/>
  <c r="F361" i="3" l="1"/>
  <c r="G361" i="3"/>
  <c r="K361" i="3"/>
  <c r="V361" i="3" l="1"/>
  <c r="A362" i="3"/>
  <c r="B362" i="3" s="1"/>
  <c r="I361" i="3"/>
  <c r="J361" i="3"/>
  <c r="M361" i="3"/>
  <c r="N361" i="3" s="1"/>
  <c r="AE362" i="3" l="1"/>
  <c r="AC362" i="3"/>
  <c r="P362" i="3"/>
  <c r="Q362" i="3" s="1"/>
  <c r="R362" i="3" s="1"/>
  <c r="S362" i="3" s="1"/>
  <c r="T362" i="3" s="1"/>
  <c r="AA362" i="3"/>
  <c r="Z362" i="3"/>
  <c r="L361" i="3"/>
  <c r="W361" i="3"/>
  <c r="U361" i="3" l="1"/>
  <c r="D362" i="3" s="1"/>
  <c r="AH362" i="3"/>
  <c r="AG362" i="3"/>
  <c r="Y360" i="3"/>
  <c r="E362" i="3" l="1"/>
  <c r="H362" i="3" s="1"/>
  <c r="K362" i="3" s="1"/>
  <c r="G362" i="3"/>
  <c r="F362" i="3" l="1"/>
  <c r="I362" i="3"/>
  <c r="J362" i="3"/>
  <c r="M362" i="3"/>
  <c r="N362" i="3" s="1"/>
  <c r="V362" i="3"/>
  <c r="W362" i="3" s="1"/>
  <c r="A363" i="3"/>
  <c r="B363" i="3" s="1"/>
  <c r="Z363" i="3" l="1"/>
  <c r="AA363" i="3"/>
  <c r="AD363" i="3"/>
  <c r="AE363" i="3"/>
  <c r="AC363" i="3"/>
  <c r="P363" i="3"/>
  <c r="Q363" i="3" s="1"/>
  <c r="R363" i="3" s="1"/>
  <c r="S363" i="3" s="1"/>
  <c r="T363" i="3" s="1"/>
  <c r="L362" i="3"/>
  <c r="AD362" i="3"/>
  <c r="U362" i="3" l="1"/>
  <c r="D363" i="3" s="1"/>
  <c r="AG363" i="3"/>
  <c r="AH363" i="3"/>
  <c r="Y361" i="3"/>
  <c r="E363" i="3" l="1"/>
  <c r="H363" i="3" s="1"/>
  <c r="K363" i="3" s="1"/>
  <c r="G363" i="3"/>
  <c r="F363" i="3" l="1"/>
  <c r="V363" i="3"/>
  <c r="A364" i="3"/>
  <c r="B364" i="3" s="1"/>
  <c r="I363" i="3"/>
  <c r="J363" i="3"/>
  <c r="M363" i="3"/>
  <c r="N363" i="3" s="1"/>
  <c r="AA364" i="3" l="1"/>
  <c r="AC364" i="3"/>
  <c r="P364" i="3"/>
  <c r="Q364" i="3" s="1"/>
  <c r="R364" i="3" s="1"/>
  <c r="S364" i="3" s="1"/>
  <c r="T364" i="3" s="1"/>
  <c r="Z364" i="3"/>
  <c r="AD364" i="3"/>
  <c r="AE364" i="3"/>
  <c r="L363" i="3"/>
  <c r="W363" i="3"/>
  <c r="U363" i="3" l="1"/>
  <c r="D364" i="3"/>
  <c r="E364" i="3"/>
  <c r="H364" i="3" s="1"/>
  <c r="AG364" i="3"/>
  <c r="AH364" i="3"/>
  <c r="Y362" i="3"/>
  <c r="K364" i="3" l="1"/>
  <c r="F364" i="3"/>
  <c r="G364" i="3"/>
  <c r="V364" i="3" l="1"/>
  <c r="A365" i="3"/>
  <c r="B365" i="3" s="1"/>
  <c r="I364" i="3"/>
  <c r="J364" i="3"/>
  <c r="M364" i="3"/>
  <c r="N364" i="3" s="1"/>
  <c r="L364" i="3" l="1"/>
  <c r="AC365" i="3"/>
  <c r="AA365" i="3"/>
  <c r="AD365" i="3"/>
  <c r="P365" i="3"/>
  <c r="Q365" i="3" s="1"/>
  <c r="R365" i="3" s="1"/>
  <c r="S365" i="3" s="1"/>
  <c r="T365" i="3" s="1"/>
  <c r="AE365" i="3"/>
  <c r="Z365" i="3"/>
  <c r="W364" i="3"/>
  <c r="U364" i="3" l="1"/>
  <c r="E365" i="3" s="1"/>
  <c r="H365" i="3" s="1"/>
  <c r="AG365" i="3"/>
  <c r="AH365" i="3"/>
  <c r="Y363" i="3"/>
  <c r="D365" i="3" l="1"/>
  <c r="F365" i="3" s="1"/>
  <c r="K365" i="3"/>
  <c r="G365" i="3" l="1"/>
  <c r="I365" i="3"/>
  <c r="J365" i="3"/>
  <c r="M365" i="3"/>
  <c r="N365" i="3" s="1"/>
  <c r="V365" i="3"/>
  <c r="W365" i="3" s="1"/>
  <c r="A366" i="3"/>
  <c r="B366" i="3" s="1"/>
  <c r="L365" i="3" l="1"/>
  <c r="AD366" i="3"/>
  <c r="AA366" i="3"/>
  <c r="AC366" i="3"/>
  <c r="P366" i="3"/>
  <c r="Q366" i="3" s="1"/>
  <c r="R366" i="3" s="1"/>
  <c r="S366" i="3" s="1"/>
  <c r="T366" i="3" s="1"/>
  <c r="AE366" i="3"/>
  <c r="Z366" i="3"/>
  <c r="U365" i="3" l="1"/>
  <c r="E366" i="3"/>
  <c r="H366" i="3" s="1"/>
  <c r="AH366" i="3"/>
  <c r="D366" i="3"/>
  <c r="AG366" i="3"/>
  <c r="Y364" i="3"/>
  <c r="F366" i="3" l="1"/>
  <c r="G366" i="3"/>
  <c r="K366" i="3"/>
  <c r="V366" i="3" l="1"/>
  <c r="A367" i="3"/>
  <c r="B367" i="3" s="1"/>
  <c r="I366" i="3"/>
  <c r="J366" i="3"/>
  <c r="M366" i="3"/>
  <c r="N366" i="3" s="1"/>
  <c r="AC367" i="3" l="1"/>
  <c r="P367" i="3"/>
  <c r="Q367" i="3" s="1"/>
  <c r="R367" i="3" s="1"/>
  <c r="S367" i="3" s="1"/>
  <c r="T367" i="3" s="1"/>
  <c r="Z367" i="3"/>
  <c r="AE367" i="3"/>
  <c r="AA367" i="3"/>
  <c r="AD367" i="3"/>
  <c r="L366" i="3"/>
  <c r="W366" i="3"/>
  <c r="U366" i="3" l="1"/>
  <c r="AH367" i="3"/>
  <c r="E367" i="3"/>
  <c r="H367" i="3" s="1"/>
  <c r="AG367" i="3"/>
  <c r="D367" i="3"/>
  <c r="Y365" i="3"/>
  <c r="K367" i="3" l="1"/>
  <c r="F367" i="3"/>
  <c r="G367" i="3"/>
  <c r="I367" i="3" l="1"/>
  <c r="J367" i="3"/>
  <c r="M367" i="3"/>
  <c r="N367" i="3" s="1"/>
  <c r="V367" i="3"/>
  <c r="W367" i="3" s="1"/>
  <c r="A368" i="3"/>
  <c r="B368" i="3" s="1"/>
  <c r="Z368" i="3" l="1"/>
  <c r="AC368" i="3"/>
  <c r="P368" i="3"/>
  <c r="Q368" i="3" s="1"/>
  <c r="R368" i="3" s="1"/>
  <c r="S368" i="3" s="1"/>
  <c r="T368" i="3" s="1"/>
  <c r="AE368" i="3"/>
  <c r="AA368" i="3"/>
  <c r="L367" i="3"/>
  <c r="U367" i="3" l="1"/>
  <c r="D368" i="3" s="1"/>
  <c r="E368" i="3"/>
  <c r="H368" i="3" s="1"/>
  <c r="AG368" i="3"/>
  <c r="AH368" i="3"/>
  <c r="Y366" i="3"/>
  <c r="K368" i="3" l="1"/>
  <c r="F368" i="3"/>
  <c r="G368" i="3"/>
  <c r="I368" i="3" l="1"/>
  <c r="J368" i="3"/>
  <c r="AD368" i="3" s="1"/>
  <c r="M368" i="3"/>
  <c r="N368" i="3" s="1"/>
  <c r="V368" i="3"/>
  <c r="W368" i="3" s="1"/>
  <c r="A369" i="3"/>
  <c r="B369" i="3" s="1"/>
  <c r="Z369" i="3" l="1"/>
  <c r="AA369" i="3"/>
  <c r="P369" i="3"/>
  <c r="Q369" i="3" s="1"/>
  <c r="R369" i="3" s="1"/>
  <c r="S369" i="3" s="1"/>
  <c r="T369" i="3" s="1"/>
  <c r="AD369" i="3"/>
  <c r="AC369" i="3"/>
  <c r="AE369" i="3"/>
  <c r="L368" i="3"/>
  <c r="AH369" i="3" l="1"/>
  <c r="AG369" i="3"/>
  <c r="U368" i="3"/>
  <c r="E369" i="3" s="1"/>
  <c r="H369" i="3" s="1"/>
  <c r="Y367" i="3"/>
  <c r="D369" i="3" l="1"/>
  <c r="F369" i="3" s="1"/>
  <c r="K369" i="3"/>
  <c r="G369" i="3" l="1"/>
  <c r="V369" i="3"/>
  <c r="A370" i="3"/>
  <c r="B370" i="3" s="1"/>
  <c r="I369" i="3"/>
  <c r="J369" i="3"/>
  <c r="M369" i="3"/>
  <c r="N369" i="3" s="1"/>
  <c r="L369" i="3" l="1"/>
  <c r="AD370" i="3"/>
  <c r="Z370" i="3"/>
  <c r="AA370" i="3"/>
  <c r="AC370" i="3"/>
  <c r="P370" i="3"/>
  <c r="Q370" i="3" s="1"/>
  <c r="R370" i="3" s="1"/>
  <c r="S370" i="3" s="1"/>
  <c r="T370" i="3" s="1"/>
  <c r="AE370" i="3"/>
  <c r="W369" i="3"/>
  <c r="U369" i="3" l="1"/>
  <c r="E370" i="3"/>
  <c r="H370" i="3" s="1"/>
  <c r="AH370" i="3"/>
  <c r="D370" i="3"/>
  <c r="AG370" i="3"/>
  <c r="Y368" i="3"/>
  <c r="F370" i="3" l="1"/>
  <c r="G370" i="3"/>
  <c r="K370" i="3"/>
  <c r="I370" i="3" l="1"/>
  <c r="J370" i="3"/>
  <c r="M370" i="3"/>
  <c r="N370" i="3" s="1"/>
  <c r="V370" i="3"/>
  <c r="W370" i="3" s="1"/>
  <c r="A371" i="3"/>
  <c r="B371" i="3" s="1"/>
  <c r="AD371" i="3" l="1"/>
  <c r="AC371" i="3"/>
  <c r="Z371" i="3"/>
  <c r="P371" i="3"/>
  <c r="Q371" i="3" s="1"/>
  <c r="R371" i="3" s="1"/>
  <c r="S371" i="3" s="1"/>
  <c r="T371" i="3" s="1"/>
  <c r="AA371" i="3"/>
  <c r="AE371" i="3"/>
  <c r="L370" i="3"/>
  <c r="U370" i="3" l="1"/>
  <c r="D371" i="3" s="1"/>
  <c r="E371" i="3"/>
  <c r="H371" i="3" s="1"/>
  <c r="AH371" i="3"/>
  <c r="AG371" i="3"/>
  <c r="Y369" i="3"/>
  <c r="K371" i="3" l="1"/>
  <c r="F371" i="3"/>
  <c r="G371" i="3"/>
  <c r="I371" i="3" l="1"/>
  <c r="J371" i="3"/>
  <c r="M371" i="3"/>
  <c r="N371" i="3" s="1"/>
  <c r="V371" i="3"/>
  <c r="W371" i="3" s="1"/>
  <c r="A372" i="3"/>
  <c r="B372" i="3" s="1"/>
  <c r="AA372" i="3" l="1"/>
  <c r="AC372" i="3"/>
  <c r="Z372" i="3"/>
  <c r="AE372" i="3"/>
  <c r="P372" i="3"/>
  <c r="Q372" i="3" s="1"/>
  <c r="R372" i="3" s="1"/>
  <c r="S372" i="3" s="1"/>
  <c r="T372" i="3" s="1"/>
  <c r="L371" i="3"/>
  <c r="U371" i="3" l="1"/>
  <c r="E372" i="3" s="1"/>
  <c r="H372" i="3" s="1"/>
  <c r="AH372" i="3"/>
  <c r="AG372" i="3"/>
  <c r="D372" i="3"/>
  <c r="Y370" i="3"/>
  <c r="F372" i="3" l="1"/>
  <c r="G372" i="3"/>
  <c r="K372" i="3"/>
  <c r="I372" i="3" l="1"/>
  <c r="J372" i="3"/>
  <c r="M372" i="3"/>
  <c r="N372" i="3" s="1"/>
  <c r="V372" i="3"/>
  <c r="W372" i="3" s="1"/>
  <c r="A373" i="3"/>
  <c r="B373" i="3" s="1"/>
  <c r="L372" i="3" l="1"/>
  <c r="AD372" i="3"/>
  <c r="AE373" i="3"/>
  <c r="AD373" i="3"/>
  <c r="Z373" i="3"/>
  <c r="AA373" i="3"/>
  <c r="P373" i="3"/>
  <c r="Q373" i="3" s="1"/>
  <c r="R373" i="3" s="1"/>
  <c r="S373" i="3" s="1"/>
  <c r="T373" i="3" s="1"/>
  <c r="AC373" i="3"/>
  <c r="U372" i="3" l="1"/>
  <c r="AH373" i="3"/>
  <c r="D373" i="3"/>
  <c r="E373" i="3"/>
  <c r="H373" i="3" s="1"/>
  <c r="AG373" i="3"/>
  <c r="Y371" i="3"/>
  <c r="K373" i="3" l="1"/>
  <c r="F373" i="3"/>
  <c r="G373" i="3"/>
  <c r="I373" i="3" l="1"/>
  <c r="J373" i="3"/>
  <c r="M373" i="3"/>
  <c r="N373" i="3" s="1"/>
  <c r="V373" i="3"/>
  <c r="W373" i="3" s="1"/>
  <c r="A374" i="3"/>
  <c r="B374" i="3" s="1"/>
  <c r="AC374" i="3" l="1"/>
  <c r="Z374" i="3"/>
  <c r="P374" i="3"/>
  <c r="Q374" i="3" s="1"/>
  <c r="R374" i="3" s="1"/>
  <c r="S374" i="3" s="1"/>
  <c r="T374" i="3" s="1"/>
  <c r="AE374" i="3"/>
  <c r="AA374" i="3"/>
  <c r="AD374" i="3"/>
  <c r="L373" i="3"/>
  <c r="U373" i="3" l="1"/>
  <c r="E374" i="3" s="1"/>
  <c r="H374" i="3" s="1"/>
  <c r="AH374" i="3"/>
  <c r="D374" i="3"/>
  <c r="AG374" i="3"/>
  <c r="Y372" i="3"/>
  <c r="F374" i="3" l="1"/>
  <c r="G374" i="3"/>
  <c r="K374" i="3"/>
  <c r="V374" i="3" l="1"/>
  <c r="A375" i="3"/>
  <c r="B375" i="3" s="1"/>
  <c r="I374" i="3"/>
  <c r="W374" i="3" s="1"/>
  <c r="J374" i="3"/>
  <c r="M374" i="3"/>
  <c r="N374" i="3" s="1"/>
  <c r="L374" i="3" l="1"/>
  <c r="AA375" i="3"/>
  <c r="AC375" i="3"/>
  <c r="P375" i="3"/>
  <c r="Q375" i="3" s="1"/>
  <c r="R375" i="3" s="1"/>
  <c r="S375" i="3" s="1"/>
  <c r="T375" i="3" s="1"/>
  <c r="Z375" i="3"/>
  <c r="AD375" i="3"/>
  <c r="AE375" i="3"/>
  <c r="U374" i="3" l="1"/>
  <c r="E375" i="3" s="1"/>
  <c r="H375" i="3" s="1"/>
  <c r="AH375" i="3"/>
  <c r="AG375" i="3"/>
  <c r="D375" i="3"/>
  <c r="Y373" i="3"/>
  <c r="F375" i="3" l="1"/>
  <c r="G375" i="3"/>
  <c r="K375" i="3"/>
  <c r="V375" i="3" l="1"/>
  <c r="A376" i="3"/>
  <c r="B376" i="3" s="1"/>
  <c r="I375" i="3"/>
  <c r="J375" i="3"/>
  <c r="M375" i="3"/>
  <c r="N375" i="3" s="1"/>
  <c r="AD376" i="3" l="1"/>
  <c r="AA376" i="3"/>
  <c r="AC376" i="3"/>
  <c r="AE376" i="3"/>
  <c r="Z376" i="3"/>
  <c r="P376" i="3"/>
  <c r="Q376" i="3" s="1"/>
  <c r="R376" i="3" s="1"/>
  <c r="S376" i="3" s="1"/>
  <c r="T376" i="3" s="1"/>
  <c r="L375" i="3"/>
  <c r="W375" i="3"/>
  <c r="U375" i="3" l="1"/>
  <c r="E376" i="3" s="1"/>
  <c r="H376" i="3" s="1"/>
  <c r="D376" i="3"/>
  <c r="AG376" i="3"/>
  <c r="AH376" i="3"/>
  <c r="Y374" i="3"/>
  <c r="F376" i="3" l="1"/>
  <c r="G376" i="3"/>
  <c r="K376" i="3"/>
  <c r="I376" i="3" l="1"/>
  <c r="J376" i="3"/>
  <c r="M376" i="3"/>
  <c r="N376" i="3" s="1"/>
  <c r="V376" i="3"/>
  <c r="W376" i="3" s="1"/>
  <c r="A377" i="3"/>
  <c r="B377" i="3" s="1"/>
  <c r="P377" i="3" l="1"/>
  <c r="Q377" i="3" s="1"/>
  <c r="R377" i="3" s="1"/>
  <c r="S377" i="3" s="1"/>
  <c r="T377" i="3" s="1"/>
  <c r="AD377" i="3"/>
  <c r="Z377" i="3"/>
  <c r="AA377" i="3"/>
  <c r="AE377" i="3"/>
  <c r="AC377" i="3"/>
  <c r="L376" i="3"/>
  <c r="U376" i="3" l="1"/>
  <c r="AH377" i="3"/>
  <c r="D377" i="3"/>
  <c r="AG377" i="3"/>
  <c r="E377" i="3"/>
  <c r="H377" i="3" s="1"/>
  <c r="Y375" i="3"/>
  <c r="K377" i="3" l="1"/>
  <c r="F377" i="3"/>
  <c r="G377" i="3"/>
  <c r="I377" i="3" l="1"/>
  <c r="J377" i="3"/>
  <c r="M377" i="3"/>
  <c r="N377" i="3" s="1"/>
  <c r="V377" i="3"/>
  <c r="W377" i="3" s="1"/>
  <c r="A378" i="3"/>
  <c r="B378" i="3" s="1"/>
  <c r="P378" i="3" l="1"/>
  <c r="Q378" i="3" s="1"/>
  <c r="R378" i="3" s="1"/>
  <c r="S378" i="3" s="1"/>
  <c r="T378" i="3" s="1"/>
  <c r="Z378" i="3"/>
  <c r="AC378" i="3"/>
  <c r="AA378" i="3"/>
  <c r="AE378" i="3"/>
  <c r="L377" i="3"/>
  <c r="U377" i="3" l="1"/>
  <c r="AG378" i="3"/>
  <c r="AH378" i="3"/>
  <c r="D378" i="3"/>
  <c r="E378" i="3"/>
  <c r="H378" i="3" s="1"/>
  <c r="Y376" i="3"/>
  <c r="F378" i="3" l="1"/>
  <c r="G378" i="3"/>
  <c r="K378" i="3"/>
  <c r="V378" i="3" l="1"/>
  <c r="A379" i="3"/>
  <c r="B379" i="3" s="1"/>
  <c r="I378" i="3"/>
  <c r="J378" i="3"/>
  <c r="AD378" i="3" s="1"/>
  <c r="M378" i="3"/>
  <c r="N378" i="3" s="1"/>
  <c r="L378" i="3" l="1"/>
  <c r="AC379" i="3"/>
  <c r="Z379" i="3"/>
  <c r="P379" i="3"/>
  <c r="Q379" i="3" s="1"/>
  <c r="R379" i="3" s="1"/>
  <c r="S379" i="3" s="1"/>
  <c r="T379" i="3" s="1"/>
  <c r="AA379" i="3"/>
  <c r="AD379" i="3"/>
  <c r="AE379" i="3"/>
  <c r="W378" i="3"/>
  <c r="U378" i="3" l="1"/>
  <c r="D379" i="3"/>
  <c r="AG379" i="3"/>
  <c r="AH379" i="3"/>
  <c r="E379" i="3"/>
  <c r="H379" i="3" s="1"/>
  <c r="Y377" i="3"/>
  <c r="F379" i="3" l="1"/>
  <c r="G379" i="3"/>
  <c r="K379" i="3"/>
  <c r="I379" i="3" l="1"/>
  <c r="J379" i="3"/>
  <c r="M379" i="3"/>
  <c r="N379" i="3" s="1"/>
  <c r="V379" i="3"/>
  <c r="W379" i="3" s="1"/>
  <c r="A380" i="3"/>
  <c r="B380" i="3" s="1"/>
  <c r="L379" i="3" l="1"/>
  <c r="AA380" i="3"/>
  <c r="AC380" i="3"/>
  <c r="P380" i="3"/>
  <c r="Q380" i="3" s="1"/>
  <c r="R380" i="3" s="1"/>
  <c r="S380" i="3" s="1"/>
  <c r="T380" i="3" s="1"/>
  <c r="AD380" i="3"/>
  <c r="Z380" i="3"/>
  <c r="AE380" i="3"/>
  <c r="U379" i="3" l="1"/>
  <c r="E380" i="3" s="1"/>
  <c r="H380" i="3" s="1"/>
  <c r="AG380" i="3"/>
  <c r="AH380" i="3"/>
  <c r="Y378" i="3"/>
  <c r="D380" i="3" l="1"/>
  <c r="F380" i="3" s="1"/>
  <c r="K380" i="3"/>
  <c r="G380" i="3" l="1"/>
  <c r="I380" i="3" s="1"/>
  <c r="J380" i="3"/>
  <c r="M380" i="3"/>
  <c r="N380" i="3" s="1"/>
  <c r="V380" i="3"/>
  <c r="A381" i="3"/>
  <c r="B381" i="3" s="1"/>
  <c r="W380" i="3" l="1"/>
  <c r="Z381" i="3"/>
  <c r="AD381" i="3"/>
  <c r="AC381" i="3"/>
  <c r="AA381" i="3"/>
  <c r="P381" i="3"/>
  <c r="Q381" i="3" s="1"/>
  <c r="R381" i="3" s="1"/>
  <c r="S381" i="3" s="1"/>
  <c r="T381" i="3" s="1"/>
  <c r="AE381" i="3"/>
  <c r="L380" i="3"/>
  <c r="U380" i="3" l="1"/>
  <c r="E381" i="3" s="1"/>
  <c r="H381" i="3" s="1"/>
  <c r="AH381" i="3"/>
  <c r="D381" i="3"/>
  <c r="AG381" i="3"/>
  <c r="Y379" i="3"/>
  <c r="F381" i="3" l="1"/>
  <c r="G381" i="3"/>
  <c r="K381" i="3"/>
  <c r="I381" i="3" l="1"/>
  <c r="J381" i="3"/>
  <c r="M381" i="3"/>
  <c r="N381" i="3" s="1"/>
  <c r="V381" i="3"/>
  <c r="W381" i="3" s="1"/>
  <c r="A382" i="3"/>
  <c r="B382" i="3" s="1"/>
  <c r="AA382" i="3" l="1"/>
  <c r="AC382" i="3"/>
  <c r="Z382" i="3"/>
  <c r="AE382" i="3"/>
  <c r="P382" i="3"/>
  <c r="Q382" i="3" s="1"/>
  <c r="R382" i="3" s="1"/>
  <c r="S382" i="3" s="1"/>
  <c r="T382" i="3" s="1"/>
  <c r="L381" i="3"/>
  <c r="U381" i="3" l="1"/>
  <c r="E382" i="3" s="1"/>
  <c r="H382" i="3" s="1"/>
  <c r="AH382" i="3"/>
  <c r="AG382" i="3"/>
  <c r="D382" i="3"/>
  <c r="Y380" i="3"/>
  <c r="F382" i="3" l="1"/>
  <c r="G382" i="3"/>
  <c r="K382" i="3"/>
  <c r="I382" i="3" l="1"/>
  <c r="J382" i="3"/>
  <c r="M382" i="3"/>
  <c r="N382" i="3" s="1"/>
  <c r="V382" i="3"/>
  <c r="A383" i="3"/>
  <c r="B383" i="3" s="1"/>
  <c r="W382" i="3" l="1"/>
  <c r="L382" i="3"/>
  <c r="AD382" i="3"/>
  <c r="AD383" i="3"/>
  <c r="AA383" i="3"/>
  <c r="AC383" i="3"/>
  <c r="P383" i="3"/>
  <c r="Q383" i="3" s="1"/>
  <c r="R383" i="3" s="1"/>
  <c r="S383" i="3" s="1"/>
  <c r="T383" i="3" s="1"/>
  <c r="Z383" i="3"/>
  <c r="AE383" i="3"/>
  <c r="U382" i="3" l="1"/>
  <c r="D383" i="3" s="1"/>
  <c r="AH383" i="3"/>
  <c r="AG383" i="3"/>
  <c r="E383" i="3"/>
  <c r="H383" i="3" s="1"/>
  <c r="Y381" i="3"/>
  <c r="K383" i="3" l="1"/>
  <c r="F383" i="3"/>
  <c r="G383" i="3"/>
  <c r="I383" i="3" l="1"/>
  <c r="J383" i="3"/>
  <c r="M383" i="3"/>
  <c r="N383" i="3" s="1"/>
  <c r="V383" i="3"/>
  <c r="W383" i="3" s="1"/>
  <c r="A384" i="3"/>
  <c r="B384" i="3" s="1"/>
  <c r="P384" i="3" l="1"/>
  <c r="Q384" i="3" s="1"/>
  <c r="R384" i="3" s="1"/>
  <c r="S384" i="3" s="1"/>
  <c r="T384" i="3" s="1"/>
  <c r="AC384" i="3"/>
  <c r="Z384" i="3"/>
  <c r="AD384" i="3"/>
  <c r="AA384" i="3"/>
  <c r="AE384" i="3"/>
  <c r="L383" i="3"/>
  <c r="AG384" i="3" l="1"/>
  <c r="AH384" i="3"/>
  <c r="U383" i="3"/>
  <c r="D384" i="3" s="1"/>
  <c r="Y382" i="3"/>
  <c r="E384" i="3" l="1"/>
  <c r="H384" i="3" s="1"/>
  <c r="K384" i="3" s="1"/>
  <c r="G384" i="3"/>
  <c r="F384" i="3" l="1"/>
  <c r="I384" i="3"/>
  <c r="J384" i="3"/>
  <c r="M384" i="3"/>
  <c r="N384" i="3" s="1"/>
  <c r="V384" i="3"/>
  <c r="W384" i="3" s="1"/>
  <c r="A385" i="3"/>
  <c r="B385" i="3" s="1"/>
  <c r="P385" i="3" l="1"/>
  <c r="Q385" i="3" s="1"/>
  <c r="R385" i="3" s="1"/>
  <c r="S385" i="3" s="1"/>
  <c r="T385" i="3" s="1"/>
  <c r="AC385" i="3"/>
  <c r="AA385" i="3"/>
  <c r="AE385" i="3"/>
  <c r="AD385" i="3"/>
  <c r="Z385" i="3"/>
  <c r="L384" i="3"/>
  <c r="U384" i="3" l="1"/>
  <c r="E385" i="3"/>
  <c r="H385" i="3" s="1"/>
  <c r="AH385" i="3"/>
  <c r="D385" i="3"/>
  <c r="AG385" i="3"/>
  <c r="Y383" i="3"/>
  <c r="F385" i="3" l="1"/>
  <c r="G385" i="3"/>
  <c r="K385" i="3"/>
  <c r="I385" i="3" l="1"/>
  <c r="J385" i="3"/>
  <c r="M385" i="3"/>
  <c r="N385" i="3" s="1"/>
  <c r="V385" i="3"/>
  <c r="W385" i="3" s="1"/>
  <c r="A386" i="3"/>
  <c r="B386" i="3" s="1"/>
  <c r="AC386" i="3" l="1"/>
  <c r="Z386" i="3"/>
  <c r="P386" i="3"/>
  <c r="Q386" i="3" s="1"/>
  <c r="R386" i="3" s="1"/>
  <c r="S386" i="3" s="1"/>
  <c r="T386" i="3" s="1"/>
  <c r="AE386" i="3"/>
  <c r="AD386" i="3"/>
  <c r="AA386" i="3"/>
  <c r="L385" i="3"/>
  <c r="U385" i="3" l="1"/>
  <c r="E386" i="3" s="1"/>
  <c r="H386" i="3" s="1"/>
  <c r="D386" i="3"/>
  <c r="AH386" i="3"/>
  <c r="AG386" i="3"/>
  <c r="Y384" i="3"/>
  <c r="F386" i="3" l="1"/>
  <c r="G386" i="3"/>
  <c r="K386" i="3"/>
  <c r="V386" i="3" l="1"/>
  <c r="A387" i="3"/>
  <c r="B387" i="3" s="1"/>
  <c r="I386" i="3"/>
  <c r="J386" i="3"/>
  <c r="M386" i="3"/>
  <c r="N386" i="3" s="1"/>
  <c r="L386" i="3" l="1"/>
  <c r="AA387" i="3"/>
  <c r="P387" i="3"/>
  <c r="Q387" i="3" s="1"/>
  <c r="R387" i="3" s="1"/>
  <c r="S387" i="3" s="1"/>
  <c r="T387" i="3" s="1"/>
  <c r="AC387" i="3"/>
  <c r="Z387" i="3"/>
  <c r="AE387" i="3"/>
  <c r="AD387" i="3"/>
  <c r="W386" i="3"/>
  <c r="U386" i="3" l="1"/>
  <c r="D387" i="3" s="1"/>
  <c r="AG387" i="3"/>
  <c r="AH387" i="3"/>
  <c r="Y385" i="3"/>
  <c r="E387" i="3" l="1"/>
  <c r="H387" i="3" s="1"/>
  <c r="K387" i="3" s="1"/>
  <c r="G387" i="3"/>
  <c r="F387" i="3" l="1"/>
  <c r="I387" i="3"/>
  <c r="J387" i="3"/>
  <c r="M387" i="3"/>
  <c r="N387" i="3" s="1"/>
  <c r="V387" i="3"/>
  <c r="W387" i="3" s="1"/>
  <c r="A388" i="3"/>
  <c r="B388" i="3" s="1"/>
  <c r="AC388" i="3" l="1"/>
  <c r="AA388" i="3"/>
  <c r="Z388" i="3"/>
  <c r="AE388" i="3"/>
  <c r="P388" i="3"/>
  <c r="Q388" i="3" s="1"/>
  <c r="R388" i="3" s="1"/>
  <c r="S388" i="3" s="1"/>
  <c r="T388" i="3" s="1"/>
  <c r="AD388" i="3"/>
  <c r="L387" i="3"/>
  <c r="U387" i="3" l="1"/>
  <c r="D388" i="3"/>
  <c r="AG388" i="3"/>
  <c r="AH388" i="3"/>
  <c r="E388" i="3"/>
  <c r="H388" i="3" s="1"/>
  <c r="Y386" i="3"/>
  <c r="K388" i="3" l="1"/>
  <c r="F388" i="3"/>
  <c r="G388" i="3"/>
  <c r="I388" i="3" l="1"/>
  <c r="J388" i="3"/>
  <c r="M388" i="3"/>
  <c r="N388" i="3" s="1"/>
  <c r="V388" i="3"/>
  <c r="W388" i="3" s="1"/>
  <c r="A389" i="3"/>
  <c r="B389" i="3" s="1"/>
  <c r="P389" i="3" l="1"/>
  <c r="Q389" i="3" s="1"/>
  <c r="R389" i="3" s="1"/>
  <c r="S389" i="3" s="1"/>
  <c r="T389" i="3" s="1"/>
  <c r="Z389" i="3"/>
  <c r="AA389" i="3"/>
  <c r="AE389" i="3"/>
  <c r="AC389" i="3"/>
  <c r="AD389" i="3"/>
  <c r="L388" i="3"/>
  <c r="U388" i="3" l="1"/>
  <c r="E389" i="3" s="1"/>
  <c r="H389" i="3" s="1"/>
  <c r="AH389" i="3"/>
  <c r="AG389" i="3"/>
  <c r="D389" i="3"/>
  <c r="Y387" i="3"/>
  <c r="F389" i="3" l="1"/>
  <c r="G389" i="3"/>
  <c r="K389" i="3"/>
  <c r="I389" i="3" l="1"/>
  <c r="J389" i="3"/>
  <c r="M389" i="3"/>
  <c r="N389" i="3" s="1"/>
  <c r="V389" i="3"/>
  <c r="W389" i="3" s="1"/>
  <c r="A390" i="3"/>
  <c r="B390" i="3" s="1"/>
  <c r="L389" i="3" l="1"/>
  <c r="Z390" i="3"/>
  <c r="AC390" i="3"/>
  <c r="AA390" i="3"/>
  <c r="AE390" i="3"/>
  <c r="AD390" i="3"/>
  <c r="P390" i="3"/>
  <c r="Q390" i="3" s="1"/>
  <c r="R390" i="3" s="1"/>
  <c r="S390" i="3" s="1"/>
  <c r="T390" i="3" s="1"/>
  <c r="U389" i="3" l="1"/>
  <c r="D390" i="3" s="1"/>
  <c r="AH390" i="3"/>
  <c r="AG390" i="3"/>
  <c r="Y388" i="3"/>
  <c r="E390" i="3" l="1"/>
  <c r="H390" i="3" s="1"/>
  <c r="K390" i="3" s="1"/>
  <c r="G390" i="3"/>
  <c r="F390" i="3" l="1"/>
  <c r="V390" i="3"/>
  <c r="A391" i="3"/>
  <c r="B391" i="3" s="1"/>
  <c r="I390" i="3"/>
  <c r="J390" i="3"/>
  <c r="M390" i="3"/>
  <c r="N390" i="3" s="1"/>
  <c r="L390" i="3" l="1"/>
  <c r="P391" i="3"/>
  <c r="Q391" i="3" s="1"/>
  <c r="R391" i="3" s="1"/>
  <c r="S391" i="3" s="1"/>
  <c r="T391" i="3" s="1"/>
  <c r="AA391" i="3"/>
  <c r="Z391" i="3"/>
  <c r="AE391" i="3"/>
  <c r="AD391" i="3"/>
  <c r="AC391" i="3"/>
  <c r="W390" i="3"/>
  <c r="U390" i="3" l="1"/>
  <c r="AG391" i="3"/>
  <c r="D391" i="3"/>
  <c r="E391" i="3"/>
  <c r="H391" i="3" s="1"/>
  <c r="AH391" i="3"/>
  <c r="Y389" i="3"/>
  <c r="K391" i="3" l="1"/>
  <c r="F391" i="3"/>
  <c r="G391" i="3"/>
  <c r="V391" i="3" l="1"/>
  <c r="A392" i="3"/>
  <c r="B392" i="3" s="1"/>
  <c r="I391" i="3"/>
  <c r="J391" i="3"/>
  <c r="M391" i="3"/>
  <c r="N391" i="3" s="1"/>
  <c r="AA392" i="3" l="1"/>
  <c r="AC392" i="3"/>
  <c r="P392" i="3"/>
  <c r="Q392" i="3" s="1"/>
  <c r="R392" i="3" s="1"/>
  <c r="S392" i="3" s="1"/>
  <c r="T392" i="3" s="1"/>
  <c r="AD392" i="3"/>
  <c r="Z392" i="3"/>
  <c r="AE392" i="3"/>
  <c r="L391" i="3"/>
  <c r="W391" i="3"/>
  <c r="U391" i="3" l="1"/>
  <c r="D392" i="3" s="1"/>
  <c r="AH392" i="3"/>
  <c r="AG392" i="3"/>
  <c r="E392" i="3"/>
  <c r="H392" i="3" s="1"/>
  <c r="Y390" i="3"/>
  <c r="K392" i="3" l="1"/>
  <c r="F392" i="3"/>
  <c r="G392" i="3"/>
  <c r="I392" i="3" l="1"/>
  <c r="J392" i="3"/>
  <c r="M392" i="3"/>
  <c r="N392" i="3" s="1"/>
  <c r="V392" i="3"/>
  <c r="W392" i="3" s="1"/>
  <c r="A393" i="3"/>
  <c r="B393" i="3" s="1"/>
  <c r="L392" i="3" l="1"/>
  <c r="Z393" i="3"/>
  <c r="AC393" i="3"/>
  <c r="AA393" i="3"/>
  <c r="AE393" i="3"/>
  <c r="P393" i="3"/>
  <c r="Q393" i="3" s="1"/>
  <c r="R393" i="3" s="1"/>
  <c r="S393" i="3" s="1"/>
  <c r="T393" i="3" s="1"/>
  <c r="AD393" i="3"/>
  <c r="U392" i="3" l="1"/>
  <c r="E393" i="3"/>
  <c r="H393" i="3" s="1"/>
  <c r="D393" i="3"/>
  <c r="AH393" i="3"/>
  <c r="AG393" i="3"/>
  <c r="Y391" i="3"/>
  <c r="F393" i="3" l="1"/>
  <c r="G393" i="3"/>
  <c r="K393" i="3"/>
  <c r="I393" i="3" l="1"/>
  <c r="J393" i="3"/>
  <c r="M393" i="3"/>
  <c r="N393" i="3" s="1"/>
  <c r="V393" i="3"/>
  <c r="W393" i="3" s="1"/>
  <c r="A394" i="3"/>
  <c r="B394" i="3" s="1"/>
  <c r="L393" i="3" l="1"/>
  <c r="Z394" i="3"/>
  <c r="AA394" i="3"/>
  <c r="AC394" i="3"/>
  <c r="AE394" i="3"/>
  <c r="AD394" i="3"/>
  <c r="P394" i="3"/>
  <c r="Q394" i="3" s="1"/>
  <c r="R394" i="3" s="1"/>
  <c r="S394" i="3" s="1"/>
  <c r="T394" i="3" s="1"/>
  <c r="AH394" i="3" l="1"/>
  <c r="AG394" i="3"/>
  <c r="U393" i="3"/>
  <c r="D394" i="3" s="1"/>
  <c r="E394" i="3"/>
  <c r="H394" i="3" s="1"/>
  <c r="Y392" i="3"/>
  <c r="K394" i="3" l="1"/>
  <c r="F394" i="3"/>
  <c r="G394" i="3"/>
  <c r="I394" i="3" l="1"/>
  <c r="J394" i="3"/>
  <c r="M394" i="3"/>
  <c r="N394" i="3" s="1"/>
  <c r="V394" i="3"/>
  <c r="W394" i="3" s="1"/>
  <c r="A395" i="3"/>
  <c r="B395" i="3" s="1"/>
  <c r="L394" i="3" l="1"/>
  <c r="Z395" i="3"/>
  <c r="AC395" i="3"/>
  <c r="P395" i="3"/>
  <c r="Q395" i="3" s="1"/>
  <c r="R395" i="3" s="1"/>
  <c r="S395" i="3" s="1"/>
  <c r="T395" i="3" s="1"/>
  <c r="AE395" i="3"/>
  <c r="AA395" i="3"/>
  <c r="AD395" i="3"/>
  <c r="U394" i="3" l="1"/>
  <c r="D395" i="3" s="1"/>
  <c r="AH395" i="3"/>
  <c r="E395" i="3"/>
  <c r="H395" i="3" s="1"/>
  <c r="AG395" i="3"/>
  <c r="Y393" i="3"/>
  <c r="F395" i="3" l="1"/>
  <c r="G395" i="3"/>
  <c r="K395" i="3"/>
  <c r="V395" i="3" l="1"/>
  <c r="A396" i="3"/>
  <c r="B396" i="3" s="1"/>
  <c r="I395" i="3"/>
  <c r="J395" i="3"/>
  <c r="M395" i="3"/>
  <c r="N395" i="3" s="1"/>
  <c r="L395" i="3" l="1"/>
  <c r="AA396" i="3"/>
  <c r="P396" i="3"/>
  <c r="Q396" i="3" s="1"/>
  <c r="R396" i="3" s="1"/>
  <c r="S396" i="3" s="1"/>
  <c r="T396" i="3" s="1"/>
  <c r="Z396" i="3"/>
  <c r="AE396" i="3"/>
  <c r="AD396" i="3"/>
  <c r="AC396" i="3"/>
  <c r="W395" i="3"/>
  <c r="U395" i="3" l="1"/>
  <c r="D396" i="3" s="1"/>
  <c r="AG396" i="3"/>
  <c r="AH396" i="3"/>
  <c r="Y394" i="3"/>
  <c r="E396" i="3" l="1"/>
  <c r="H396" i="3" s="1"/>
  <c r="K396" i="3" s="1"/>
  <c r="G396" i="3"/>
  <c r="F396" i="3" l="1"/>
  <c r="I396" i="3"/>
  <c r="J396" i="3"/>
  <c r="M396" i="3"/>
  <c r="N396" i="3" s="1"/>
  <c r="V396" i="3"/>
  <c r="W396" i="3" s="1"/>
  <c r="A397" i="3"/>
  <c r="B397" i="3" s="1"/>
  <c r="P397" i="3" l="1"/>
  <c r="Q397" i="3" s="1"/>
  <c r="R397" i="3" s="1"/>
  <c r="S397" i="3" s="1"/>
  <c r="T397" i="3" s="1"/>
  <c r="AC397" i="3"/>
  <c r="AA397" i="3"/>
  <c r="AD397" i="3"/>
  <c r="AE397" i="3"/>
  <c r="Z397" i="3"/>
  <c r="L396" i="3"/>
  <c r="U396" i="3" l="1"/>
  <c r="E397" i="3" s="1"/>
  <c r="H397" i="3" s="1"/>
  <c r="AH397" i="3"/>
  <c r="AG397" i="3"/>
  <c r="D397" i="3"/>
  <c r="Y395" i="3"/>
  <c r="F397" i="3" l="1"/>
  <c r="G397" i="3"/>
  <c r="K397" i="3"/>
  <c r="V397" i="3" l="1"/>
  <c r="A398" i="3"/>
  <c r="B398" i="3" s="1"/>
  <c r="I397" i="3"/>
  <c r="J397" i="3"/>
  <c r="M397" i="3"/>
  <c r="N397" i="3" s="1"/>
  <c r="L397" i="3" l="1"/>
  <c r="AC398" i="3"/>
  <c r="Z398" i="3"/>
  <c r="AE398" i="3"/>
  <c r="P398" i="3"/>
  <c r="Q398" i="3" s="1"/>
  <c r="R398" i="3" s="1"/>
  <c r="S398" i="3" s="1"/>
  <c r="T398" i="3" s="1"/>
  <c r="AA398" i="3"/>
  <c r="AD398" i="3"/>
  <c r="W397" i="3"/>
  <c r="U397" i="3" l="1"/>
  <c r="E398" i="3"/>
  <c r="H398" i="3" s="1"/>
  <c r="D398" i="3"/>
  <c r="AH398" i="3"/>
  <c r="AG398" i="3"/>
  <c r="Y396" i="3"/>
  <c r="F398" i="3" l="1"/>
  <c r="G398" i="3"/>
  <c r="K398" i="3"/>
  <c r="V398" i="3" l="1"/>
  <c r="A399" i="3"/>
  <c r="B399" i="3" s="1"/>
  <c r="I398" i="3"/>
  <c r="J398" i="3"/>
  <c r="M398" i="3"/>
  <c r="N398" i="3" s="1"/>
  <c r="L398" i="3" l="1"/>
  <c r="AC399" i="3"/>
  <c r="Z399" i="3"/>
  <c r="P399" i="3"/>
  <c r="Q399" i="3" s="1"/>
  <c r="R399" i="3" s="1"/>
  <c r="S399" i="3" s="1"/>
  <c r="T399" i="3" s="1"/>
  <c r="AD399" i="3"/>
  <c r="AA399" i="3"/>
  <c r="AE399" i="3"/>
  <c r="W398" i="3"/>
  <c r="U398" i="3" l="1"/>
  <c r="E399" i="3" s="1"/>
  <c r="H399" i="3" s="1"/>
  <c r="AG399" i="3"/>
  <c r="D399" i="3"/>
  <c r="AH399" i="3"/>
  <c r="Y397" i="3"/>
  <c r="F399" i="3" l="1"/>
  <c r="G399" i="3"/>
  <c r="K399" i="3"/>
  <c r="V399" i="3" l="1"/>
  <c r="A400" i="3"/>
  <c r="B400" i="3" s="1"/>
  <c r="I399" i="3"/>
  <c r="J399" i="3"/>
  <c r="M399" i="3"/>
  <c r="N399" i="3" s="1"/>
  <c r="L399" i="3" l="1"/>
  <c r="P400" i="3"/>
  <c r="Q400" i="3" s="1"/>
  <c r="R400" i="3" s="1"/>
  <c r="S400" i="3" s="1"/>
  <c r="T400" i="3" s="1"/>
  <c r="AC400" i="3"/>
  <c r="AA400" i="3"/>
  <c r="AE400" i="3"/>
  <c r="AD400" i="3"/>
  <c r="Z400" i="3"/>
  <c r="W399" i="3"/>
  <c r="U399" i="3" l="1"/>
  <c r="AG400" i="3"/>
  <c r="D400" i="3"/>
  <c r="E400" i="3"/>
  <c r="H400" i="3" s="1"/>
  <c r="AH400" i="3"/>
  <c r="Y398" i="3"/>
  <c r="K400" i="3" l="1"/>
  <c r="F400" i="3"/>
  <c r="G400" i="3"/>
  <c r="I400" i="3" l="1"/>
  <c r="J400" i="3"/>
  <c r="M400" i="3"/>
  <c r="N400" i="3" s="1"/>
  <c r="V400" i="3"/>
  <c r="W400" i="3" s="1"/>
  <c r="A401" i="3"/>
  <c r="B401" i="3" s="1"/>
  <c r="AA401" i="3" l="1"/>
  <c r="P401" i="3"/>
  <c r="Q401" i="3" s="1"/>
  <c r="R401" i="3" s="1"/>
  <c r="S401" i="3" s="1"/>
  <c r="T401" i="3" s="1"/>
  <c r="Z401" i="3"/>
  <c r="AE401" i="3"/>
  <c r="AD401" i="3"/>
  <c r="AC401" i="3"/>
  <c r="L400" i="3"/>
  <c r="U400" i="3" l="1"/>
  <c r="E401" i="3" s="1"/>
  <c r="H401" i="3" s="1"/>
  <c r="D401" i="3"/>
  <c r="AH401" i="3"/>
  <c r="AG401" i="3"/>
  <c r="Y399" i="3"/>
  <c r="F401" i="3" l="1"/>
  <c r="G401" i="3"/>
  <c r="K401" i="3"/>
  <c r="V401" i="3" l="1"/>
  <c r="A402" i="3"/>
  <c r="B402" i="3" s="1"/>
  <c r="I401" i="3"/>
  <c r="J401" i="3"/>
  <c r="M401" i="3"/>
  <c r="N401" i="3" s="1"/>
  <c r="Z402" i="3" l="1"/>
  <c r="AA402" i="3"/>
  <c r="P402" i="3"/>
  <c r="Q402" i="3" s="1"/>
  <c r="R402" i="3" s="1"/>
  <c r="S402" i="3" s="1"/>
  <c r="T402" i="3" s="1"/>
  <c r="AE402" i="3"/>
  <c r="AD402" i="3"/>
  <c r="AC402" i="3"/>
  <c r="L401" i="3"/>
  <c r="W401" i="3"/>
  <c r="U401" i="3" l="1"/>
  <c r="E402" i="3" s="1"/>
  <c r="H402" i="3" s="1"/>
  <c r="D402" i="3"/>
  <c r="AG402" i="3"/>
  <c r="AH402" i="3"/>
  <c r="Y400" i="3"/>
  <c r="F402" i="3" l="1"/>
  <c r="G402" i="3"/>
  <c r="K402" i="3"/>
  <c r="V402" i="3" l="1"/>
  <c r="A403" i="3"/>
  <c r="B403" i="3" s="1"/>
  <c r="I402" i="3"/>
  <c r="J402" i="3"/>
  <c r="M402" i="3"/>
  <c r="N402" i="3" s="1"/>
  <c r="L402" i="3" l="1"/>
  <c r="Z403" i="3"/>
  <c r="P403" i="3"/>
  <c r="Q403" i="3" s="1"/>
  <c r="R403" i="3" s="1"/>
  <c r="S403" i="3" s="1"/>
  <c r="T403" i="3" s="1"/>
  <c r="AE403" i="3"/>
  <c r="AC403" i="3"/>
  <c r="AA403" i="3"/>
  <c r="AD403" i="3"/>
  <c r="W402" i="3"/>
  <c r="U402" i="3" l="1"/>
  <c r="D403" i="3" s="1"/>
  <c r="AH403" i="3"/>
  <c r="AG403" i="3"/>
  <c r="E403" i="3"/>
  <c r="H403" i="3" s="1"/>
  <c r="Y401" i="3"/>
  <c r="K403" i="3" l="1"/>
  <c r="F403" i="3"/>
  <c r="G403" i="3"/>
  <c r="I403" i="3" l="1"/>
  <c r="J403" i="3"/>
  <c r="M403" i="3"/>
  <c r="N403" i="3" s="1"/>
  <c r="V403" i="3"/>
  <c r="W403" i="3" s="1"/>
  <c r="A404" i="3"/>
  <c r="B404" i="3" s="1"/>
  <c r="P404" i="3" l="1"/>
  <c r="Q404" i="3" s="1"/>
  <c r="R404" i="3" s="1"/>
  <c r="S404" i="3" s="1"/>
  <c r="T404" i="3" s="1"/>
  <c r="Z404" i="3"/>
  <c r="AA404" i="3"/>
  <c r="AE404" i="3"/>
  <c r="AD404" i="3"/>
  <c r="AC404" i="3"/>
  <c r="L403" i="3"/>
  <c r="U403" i="3" l="1"/>
  <c r="E404" i="3" s="1"/>
  <c r="H404" i="3" s="1"/>
  <c r="AH404" i="3"/>
  <c r="D404" i="3"/>
  <c r="AG404" i="3"/>
  <c r="Y402" i="3"/>
  <c r="F404" i="3" l="1"/>
  <c r="G404" i="3"/>
  <c r="K404" i="3"/>
  <c r="V404" i="3" l="1"/>
  <c r="A405" i="3"/>
  <c r="B405" i="3" s="1"/>
  <c r="I404" i="3"/>
  <c r="J404" i="3"/>
  <c r="M404" i="3"/>
  <c r="N404" i="3" s="1"/>
  <c r="AA405" i="3" l="1"/>
  <c r="AC405" i="3"/>
  <c r="P405" i="3"/>
  <c r="Q405" i="3" s="1"/>
  <c r="R405" i="3" s="1"/>
  <c r="S405" i="3" s="1"/>
  <c r="T405" i="3" s="1"/>
  <c r="AE405" i="3"/>
  <c r="AD405" i="3"/>
  <c r="Z405" i="3"/>
  <c r="L404" i="3"/>
  <c r="W404" i="3"/>
  <c r="U404" i="3" l="1"/>
  <c r="AH405" i="3"/>
  <c r="D405" i="3"/>
  <c r="AG405" i="3"/>
  <c r="E405" i="3"/>
  <c r="H405" i="3" s="1"/>
  <c r="Y403" i="3"/>
  <c r="F405" i="3" l="1"/>
  <c r="G405" i="3"/>
  <c r="K405" i="3"/>
  <c r="V405" i="3" l="1"/>
  <c r="A406" i="3"/>
  <c r="B406" i="3" s="1"/>
  <c r="I405" i="3"/>
  <c r="J405" i="3"/>
  <c r="M405" i="3"/>
  <c r="N405" i="3" s="1"/>
  <c r="L405" i="3" l="1"/>
  <c r="AA406" i="3"/>
  <c r="Z406" i="3"/>
  <c r="AC406" i="3"/>
  <c r="AE406" i="3"/>
  <c r="AD406" i="3"/>
  <c r="P406" i="3"/>
  <c r="Q406" i="3" s="1"/>
  <c r="R406" i="3" s="1"/>
  <c r="S406" i="3" s="1"/>
  <c r="T406" i="3" s="1"/>
  <c r="W405" i="3"/>
  <c r="U405" i="3" l="1"/>
  <c r="E406" i="3" s="1"/>
  <c r="H406" i="3" s="1"/>
  <c r="AH406" i="3"/>
  <c r="AG406" i="3"/>
  <c r="D406" i="3"/>
  <c r="Y404" i="3"/>
  <c r="F406" i="3" l="1"/>
  <c r="G406" i="3"/>
  <c r="K406" i="3"/>
  <c r="V406" i="3" l="1"/>
  <c r="A407" i="3"/>
  <c r="B407" i="3" s="1"/>
  <c r="I406" i="3"/>
  <c r="J406" i="3"/>
  <c r="M406" i="3"/>
  <c r="N406" i="3" s="1"/>
  <c r="P407" i="3" l="1"/>
  <c r="Q407" i="3" s="1"/>
  <c r="R407" i="3" s="1"/>
  <c r="S407" i="3" s="1"/>
  <c r="T407" i="3" s="1"/>
  <c r="AA407" i="3"/>
  <c r="Z407" i="3"/>
  <c r="AC407" i="3"/>
  <c r="AE407" i="3"/>
  <c r="AD407" i="3"/>
  <c r="L406" i="3"/>
  <c r="W406" i="3"/>
  <c r="U406" i="3" l="1"/>
  <c r="D407" i="3" s="1"/>
  <c r="AG407" i="3"/>
  <c r="AH407" i="3"/>
  <c r="Y405" i="3"/>
  <c r="E407" i="3" l="1"/>
  <c r="H407" i="3" s="1"/>
  <c r="K407" i="3" s="1"/>
  <c r="G407" i="3"/>
  <c r="F407" i="3" l="1"/>
  <c r="I407" i="3"/>
  <c r="J407" i="3"/>
  <c r="M407" i="3"/>
  <c r="N407" i="3" s="1"/>
  <c r="V407" i="3"/>
  <c r="W407" i="3" s="1"/>
  <c r="A408" i="3"/>
  <c r="B408" i="3" s="1"/>
  <c r="L407" i="3" l="1"/>
  <c r="Z408" i="3"/>
  <c r="AC408" i="3"/>
  <c r="P408" i="3"/>
  <c r="Q408" i="3" s="1"/>
  <c r="R408" i="3" s="1"/>
  <c r="S408" i="3" s="1"/>
  <c r="T408" i="3" s="1"/>
  <c r="AE408" i="3"/>
  <c r="AD408" i="3"/>
  <c r="AA408" i="3"/>
  <c r="U407" i="3" l="1"/>
  <c r="E408" i="3"/>
  <c r="H408" i="3" s="1"/>
  <c r="AG408" i="3"/>
  <c r="AH408" i="3"/>
  <c r="D408" i="3"/>
  <c r="Y406" i="3"/>
  <c r="F408" i="3" l="1"/>
  <c r="G408" i="3"/>
  <c r="K408" i="3"/>
  <c r="I408" i="3" l="1"/>
  <c r="J408" i="3"/>
  <c r="M408" i="3"/>
  <c r="N408" i="3" s="1"/>
  <c r="V408" i="3"/>
  <c r="A409" i="3"/>
  <c r="B409" i="3" s="1"/>
  <c r="W408" i="3" l="1"/>
  <c r="L408" i="3"/>
  <c r="P409" i="3"/>
  <c r="Q409" i="3" s="1"/>
  <c r="R409" i="3" s="1"/>
  <c r="S409" i="3" s="1"/>
  <c r="T409" i="3" s="1"/>
  <c r="AA409" i="3"/>
  <c r="AD409" i="3"/>
  <c r="Z409" i="3"/>
  <c r="AC409" i="3"/>
  <c r="AE409" i="3"/>
  <c r="U408" i="3" l="1"/>
  <c r="D409" i="3"/>
  <c r="AH409" i="3"/>
  <c r="E409" i="3"/>
  <c r="H409" i="3" s="1"/>
  <c r="AG409" i="3"/>
  <c r="Y407" i="3"/>
  <c r="K409" i="3" l="1"/>
  <c r="F409" i="3"/>
  <c r="G409" i="3"/>
  <c r="I409" i="3" l="1"/>
  <c r="J409" i="3"/>
  <c r="M409" i="3"/>
  <c r="N409" i="3" s="1"/>
  <c r="V409" i="3"/>
  <c r="W409" i="3" s="1"/>
  <c r="A410" i="3"/>
  <c r="B410" i="3" s="1"/>
  <c r="P410" i="3" l="1"/>
  <c r="Q410" i="3" s="1"/>
  <c r="R410" i="3" s="1"/>
  <c r="S410" i="3" s="1"/>
  <c r="T410" i="3" s="1"/>
  <c r="AC410" i="3"/>
  <c r="Z410" i="3"/>
  <c r="AA410" i="3"/>
  <c r="AD410" i="3"/>
  <c r="AE410" i="3"/>
  <c r="L409" i="3"/>
  <c r="AG410" i="3" l="1"/>
  <c r="U409" i="3"/>
  <c r="D410" i="3" s="1"/>
  <c r="AH410" i="3"/>
  <c r="Y408" i="3"/>
  <c r="E410" i="3" l="1"/>
  <c r="H410" i="3" s="1"/>
  <c r="K410" i="3" s="1"/>
  <c r="G410" i="3"/>
  <c r="F410" i="3" l="1"/>
  <c r="I410" i="3"/>
  <c r="J410" i="3"/>
  <c r="M410" i="3"/>
  <c r="N410" i="3" s="1"/>
  <c r="V410" i="3"/>
  <c r="W410" i="3" s="1"/>
  <c r="A411" i="3"/>
  <c r="B411" i="3" s="1"/>
  <c r="Z411" i="3" l="1"/>
  <c r="AE411" i="3"/>
  <c r="AA411" i="3"/>
  <c r="AC411" i="3"/>
  <c r="P411" i="3"/>
  <c r="Q411" i="3" s="1"/>
  <c r="R411" i="3" s="1"/>
  <c r="S411" i="3" s="1"/>
  <c r="T411" i="3" s="1"/>
  <c r="AD411" i="3"/>
  <c r="L410" i="3"/>
  <c r="U410" i="3" l="1"/>
  <c r="AH411" i="3"/>
  <c r="AG411" i="3"/>
  <c r="E411" i="3"/>
  <c r="H411" i="3" s="1"/>
  <c r="D411" i="3"/>
  <c r="Y409" i="3"/>
  <c r="K411" i="3" l="1"/>
  <c r="F411" i="3"/>
  <c r="G411" i="3"/>
  <c r="I411" i="3" l="1"/>
  <c r="J411" i="3"/>
  <c r="M411" i="3"/>
  <c r="N411" i="3" s="1"/>
  <c r="V411" i="3"/>
  <c r="W411" i="3" s="1"/>
  <c r="A412" i="3"/>
  <c r="B412" i="3" s="1"/>
  <c r="L411" i="3" l="1"/>
  <c r="P412" i="3"/>
  <c r="Q412" i="3" s="1"/>
  <c r="R412" i="3" s="1"/>
  <c r="S412" i="3" s="1"/>
  <c r="T412" i="3" s="1"/>
  <c r="Z412" i="3"/>
  <c r="AA412" i="3"/>
  <c r="AD412" i="3"/>
  <c r="AC412" i="3"/>
  <c r="AE412" i="3"/>
  <c r="U411" i="3" l="1"/>
  <c r="D412" i="3" s="1"/>
  <c r="AG412" i="3"/>
  <c r="AH412" i="3"/>
  <c r="E412" i="3"/>
  <c r="H412" i="3" s="1"/>
  <c r="Y410" i="3"/>
  <c r="K412" i="3" l="1"/>
  <c r="F412" i="3"/>
  <c r="G412" i="3"/>
  <c r="V412" i="3" l="1"/>
  <c r="A413" i="3"/>
  <c r="B413" i="3" s="1"/>
  <c r="I412" i="3"/>
  <c r="J412" i="3"/>
  <c r="M412" i="3"/>
  <c r="N412" i="3" s="1"/>
  <c r="AC413" i="3" l="1"/>
  <c r="AD413" i="3"/>
  <c r="Z413" i="3"/>
  <c r="AA413" i="3"/>
  <c r="AE413" i="3"/>
  <c r="P413" i="3"/>
  <c r="Q413" i="3" s="1"/>
  <c r="R413" i="3" s="1"/>
  <c r="S413" i="3" s="1"/>
  <c r="T413" i="3" s="1"/>
  <c r="L412" i="3"/>
  <c r="W412" i="3"/>
  <c r="U412" i="3" l="1"/>
  <c r="E413" i="3" s="1"/>
  <c r="H413" i="3" s="1"/>
  <c r="AH413" i="3"/>
  <c r="AG413" i="3"/>
  <c r="D413" i="3"/>
  <c r="Y411" i="3"/>
  <c r="F413" i="3" l="1"/>
  <c r="G413" i="3"/>
  <c r="K413" i="3"/>
  <c r="I413" i="3" l="1"/>
  <c r="J413" i="3"/>
  <c r="M413" i="3"/>
  <c r="N413" i="3" s="1"/>
  <c r="V413" i="3"/>
  <c r="W413" i="3" s="1"/>
  <c r="A414" i="3"/>
  <c r="B414" i="3" s="1"/>
  <c r="L413" i="3" l="1"/>
  <c r="P414" i="3"/>
  <c r="Q414" i="3" s="1"/>
  <c r="R414" i="3" s="1"/>
  <c r="S414" i="3" s="1"/>
  <c r="T414" i="3" s="1"/>
  <c r="AC414" i="3"/>
  <c r="Z414" i="3"/>
  <c r="AD414" i="3"/>
  <c r="AA414" i="3"/>
  <c r="AE414" i="3"/>
  <c r="U413" i="3" l="1"/>
  <c r="E414" i="3" s="1"/>
  <c r="H414" i="3" s="1"/>
  <c r="AG414" i="3"/>
  <c r="AH414" i="3"/>
  <c r="D414" i="3"/>
  <c r="Y412" i="3"/>
  <c r="F414" i="3" l="1"/>
  <c r="G414" i="3"/>
  <c r="K414" i="3"/>
  <c r="I414" i="3" l="1"/>
  <c r="J414" i="3"/>
  <c r="M414" i="3"/>
  <c r="N414" i="3" s="1"/>
  <c r="V414" i="3"/>
  <c r="W414" i="3" s="1"/>
  <c r="A415" i="3"/>
  <c r="B415" i="3" s="1"/>
  <c r="Z415" i="3" l="1"/>
  <c r="AA415" i="3"/>
  <c r="AC415" i="3"/>
  <c r="AE415" i="3"/>
  <c r="P415" i="3"/>
  <c r="Q415" i="3" s="1"/>
  <c r="R415" i="3" s="1"/>
  <c r="S415" i="3" s="1"/>
  <c r="T415" i="3" s="1"/>
  <c r="AD415" i="3"/>
  <c r="L414" i="3"/>
  <c r="AG415" i="3" l="1"/>
  <c r="AH415" i="3"/>
  <c r="U414" i="3"/>
  <c r="D415" i="3" s="1"/>
  <c r="Y413" i="3"/>
  <c r="E415" i="3" l="1"/>
  <c r="H415" i="3" s="1"/>
  <c r="K415" i="3" s="1"/>
  <c r="G415" i="3"/>
  <c r="F415" i="3" l="1"/>
  <c r="V415" i="3"/>
  <c r="A416" i="3"/>
  <c r="B416" i="3" s="1"/>
  <c r="I415" i="3"/>
  <c r="J415" i="3"/>
  <c r="M415" i="3"/>
  <c r="N415" i="3" s="1"/>
  <c r="AC416" i="3" l="1"/>
  <c r="AA416" i="3"/>
  <c r="P416" i="3"/>
  <c r="Q416" i="3" s="1"/>
  <c r="R416" i="3" s="1"/>
  <c r="S416" i="3" s="1"/>
  <c r="T416" i="3" s="1"/>
  <c r="AD416" i="3"/>
  <c r="Z416" i="3"/>
  <c r="AE416" i="3"/>
  <c r="L415" i="3"/>
  <c r="W415" i="3"/>
  <c r="U415" i="3" l="1"/>
  <c r="D416" i="3"/>
  <c r="E416" i="3"/>
  <c r="H416" i="3" s="1"/>
  <c r="AH416" i="3"/>
  <c r="AG416" i="3"/>
  <c r="Y414" i="3"/>
  <c r="K416" i="3" l="1"/>
  <c r="F416" i="3"/>
  <c r="G416" i="3"/>
  <c r="I416" i="3" l="1"/>
  <c r="J416" i="3"/>
  <c r="M416" i="3"/>
  <c r="N416" i="3" s="1"/>
  <c r="V416" i="3"/>
  <c r="W416" i="3" s="1"/>
  <c r="A417" i="3"/>
  <c r="B417" i="3" s="1"/>
  <c r="Z417" i="3" l="1"/>
  <c r="AC417" i="3"/>
  <c r="AA417" i="3"/>
  <c r="AD417" i="3"/>
  <c r="P417" i="3"/>
  <c r="Q417" i="3" s="1"/>
  <c r="R417" i="3" s="1"/>
  <c r="S417" i="3" s="1"/>
  <c r="T417" i="3" s="1"/>
  <c r="AE417" i="3"/>
  <c r="L416" i="3"/>
  <c r="U416" i="3" l="1"/>
  <c r="D417" i="3"/>
  <c r="AH417" i="3"/>
  <c r="E417" i="3"/>
  <c r="H417" i="3" s="1"/>
  <c r="AG417" i="3"/>
  <c r="Y415" i="3"/>
  <c r="F417" i="3" l="1"/>
  <c r="G417" i="3"/>
  <c r="K417" i="3"/>
  <c r="V417" i="3" l="1"/>
  <c r="A418" i="3"/>
  <c r="B418" i="3" s="1"/>
  <c r="I417" i="3"/>
  <c r="J417" i="3"/>
  <c r="M417" i="3"/>
  <c r="N417" i="3" s="1"/>
  <c r="Z418" i="3" l="1"/>
  <c r="AC418" i="3"/>
  <c r="AA418" i="3"/>
  <c r="AE418" i="3"/>
  <c r="AD418" i="3"/>
  <c r="P418" i="3"/>
  <c r="Q418" i="3" s="1"/>
  <c r="R418" i="3" s="1"/>
  <c r="S418" i="3" s="1"/>
  <c r="T418" i="3" s="1"/>
  <c r="L417" i="3"/>
  <c r="W417" i="3"/>
  <c r="U417" i="3" l="1"/>
  <c r="E418" i="3"/>
  <c r="H418" i="3" s="1"/>
  <c r="AH418" i="3"/>
  <c r="D418" i="3"/>
  <c r="AG418" i="3"/>
  <c r="Y416" i="3"/>
  <c r="F418" i="3" l="1"/>
  <c r="G418" i="3"/>
  <c r="K418" i="3"/>
  <c r="I418" i="3" l="1"/>
  <c r="J418" i="3"/>
  <c r="M418" i="3"/>
  <c r="N418" i="3" s="1"/>
  <c r="V418" i="3"/>
  <c r="W418" i="3" s="1"/>
  <c r="A419" i="3"/>
  <c r="B419" i="3" s="1"/>
  <c r="AC419" i="3" l="1"/>
  <c r="AA419" i="3"/>
  <c r="P419" i="3"/>
  <c r="Q419" i="3" s="1"/>
  <c r="R419" i="3" s="1"/>
  <c r="S419" i="3" s="1"/>
  <c r="T419" i="3" s="1"/>
  <c r="AE419" i="3"/>
  <c r="Z419" i="3"/>
  <c r="AD419" i="3"/>
  <c r="L418" i="3"/>
  <c r="U418" i="3" l="1"/>
  <c r="E419" i="3"/>
  <c r="H419" i="3" s="1"/>
  <c r="D419" i="3"/>
  <c r="AG419" i="3"/>
  <c r="AH419" i="3"/>
  <c r="Y417" i="3"/>
  <c r="F419" i="3" l="1"/>
  <c r="G419" i="3"/>
  <c r="K419" i="3"/>
  <c r="I419" i="3" l="1"/>
  <c r="J419" i="3"/>
  <c r="M419" i="3"/>
  <c r="N419" i="3" s="1"/>
  <c r="V419" i="3"/>
  <c r="W419" i="3" s="1"/>
  <c r="A420" i="3"/>
  <c r="B420" i="3" s="1"/>
  <c r="AC420" i="3" l="1"/>
  <c r="Z420" i="3"/>
  <c r="AA420" i="3"/>
  <c r="AE420" i="3"/>
  <c r="AD420" i="3"/>
  <c r="P420" i="3"/>
  <c r="Q420" i="3" s="1"/>
  <c r="R420" i="3" s="1"/>
  <c r="S420" i="3" s="1"/>
  <c r="T420" i="3" s="1"/>
  <c r="L419" i="3"/>
  <c r="U419" i="3" l="1"/>
  <c r="E420" i="3"/>
  <c r="H420" i="3" s="1"/>
  <c r="D420" i="3"/>
  <c r="AG420" i="3"/>
  <c r="AH420" i="3"/>
  <c r="Y418" i="3"/>
  <c r="F420" i="3" l="1"/>
  <c r="G420" i="3"/>
  <c r="K420" i="3"/>
  <c r="I420" i="3" l="1"/>
  <c r="J420" i="3"/>
  <c r="M420" i="3"/>
  <c r="N420" i="3" s="1"/>
  <c r="V420" i="3"/>
  <c r="W420" i="3" s="1"/>
  <c r="A421" i="3"/>
  <c r="B421" i="3" s="1"/>
  <c r="P421" i="3" l="1"/>
  <c r="Q421" i="3" s="1"/>
  <c r="R421" i="3" s="1"/>
  <c r="S421" i="3" s="1"/>
  <c r="T421" i="3" s="1"/>
  <c r="AC421" i="3"/>
  <c r="AA421" i="3"/>
  <c r="AE421" i="3"/>
  <c r="Z421" i="3"/>
  <c r="AD421" i="3"/>
  <c r="L420" i="3"/>
  <c r="U420" i="3" l="1"/>
  <c r="D421" i="3" s="1"/>
  <c r="AH421" i="3"/>
  <c r="AG421" i="3"/>
  <c r="E421" i="3"/>
  <c r="H421" i="3" s="1"/>
  <c r="Y419" i="3"/>
  <c r="K421" i="3" l="1"/>
  <c r="F421" i="3"/>
  <c r="G421" i="3"/>
  <c r="I421" i="3" l="1"/>
  <c r="J421" i="3"/>
  <c r="M421" i="3"/>
  <c r="N421" i="3" s="1"/>
  <c r="V421" i="3"/>
  <c r="W421" i="3" s="1"/>
  <c r="A422" i="3"/>
  <c r="B422" i="3" s="1"/>
  <c r="L421" i="3" l="1"/>
  <c r="Z422" i="3"/>
  <c r="AA422" i="3"/>
  <c r="P422" i="3"/>
  <c r="Q422" i="3" s="1"/>
  <c r="R422" i="3" s="1"/>
  <c r="S422" i="3" s="1"/>
  <c r="T422" i="3" s="1"/>
  <c r="AE422" i="3"/>
  <c r="AD422" i="3"/>
  <c r="AC422" i="3"/>
  <c r="U421" i="3" l="1"/>
  <c r="D422" i="3" s="1"/>
  <c r="AG422" i="3"/>
  <c r="E422" i="3"/>
  <c r="H422" i="3" s="1"/>
  <c r="AH422" i="3"/>
  <c r="Y420" i="3"/>
  <c r="F422" i="3" l="1"/>
  <c r="G422" i="3"/>
  <c r="K422" i="3"/>
  <c r="V422" i="3" l="1"/>
  <c r="A423" i="3"/>
  <c r="B423" i="3" s="1"/>
  <c r="I422" i="3"/>
  <c r="J422" i="3"/>
  <c r="M422" i="3"/>
  <c r="N422" i="3" s="1"/>
  <c r="L422" i="3" l="1"/>
  <c r="AC423" i="3"/>
  <c r="Z423" i="3"/>
  <c r="AE423" i="3"/>
  <c r="P423" i="3"/>
  <c r="Q423" i="3" s="1"/>
  <c r="R423" i="3" s="1"/>
  <c r="S423" i="3" s="1"/>
  <c r="T423" i="3" s="1"/>
  <c r="AA423" i="3"/>
  <c r="AD423" i="3"/>
  <c r="W422" i="3"/>
  <c r="U422" i="3" l="1"/>
  <c r="D423" i="3" s="1"/>
  <c r="AH423" i="3"/>
  <c r="E423" i="3"/>
  <c r="H423" i="3" s="1"/>
  <c r="AG423" i="3"/>
  <c r="Y421" i="3"/>
  <c r="K423" i="3" l="1"/>
  <c r="F423" i="3"/>
  <c r="G423" i="3"/>
  <c r="I423" i="3" l="1"/>
  <c r="J423" i="3"/>
  <c r="M423" i="3"/>
  <c r="N423" i="3" s="1"/>
  <c r="V423" i="3"/>
  <c r="W423" i="3" s="1"/>
  <c r="A424" i="3"/>
  <c r="B424" i="3" s="1"/>
  <c r="AA424" i="3" l="1"/>
  <c r="AC424" i="3"/>
  <c r="Z424" i="3"/>
  <c r="AD424" i="3"/>
  <c r="P424" i="3"/>
  <c r="Q424" i="3" s="1"/>
  <c r="R424" i="3" s="1"/>
  <c r="S424" i="3" s="1"/>
  <c r="T424" i="3" s="1"/>
  <c r="AE424" i="3"/>
  <c r="L423" i="3"/>
  <c r="U423" i="3" l="1"/>
  <c r="E424" i="3"/>
  <c r="H424" i="3" s="1"/>
  <c r="AG424" i="3"/>
  <c r="D424" i="3"/>
  <c r="AH424" i="3"/>
  <c r="Y422" i="3"/>
  <c r="F424" i="3" l="1"/>
  <c r="G424" i="3"/>
  <c r="K424" i="3"/>
  <c r="V424" i="3" l="1"/>
  <c r="A425" i="3"/>
  <c r="B425" i="3" s="1"/>
  <c r="I424" i="3"/>
  <c r="J424" i="3"/>
  <c r="M424" i="3"/>
  <c r="N424" i="3" s="1"/>
  <c r="AA425" i="3" l="1"/>
  <c r="P425" i="3"/>
  <c r="Q425" i="3" s="1"/>
  <c r="R425" i="3" s="1"/>
  <c r="S425" i="3" s="1"/>
  <c r="T425" i="3" s="1"/>
  <c r="Z425" i="3"/>
  <c r="AE425" i="3"/>
  <c r="AC425" i="3"/>
  <c r="AD425" i="3"/>
  <c r="L424" i="3"/>
  <c r="W424" i="3"/>
  <c r="U424" i="3" l="1"/>
  <c r="E425" i="3" s="1"/>
  <c r="H425" i="3" s="1"/>
  <c r="AH425" i="3"/>
  <c r="AG425" i="3"/>
  <c r="D425" i="3"/>
  <c r="Y423" i="3"/>
  <c r="F425" i="3" l="1"/>
  <c r="G425" i="3"/>
  <c r="K425" i="3"/>
  <c r="V425" i="3" l="1"/>
  <c r="A426" i="3"/>
  <c r="B426" i="3" s="1"/>
  <c r="I425" i="3"/>
  <c r="J425" i="3"/>
  <c r="M425" i="3"/>
  <c r="N425" i="3" s="1"/>
  <c r="L425" i="3" l="1"/>
  <c r="P426" i="3"/>
  <c r="Q426" i="3" s="1"/>
  <c r="R426" i="3" s="1"/>
  <c r="S426" i="3" s="1"/>
  <c r="T426" i="3" s="1"/>
  <c r="AC426" i="3"/>
  <c r="AE426" i="3"/>
  <c r="AD426" i="3"/>
  <c r="AA426" i="3"/>
  <c r="Z426" i="3"/>
  <c r="W425" i="3"/>
  <c r="U425" i="3" l="1"/>
  <c r="D426" i="3" s="1"/>
  <c r="E426" i="3"/>
  <c r="H426" i="3" s="1"/>
  <c r="AH426" i="3"/>
  <c r="AG426" i="3"/>
  <c r="Y424" i="3"/>
  <c r="K426" i="3" l="1"/>
  <c r="F426" i="3"/>
  <c r="G426" i="3"/>
  <c r="V426" i="3" l="1"/>
  <c r="A427" i="3"/>
  <c r="B427" i="3" s="1"/>
  <c r="I426" i="3"/>
  <c r="J426" i="3"/>
  <c r="M426" i="3"/>
  <c r="N426" i="3" s="1"/>
  <c r="AC427" i="3" l="1"/>
  <c r="Z427" i="3"/>
  <c r="AE427" i="3"/>
  <c r="P427" i="3"/>
  <c r="Q427" i="3" s="1"/>
  <c r="R427" i="3" s="1"/>
  <c r="S427" i="3" s="1"/>
  <c r="T427" i="3" s="1"/>
  <c r="AA427" i="3"/>
  <c r="AD427" i="3"/>
  <c r="L426" i="3"/>
  <c r="W426" i="3"/>
  <c r="U426" i="3" l="1"/>
  <c r="E427" i="3" s="1"/>
  <c r="H427" i="3" s="1"/>
  <c r="AH427" i="3"/>
  <c r="AG427" i="3"/>
  <c r="Y425" i="3"/>
  <c r="D427" i="3" l="1"/>
  <c r="F427" i="3" s="1"/>
  <c r="K427" i="3"/>
  <c r="G427" i="3" l="1"/>
  <c r="I427" i="3" s="1"/>
  <c r="V427" i="3"/>
  <c r="A428" i="3"/>
  <c r="B428" i="3" s="1"/>
  <c r="M427" i="3" l="1"/>
  <c r="N427" i="3" s="1"/>
  <c r="J427" i="3"/>
  <c r="L427" i="3" s="1"/>
  <c r="P428" i="3"/>
  <c r="Q428" i="3" s="1"/>
  <c r="R428" i="3" s="1"/>
  <c r="S428" i="3" s="1"/>
  <c r="T428" i="3" s="1"/>
  <c r="Z428" i="3"/>
  <c r="AE428" i="3"/>
  <c r="AA428" i="3"/>
  <c r="AC428" i="3"/>
  <c r="AD428" i="3"/>
  <c r="W427" i="3"/>
  <c r="U427" i="3" l="1"/>
  <c r="E428" i="3" s="1"/>
  <c r="H428" i="3" s="1"/>
  <c r="AG428" i="3"/>
  <c r="AH428" i="3"/>
  <c r="D428" i="3"/>
  <c r="Y426" i="3"/>
  <c r="F428" i="3" l="1"/>
  <c r="G428" i="3"/>
  <c r="K428" i="3"/>
  <c r="I428" i="3" l="1"/>
  <c r="J428" i="3"/>
  <c r="M428" i="3"/>
  <c r="N428" i="3" s="1"/>
  <c r="V428" i="3"/>
  <c r="W428" i="3" s="1"/>
  <c r="A429" i="3"/>
  <c r="B429" i="3" s="1"/>
  <c r="Z429" i="3" l="1"/>
  <c r="P429" i="3"/>
  <c r="Q429" i="3" s="1"/>
  <c r="R429" i="3" s="1"/>
  <c r="S429" i="3" s="1"/>
  <c r="T429" i="3" s="1"/>
  <c r="AA429" i="3"/>
  <c r="AE429" i="3"/>
  <c r="AC429" i="3"/>
  <c r="AD429" i="3"/>
  <c r="L428" i="3"/>
  <c r="U428" i="3" l="1"/>
  <c r="D429" i="3" s="1"/>
  <c r="AG429" i="3"/>
  <c r="AH429" i="3"/>
  <c r="E429" i="3"/>
  <c r="H429" i="3" s="1"/>
  <c r="Y427" i="3"/>
  <c r="K429" i="3" l="1"/>
  <c r="F429" i="3"/>
  <c r="G429" i="3"/>
  <c r="I429" i="3" l="1"/>
  <c r="J429" i="3"/>
  <c r="M429" i="3"/>
  <c r="N429" i="3" s="1"/>
  <c r="V429" i="3"/>
  <c r="W429" i="3" s="1"/>
  <c r="A430" i="3"/>
  <c r="B430" i="3" s="1"/>
  <c r="AA430" i="3" l="1"/>
  <c r="Z430" i="3"/>
  <c r="AC430" i="3"/>
  <c r="AE430" i="3"/>
  <c r="P430" i="3"/>
  <c r="Q430" i="3" s="1"/>
  <c r="R430" i="3" s="1"/>
  <c r="S430" i="3" s="1"/>
  <c r="T430" i="3" s="1"/>
  <c r="AD430" i="3"/>
  <c r="L429" i="3"/>
  <c r="U429" i="3" l="1"/>
  <c r="D430" i="3" s="1"/>
  <c r="AG430" i="3"/>
  <c r="AH430" i="3"/>
  <c r="E430" i="3"/>
  <c r="H430" i="3" s="1"/>
  <c r="Y428" i="3"/>
  <c r="F430" i="3" l="1"/>
  <c r="G430" i="3"/>
  <c r="K430" i="3"/>
  <c r="V430" i="3" l="1"/>
  <c r="A431" i="3"/>
  <c r="B431" i="3" s="1"/>
  <c r="I430" i="3"/>
  <c r="J430" i="3"/>
  <c r="M430" i="3"/>
  <c r="N430" i="3" s="1"/>
  <c r="AC431" i="3" l="1"/>
  <c r="AA431" i="3"/>
  <c r="Z431" i="3"/>
  <c r="AE431" i="3"/>
  <c r="P431" i="3"/>
  <c r="Q431" i="3" s="1"/>
  <c r="R431" i="3" s="1"/>
  <c r="S431" i="3" s="1"/>
  <c r="T431" i="3" s="1"/>
  <c r="AD431" i="3"/>
  <c r="L430" i="3"/>
  <c r="W430" i="3"/>
  <c r="U430" i="3" l="1"/>
  <c r="E431" i="3"/>
  <c r="H431" i="3" s="1"/>
  <c r="AG431" i="3"/>
  <c r="AH431" i="3"/>
  <c r="D431" i="3"/>
  <c r="Y429" i="3"/>
  <c r="F431" i="3" l="1"/>
  <c r="G431" i="3"/>
  <c r="K431" i="3"/>
  <c r="I431" i="3" l="1"/>
  <c r="J431" i="3"/>
  <c r="M431" i="3"/>
  <c r="N431" i="3" s="1"/>
  <c r="V431" i="3"/>
  <c r="W431" i="3" s="1"/>
  <c r="A432" i="3"/>
  <c r="B432" i="3" s="1"/>
  <c r="L431" i="3" l="1"/>
  <c r="AA432" i="3"/>
  <c r="P432" i="3"/>
  <c r="Q432" i="3" s="1"/>
  <c r="R432" i="3" s="1"/>
  <c r="S432" i="3" s="1"/>
  <c r="T432" i="3" s="1"/>
  <c r="AC432" i="3"/>
  <c r="AE432" i="3"/>
  <c r="AD432" i="3"/>
  <c r="Z432" i="3"/>
  <c r="U431" i="3" l="1"/>
  <c r="AG432" i="3"/>
  <c r="E432" i="3"/>
  <c r="H432" i="3" s="1"/>
  <c r="AH432" i="3"/>
  <c r="D432" i="3"/>
  <c r="Y430" i="3"/>
  <c r="K432" i="3" l="1"/>
  <c r="F432" i="3"/>
  <c r="G432" i="3"/>
  <c r="V432" i="3" l="1"/>
  <c r="A433" i="3"/>
  <c r="B433" i="3" s="1"/>
  <c r="I432" i="3"/>
  <c r="J432" i="3"/>
  <c r="M432" i="3"/>
  <c r="N432" i="3" s="1"/>
  <c r="L432" i="3" l="1"/>
  <c r="AA433" i="3"/>
  <c r="AD433" i="3"/>
  <c r="Z433" i="3"/>
  <c r="AE433" i="3"/>
  <c r="AC433" i="3"/>
  <c r="P433" i="3"/>
  <c r="Q433" i="3" s="1"/>
  <c r="R433" i="3" s="1"/>
  <c r="S433" i="3" s="1"/>
  <c r="T433" i="3" s="1"/>
  <c r="W432" i="3"/>
  <c r="U432" i="3" l="1"/>
  <c r="E433" i="3"/>
  <c r="H433" i="3" s="1"/>
  <c r="D433" i="3"/>
  <c r="AH433" i="3"/>
  <c r="AG433" i="3"/>
  <c r="Y431" i="3"/>
  <c r="F433" i="3" l="1"/>
  <c r="G433" i="3"/>
  <c r="K433" i="3"/>
  <c r="I433" i="3" l="1"/>
  <c r="J433" i="3"/>
  <c r="M433" i="3"/>
  <c r="N433" i="3" s="1"/>
  <c r="V433" i="3"/>
  <c r="W433" i="3" s="1"/>
  <c r="A434" i="3"/>
  <c r="B434" i="3" s="1"/>
  <c r="AC434" i="3" l="1"/>
  <c r="P434" i="3"/>
  <c r="Q434" i="3" s="1"/>
  <c r="R434" i="3" s="1"/>
  <c r="S434" i="3" s="1"/>
  <c r="T434" i="3" s="1"/>
  <c r="AA434" i="3"/>
  <c r="AD434" i="3"/>
  <c r="AE434" i="3"/>
  <c r="Z434" i="3"/>
  <c r="L433" i="3"/>
  <c r="U433" i="3" l="1"/>
  <c r="AG434" i="3"/>
  <c r="AH434" i="3"/>
  <c r="E434" i="3"/>
  <c r="H434" i="3" s="1"/>
  <c r="D434" i="3"/>
  <c r="Y432" i="3"/>
  <c r="F434" i="3" l="1"/>
  <c r="G434" i="3"/>
  <c r="K434" i="3"/>
  <c r="V434" i="3" l="1"/>
  <c r="A435" i="3"/>
  <c r="B435" i="3" s="1"/>
  <c r="I434" i="3"/>
  <c r="J434" i="3"/>
  <c r="M434" i="3"/>
  <c r="N434" i="3" s="1"/>
  <c r="W434" i="3" l="1"/>
  <c r="L434" i="3"/>
  <c r="AA435" i="3"/>
  <c r="P435" i="3"/>
  <c r="Q435" i="3" s="1"/>
  <c r="R435" i="3" s="1"/>
  <c r="S435" i="3" s="1"/>
  <c r="T435" i="3" s="1"/>
  <c r="Z435" i="3"/>
  <c r="AC435" i="3"/>
  <c r="AD435" i="3"/>
  <c r="AE435" i="3"/>
  <c r="U434" i="3" l="1"/>
  <c r="E435" i="3" s="1"/>
  <c r="H435" i="3" s="1"/>
  <c r="AG435" i="3"/>
  <c r="AH435" i="3"/>
  <c r="D435" i="3"/>
  <c r="Y433" i="3"/>
  <c r="F435" i="3" l="1"/>
  <c r="G435" i="3"/>
  <c r="K435" i="3"/>
  <c r="I435" i="3" l="1"/>
  <c r="J435" i="3"/>
  <c r="M435" i="3"/>
  <c r="N435" i="3" s="1"/>
  <c r="V435" i="3"/>
  <c r="W435" i="3" s="1"/>
  <c r="A436" i="3"/>
  <c r="B436" i="3" s="1"/>
  <c r="AC436" i="3" l="1"/>
  <c r="AA436" i="3"/>
  <c r="AE436" i="3"/>
  <c r="AD436" i="3"/>
  <c r="Z436" i="3"/>
  <c r="P436" i="3"/>
  <c r="Q436" i="3" s="1"/>
  <c r="R436" i="3" s="1"/>
  <c r="S436" i="3" s="1"/>
  <c r="T436" i="3" s="1"/>
  <c r="L435" i="3"/>
  <c r="U435" i="3" l="1"/>
  <c r="AH436" i="3"/>
  <c r="D436" i="3"/>
  <c r="AG436" i="3"/>
  <c r="E436" i="3"/>
  <c r="H436" i="3" s="1"/>
  <c r="Y434" i="3"/>
  <c r="K436" i="3" l="1"/>
  <c r="F436" i="3"/>
  <c r="G436" i="3"/>
  <c r="I436" i="3" l="1"/>
  <c r="J436" i="3"/>
  <c r="M436" i="3"/>
  <c r="N436" i="3" s="1"/>
  <c r="V436" i="3"/>
  <c r="W436" i="3" s="1"/>
  <c r="A437" i="3"/>
  <c r="B437" i="3" s="1"/>
  <c r="AC437" i="3" l="1"/>
  <c r="AA437" i="3"/>
  <c r="P437" i="3"/>
  <c r="Q437" i="3" s="1"/>
  <c r="R437" i="3" s="1"/>
  <c r="S437" i="3" s="1"/>
  <c r="T437" i="3" s="1"/>
  <c r="Z437" i="3"/>
  <c r="AE437" i="3"/>
  <c r="AD437" i="3"/>
  <c r="L436" i="3"/>
  <c r="U436" i="3" l="1"/>
  <c r="D437" i="3"/>
  <c r="E437" i="3"/>
  <c r="H437" i="3" s="1"/>
  <c r="AH437" i="3"/>
  <c r="AG437" i="3"/>
  <c r="Y435" i="3"/>
  <c r="K437" i="3" l="1"/>
  <c r="F437" i="3"/>
  <c r="G437" i="3"/>
  <c r="I437" i="3" l="1"/>
  <c r="J437" i="3"/>
  <c r="M437" i="3"/>
  <c r="N437" i="3" s="1"/>
  <c r="V437" i="3"/>
  <c r="W437" i="3" s="1"/>
  <c r="A438" i="3"/>
  <c r="B438" i="3" s="1"/>
  <c r="P438" i="3" l="1"/>
  <c r="Q438" i="3" s="1"/>
  <c r="R438" i="3" s="1"/>
  <c r="S438" i="3" s="1"/>
  <c r="T438" i="3" s="1"/>
  <c r="AA438" i="3"/>
  <c r="AC438" i="3"/>
  <c r="AE438" i="3"/>
  <c r="AD438" i="3"/>
  <c r="Z438" i="3"/>
  <c r="L437" i="3"/>
  <c r="U437" i="3" l="1"/>
  <c r="E438" i="3"/>
  <c r="H438" i="3" s="1"/>
  <c r="D438" i="3"/>
  <c r="AH438" i="3"/>
  <c r="AG438" i="3"/>
  <c r="Y436" i="3"/>
  <c r="K438" i="3" l="1"/>
  <c r="F438" i="3"/>
  <c r="G438" i="3"/>
  <c r="I438" i="3" l="1"/>
  <c r="J438" i="3"/>
  <c r="M438" i="3"/>
  <c r="N438" i="3" s="1"/>
  <c r="V438" i="3"/>
  <c r="W438" i="3" s="1"/>
  <c r="A439" i="3"/>
  <c r="B439" i="3" s="1"/>
  <c r="AA439" i="3" l="1"/>
  <c r="AC439" i="3"/>
  <c r="Z439" i="3"/>
  <c r="AE439" i="3"/>
  <c r="AD439" i="3"/>
  <c r="P439" i="3"/>
  <c r="Q439" i="3" s="1"/>
  <c r="R439" i="3" s="1"/>
  <c r="S439" i="3" s="1"/>
  <c r="T439" i="3" s="1"/>
  <c r="L438" i="3"/>
  <c r="AG439" i="3" l="1"/>
  <c r="AH439" i="3"/>
  <c r="U438" i="3"/>
  <c r="E439" i="3" s="1"/>
  <c r="H439" i="3" s="1"/>
  <c r="D439" i="3"/>
  <c r="Y437" i="3"/>
  <c r="F439" i="3" l="1"/>
  <c r="G439" i="3"/>
  <c r="K439" i="3"/>
  <c r="V439" i="3" l="1"/>
  <c r="A440" i="3"/>
  <c r="B440" i="3" s="1"/>
  <c r="I439" i="3"/>
  <c r="W439" i="3" s="1"/>
  <c r="J439" i="3"/>
  <c r="M439" i="3"/>
  <c r="N439" i="3" s="1"/>
  <c r="L439" i="3" l="1"/>
  <c r="AA440" i="3"/>
  <c r="AC440" i="3"/>
  <c r="Z440" i="3"/>
  <c r="AE440" i="3"/>
  <c r="AD440" i="3"/>
  <c r="P440" i="3"/>
  <c r="Q440" i="3" s="1"/>
  <c r="R440" i="3" s="1"/>
  <c r="S440" i="3" s="1"/>
  <c r="T440" i="3" s="1"/>
  <c r="U439" i="3" l="1"/>
  <c r="D440" i="3" s="1"/>
  <c r="AG440" i="3"/>
  <c r="E440" i="3"/>
  <c r="H440" i="3" s="1"/>
  <c r="AH440" i="3"/>
  <c r="Y438" i="3"/>
  <c r="K440" i="3" l="1"/>
  <c r="F440" i="3"/>
  <c r="G440" i="3"/>
  <c r="I440" i="3" l="1"/>
  <c r="J440" i="3"/>
  <c r="M440" i="3"/>
  <c r="N440" i="3" s="1"/>
  <c r="V440" i="3"/>
  <c r="W440" i="3" s="1"/>
  <c r="A441" i="3"/>
  <c r="B441" i="3" s="1"/>
  <c r="P441" i="3" l="1"/>
  <c r="Q441" i="3" s="1"/>
  <c r="R441" i="3" s="1"/>
  <c r="S441" i="3" s="1"/>
  <c r="T441" i="3" s="1"/>
  <c r="Z441" i="3"/>
  <c r="AC441" i="3"/>
  <c r="AE441" i="3"/>
  <c r="AD441" i="3"/>
  <c r="AA441" i="3"/>
  <c r="L440" i="3"/>
  <c r="U440" i="3" l="1"/>
  <c r="E441" i="3"/>
  <c r="H441" i="3" s="1"/>
  <c r="AG441" i="3"/>
  <c r="D441" i="3"/>
  <c r="AH441" i="3"/>
  <c r="Y439" i="3"/>
  <c r="F441" i="3" l="1"/>
  <c r="G441" i="3"/>
  <c r="K441" i="3"/>
  <c r="V441" i="3" l="1"/>
  <c r="A442" i="3"/>
  <c r="B442" i="3" s="1"/>
  <c r="I441" i="3"/>
  <c r="J441" i="3"/>
  <c r="M441" i="3"/>
  <c r="N441" i="3" s="1"/>
  <c r="AA442" i="3" l="1"/>
  <c r="P442" i="3"/>
  <c r="Q442" i="3" s="1"/>
  <c r="R442" i="3" s="1"/>
  <c r="S442" i="3" s="1"/>
  <c r="T442" i="3" s="1"/>
  <c r="Z442" i="3"/>
  <c r="AE442" i="3"/>
  <c r="AC442" i="3"/>
  <c r="AD442" i="3"/>
  <c r="L441" i="3"/>
  <c r="W441" i="3"/>
  <c r="U441" i="3" l="1"/>
  <c r="D442" i="3" s="1"/>
  <c r="AH442" i="3"/>
  <c r="AG442" i="3"/>
  <c r="E442" i="3"/>
  <c r="H442" i="3" s="1"/>
  <c r="Y440" i="3"/>
  <c r="K442" i="3" l="1"/>
  <c r="F442" i="3"/>
  <c r="G442" i="3"/>
  <c r="I442" i="3" l="1"/>
  <c r="J442" i="3"/>
  <c r="M442" i="3"/>
  <c r="N442" i="3" s="1"/>
  <c r="V442" i="3"/>
  <c r="W442" i="3" s="1"/>
  <c r="A443" i="3"/>
  <c r="B443" i="3" s="1"/>
  <c r="AA443" i="3" l="1"/>
  <c r="P443" i="3"/>
  <c r="Q443" i="3" s="1"/>
  <c r="R443" i="3" s="1"/>
  <c r="S443" i="3" s="1"/>
  <c r="T443" i="3" s="1"/>
  <c r="AD443" i="3"/>
  <c r="AC443" i="3"/>
  <c r="AE443" i="3"/>
  <c r="Z443" i="3"/>
  <c r="L442" i="3"/>
  <c r="U442" i="3" l="1"/>
  <c r="E443" i="3"/>
  <c r="H443" i="3" s="1"/>
  <c r="AG443" i="3"/>
  <c r="AH443" i="3"/>
  <c r="D443" i="3"/>
  <c r="Y441" i="3"/>
  <c r="F443" i="3" l="1"/>
  <c r="G443" i="3"/>
  <c r="K443" i="3"/>
  <c r="V443" i="3" l="1"/>
  <c r="A444" i="3"/>
  <c r="B444" i="3" s="1"/>
  <c r="I443" i="3"/>
  <c r="J443" i="3"/>
  <c r="M443" i="3"/>
  <c r="N443" i="3" s="1"/>
  <c r="AA444" i="3" l="1"/>
  <c r="P444" i="3"/>
  <c r="Q444" i="3" s="1"/>
  <c r="R444" i="3" s="1"/>
  <c r="S444" i="3" s="1"/>
  <c r="T444" i="3" s="1"/>
  <c r="AD444" i="3"/>
  <c r="AC444" i="3"/>
  <c r="Z444" i="3"/>
  <c r="AE444" i="3"/>
  <c r="L443" i="3"/>
  <c r="W443" i="3"/>
  <c r="U443" i="3" l="1"/>
  <c r="AH444" i="3"/>
  <c r="D444" i="3"/>
  <c r="AG444" i="3"/>
  <c r="E444" i="3"/>
  <c r="H444" i="3" s="1"/>
  <c r="Y442" i="3"/>
  <c r="F444" i="3" l="1"/>
  <c r="G444" i="3"/>
  <c r="K444" i="3"/>
  <c r="V444" i="3" l="1"/>
  <c r="A445" i="3"/>
  <c r="B445" i="3" s="1"/>
  <c r="I444" i="3"/>
  <c r="J444" i="3"/>
  <c r="M444" i="3"/>
  <c r="N444" i="3" s="1"/>
  <c r="L444" i="3" l="1"/>
  <c r="AA445" i="3"/>
  <c r="AC445" i="3"/>
  <c r="Z445" i="3"/>
  <c r="AD445" i="3"/>
  <c r="P445" i="3"/>
  <c r="Q445" i="3" s="1"/>
  <c r="R445" i="3" s="1"/>
  <c r="S445" i="3" s="1"/>
  <c r="T445" i="3" s="1"/>
  <c r="AE445" i="3"/>
  <c r="W444" i="3"/>
  <c r="U444" i="3" l="1"/>
  <c r="E445" i="3"/>
  <c r="H445" i="3" s="1"/>
  <c r="D445" i="3"/>
  <c r="AG445" i="3"/>
  <c r="AH445" i="3"/>
  <c r="Y443" i="3"/>
  <c r="K445" i="3" l="1"/>
  <c r="F445" i="3"/>
  <c r="G445" i="3"/>
  <c r="I445" i="3" l="1"/>
  <c r="J445" i="3"/>
  <c r="M445" i="3"/>
  <c r="N445" i="3" s="1"/>
  <c r="V445" i="3"/>
  <c r="W445" i="3" s="1"/>
  <c r="A446" i="3"/>
  <c r="B446" i="3" s="1"/>
  <c r="AD446" i="3" l="1"/>
  <c r="AC446" i="3"/>
  <c r="P446" i="3"/>
  <c r="Q446" i="3" s="1"/>
  <c r="R446" i="3" s="1"/>
  <c r="S446" i="3" s="1"/>
  <c r="T446" i="3" s="1"/>
  <c r="Z446" i="3"/>
  <c r="AE446" i="3"/>
  <c r="AA446" i="3"/>
  <c r="L445" i="3"/>
  <c r="U445" i="3" l="1"/>
  <c r="AG446" i="3"/>
  <c r="E446" i="3"/>
  <c r="H446" i="3" s="1"/>
  <c r="AH446" i="3"/>
  <c r="D446" i="3"/>
  <c r="Y444" i="3"/>
  <c r="K446" i="3" l="1"/>
  <c r="F446" i="3"/>
  <c r="G446" i="3"/>
  <c r="I446" i="3" l="1"/>
  <c r="J446" i="3"/>
  <c r="M446" i="3"/>
  <c r="N446" i="3" s="1"/>
  <c r="V446" i="3"/>
  <c r="W446" i="3" s="1"/>
  <c r="A447" i="3"/>
  <c r="B447" i="3" s="1"/>
  <c r="AC447" i="3" l="1"/>
  <c r="AA447" i="3"/>
  <c r="P447" i="3"/>
  <c r="Q447" i="3" s="1"/>
  <c r="R447" i="3" s="1"/>
  <c r="S447" i="3" s="1"/>
  <c r="T447" i="3" s="1"/>
  <c r="AE447" i="3"/>
  <c r="Z447" i="3"/>
  <c r="AD447" i="3"/>
  <c r="L446" i="3"/>
  <c r="U446" i="3" l="1"/>
  <c r="D447" i="3" s="1"/>
  <c r="AH447" i="3"/>
  <c r="AG447" i="3"/>
  <c r="E447" i="3"/>
  <c r="H447" i="3" s="1"/>
  <c r="Y445" i="3"/>
  <c r="K447" i="3" l="1"/>
  <c r="F447" i="3"/>
  <c r="G447" i="3"/>
  <c r="I447" i="3" l="1"/>
  <c r="J447" i="3"/>
  <c r="M447" i="3"/>
  <c r="N447" i="3" s="1"/>
  <c r="V447" i="3"/>
  <c r="W447" i="3" s="1"/>
  <c r="A448" i="3"/>
  <c r="B448" i="3" s="1"/>
  <c r="Z448" i="3" l="1"/>
  <c r="P448" i="3"/>
  <c r="Q448" i="3" s="1"/>
  <c r="R448" i="3" s="1"/>
  <c r="S448" i="3" s="1"/>
  <c r="T448" i="3" s="1"/>
  <c r="AC448" i="3"/>
  <c r="AE448" i="3"/>
  <c r="AD448" i="3"/>
  <c r="AA448" i="3"/>
  <c r="L447" i="3"/>
  <c r="U447" i="3" l="1"/>
  <c r="E448" i="3"/>
  <c r="H448" i="3" s="1"/>
  <c r="AH448" i="3"/>
  <c r="D448" i="3"/>
  <c r="AG448" i="3"/>
  <c r="Y446" i="3"/>
  <c r="F448" i="3" l="1"/>
  <c r="G448" i="3"/>
  <c r="K448" i="3"/>
  <c r="V448" i="3" l="1"/>
  <c r="A449" i="3"/>
  <c r="B449" i="3" s="1"/>
  <c r="I448" i="3"/>
  <c r="J448" i="3"/>
  <c r="M448" i="3"/>
  <c r="N448" i="3" s="1"/>
  <c r="AC449" i="3" l="1"/>
  <c r="AA449" i="3"/>
  <c r="P449" i="3"/>
  <c r="Q449" i="3" s="1"/>
  <c r="R449" i="3" s="1"/>
  <c r="S449" i="3" s="1"/>
  <c r="T449" i="3" s="1"/>
  <c r="Z449" i="3"/>
  <c r="AD449" i="3"/>
  <c r="AE449" i="3"/>
  <c r="L448" i="3"/>
  <c r="W448" i="3"/>
  <c r="U448" i="3" l="1"/>
  <c r="AG449" i="3"/>
  <c r="AH449" i="3"/>
  <c r="E449" i="3"/>
  <c r="H449" i="3" s="1"/>
  <c r="D449" i="3"/>
  <c r="Y447" i="3"/>
  <c r="F449" i="3" l="1"/>
  <c r="G449" i="3"/>
  <c r="K449" i="3"/>
  <c r="V449" i="3" l="1"/>
  <c r="A450" i="3"/>
  <c r="B450" i="3" s="1"/>
  <c r="I449" i="3"/>
  <c r="J449" i="3"/>
  <c r="M449" i="3"/>
  <c r="N449" i="3" s="1"/>
  <c r="AC450" i="3" l="1"/>
  <c r="Z450" i="3"/>
  <c r="AE450" i="3"/>
  <c r="P450" i="3"/>
  <c r="Q450" i="3" s="1"/>
  <c r="R450" i="3" s="1"/>
  <c r="S450" i="3" s="1"/>
  <c r="T450" i="3" s="1"/>
  <c r="AA450" i="3"/>
  <c r="AD450" i="3"/>
  <c r="L449" i="3"/>
  <c r="W449" i="3"/>
  <c r="U449" i="3" l="1"/>
  <c r="AH450" i="3"/>
  <c r="E450" i="3"/>
  <c r="H450" i="3" s="1"/>
  <c r="AG450" i="3"/>
  <c r="D450" i="3"/>
  <c r="Y448" i="3"/>
  <c r="K450" i="3" l="1"/>
  <c r="F450" i="3"/>
  <c r="G450" i="3"/>
  <c r="V450" i="3" l="1"/>
  <c r="A451" i="3"/>
  <c r="B451" i="3" s="1"/>
  <c r="I450" i="3"/>
  <c r="J450" i="3"/>
  <c r="M450" i="3"/>
  <c r="N450" i="3" s="1"/>
  <c r="AC451" i="3" l="1"/>
  <c r="Z451" i="3"/>
  <c r="P451" i="3"/>
  <c r="Q451" i="3" s="1"/>
  <c r="R451" i="3" s="1"/>
  <c r="S451" i="3" s="1"/>
  <c r="T451" i="3" s="1"/>
  <c r="AD451" i="3"/>
  <c r="AA451" i="3"/>
  <c r="AE451" i="3"/>
  <c r="L450" i="3"/>
  <c r="W450" i="3"/>
  <c r="U450" i="3" l="1"/>
  <c r="E451" i="3"/>
  <c r="H451" i="3" s="1"/>
  <c r="AH451" i="3"/>
  <c r="D451" i="3"/>
  <c r="AG451" i="3"/>
  <c r="Y449" i="3"/>
  <c r="F451" i="3" l="1"/>
  <c r="G451" i="3"/>
  <c r="K451" i="3"/>
  <c r="I451" i="3" l="1"/>
  <c r="J451" i="3"/>
  <c r="M451" i="3"/>
  <c r="N451" i="3" s="1"/>
  <c r="V451" i="3"/>
  <c r="W451" i="3" s="1"/>
  <c r="A452" i="3"/>
  <c r="B452" i="3" s="1"/>
  <c r="AA452" i="3" l="1"/>
  <c r="AC452" i="3"/>
  <c r="AE452" i="3"/>
  <c r="Z452" i="3"/>
  <c r="AD452" i="3"/>
  <c r="P452" i="3"/>
  <c r="Q452" i="3" s="1"/>
  <c r="R452" i="3" s="1"/>
  <c r="S452" i="3" s="1"/>
  <c r="T452" i="3" s="1"/>
  <c r="L451" i="3"/>
  <c r="U451" i="3" l="1"/>
  <c r="D452" i="3" s="1"/>
  <c r="AG452" i="3"/>
  <c r="E452" i="3"/>
  <c r="H452" i="3" s="1"/>
  <c r="AH452" i="3"/>
  <c r="Y450" i="3"/>
  <c r="K452" i="3" l="1"/>
  <c r="F452" i="3"/>
  <c r="G452" i="3"/>
  <c r="I452" i="3" l="1"/>
  <c r="J452" i="3"/>
  <c r="M452" i="3"/>
  <c r="N452" i="3" s="1"/>
  <c r="V452" i="3"/>
  <c r="W452" i="3" s="1"/>
  <c r="A453" i="3"/>
  <c r="B453" i="3" s="1"/>
  <c r="P453" i="3" l="1"/>
  <c r="Q453" i="3" s="1"/>
  <c r="R453" i="3" s="1"/>
  <c r="S453" i="3" s="1"/>
  <c r="T453" i="3" s="1"/>
  <c r="AC453" i="3"/>
  <c r="AA453" i="3"/>
  <c r="Z453" i="3"/>
  <c r="AE453" i="3"/>
  <c r="AD453" i="3"/>
  <c r="L452" i="3"/>
  <c r="AG453" i="3" l="1"/>
  <c r="U452" i="3"/>
  <c r="E453" i="3" s="1"/>
  <c r="H453" i="3" s="1"/>
  <c r="AH453" i="3"/>
  <c r="D453" i="3"/>
  <c r="Y451" i="3"/>
  <c r="F453" i="3" l="1"/>
  <c r="G453" i="3"/>
  <c r="K453" i="3"/>
  <c r="V453" i="3" l="1"/>
  <c r="A454" i="3"/>
  <c r="B454" i="3" s="1"/>
  <c r="I453" i="3"/>
  <c r="J453" i="3"/>
  <c r="M453" i="3"/>
  <c r="N453" i="3" s="1"/>
  <c r="Z454" i="3" l="1"/>
  <c r="AA454" i="3"/>
  <c r="AD454" i="3"/>
  <c r="AC454" i="3"/>
  <c r="P454" i="3"/>
  <c r="Q454" i="3" s="1"/>
  <c r="R454" i="3" s="1"/>
  <c r="S454" i="3" s="1"/>
  <c r="T454" i="3" s="1"/>
  <c r="AE454" i="3"/>
  <c r="L453" i="3"/>
  <c r="W453" i="3"/>
  <c r="U453" i="3" l="1"/>
  <c r="E454" i="3"/>
  <c r="H454" i="3" s="1"/>
  <c r="AH454" i="3"/>
  <c r="D454" i="3"/>
  <c r="AG454" i="3"/>
  <c r="Y452" i="3"/>
  <c r="F454" i="3" l="1"/>
  <c r="G454" i="3"/>
  <c r="K454" i="3"/>
  <c r="V454" i="3" l="1"/>
  <c r="A455" i="3"/>
  <c r="B455" i="3" s="1"/>
  <c r="I454" i="3"/>
  <c r="J454" i="3"/>
  <c r="M454" i="3"/>
  <c r="N454" i="3" s="1"/>
  <c r="AC455" i="3" l="1"/>
  <c r="Z455" i="3"/>
  <c r="AA455" i="3"/>
  <c r="P455" i="3"/>
  <c r="Q455" i="3" s="1"/>
  <c r="R455" i="3" s="1"/>
  <c r="S455" i="3" s="1"/>
  <c r="T455" i="3" s="1"/>
  <c r="AD455" i="3"/>
  <c r="AE455" i="3"/>
  <c r="L454" i="3"/>
  <c r="W454" i="3"/>
  <c r="AH455" i="3" l="1"/>
  <c r="U454" i="3"/>
  <c r="D455" i="3" s="1"/>
  <c r="AG455" i="3"/>
  <c r="Y453" i="3"/>
  <c r="E455" i="3" l="1"/>
  <c r="H455" i="3" s="1"/>
  <c r="K455" i="3" s="1"/>
  <c r="G455" i="3"/>
  <c r="F455" i="3" l="1"/>
  <c r="I455" i="3"/>
  <c r="J455" i="3"/>
  <c r="M455" i="3"/>
  <c r="N455" i="3" s="1"/>
  <c r="V455" i="3"/>
  <c r="W455" i="3" s="1"/>
  <c r="A456" i="3"/>
  <c r="B456" i="3" s="1"/>
  <c r="AA456" i="3" l="1"/>
  <c r="AC456" i="3"/>
  <c r="AE456" i="3"/>
  <c r="AD456" i="3"/>
  <c r="Z456" i="3"/>
  <c r="P456" i="3"/>
  <c r="Q456" i="3" s="1"/>
  <c r="R456" i="3" s="1"/>
  <c r="S456" i="3" s="1"/>
  <c r="T456" i="3" s="1"/>
  <c r="L455" i="3"/>
  <c r="U455" i="3" l="1"/>
  <c r="D456" i="3" s="1"/>
  <c r="AG456" i="3"/>
  <c r="AH456" i="3"/>
  <c r="Y454" i="3"/>
  <c r="E456" i="3" l="1"/>
  <c r="H456" i="3" s="1"/>
  <c r="K456" i="3" s="1"/>
  <c r="G456" i="3"/>
  <c r="F456" i="3" l="1"/>
  <c r="V456" i="3"/>
  <c r="A457" i="3"/>
  <c r="B457" i="3" s="1"/>
  <c r="I456" i="3"/>
  <c r="J456" i="3"/>
  <c r="M456" i="3"/>
  <c r="N456" i="3" s="1"/>
  <c r="L456" i="3" l="1"/>
  <c r="AA457" i="3"/>
  <c r="AC457" i="3"/>
  <c r="P457" i="3"/>
  <c r="Q457" i="3" s="1"/>
  <c r="R457" i="3" s="1"/>
  <c r="S457" i="3" s="1"/>
  <c r="T457" i="3" s="1"/>
  <c r="AE457" i="3"/>
  <c r="AD457" i="3"/>
  <c r="Z457" i="3"/>
  <c r="W456" i="3"/>
  <c r="U456" i="3" l="1"/>
  <c r="D457" i="3"/>
  <c r="AH457" i="3"/>
  <c r="AG457" i="3"/>
  <c r="E457" i="3"/>
  <c r="H457" i="3" s="1"/>
  <c r="Y455" i="3"/>
  <c r="K457" i="3" l="1"/>
  <c r="F457" i="3"/>
  <c r="G457" i="3"/>
  <c r="I457" i="3" l="1"/>
  <c r="J457" i="3"/>
  <c r="M457" i="3"/>
  <c r="N457" i="3" s="1"/>
  <c r="V457" i="3"/>
  <c r="W457" i="3" s="1"/>
  <c r="A458" i="3"/>
  <c r="B458" i="3" s="1"/>
  <c r="P458" i="3" l="1"/>
  <c r="Q458" i="3" s="1"/>
  <c r="R458" i="3" s="1"/>
  <c r="S458" i="3" s="1"/>
  <c r="T458" i="3" s="1"/>
  <c r="AC458" i="3"/>
  <c r="Z458" i="3"/>
  <c r="AA458" i="3"/>
  <c r="AD458" i="3"/>
  <c r="AE458" i="3"/>
  <c r="L457" i="3"/>
  <c r="U457" i="3" l="1"/>
  <c r="AG458" i="3"/>
  <c r="E458" i="3"/>
  <c r="H458" i="3" s="1"/>
  <c r="D458" i="3"/>
  <c r="AH458" i="3"/>
  <c r="Y456" i="3"/>
  <c r="F458" i="3" l="1"/>
  <c r="G458" i="3"/>
  <c r="K458" i="3"/>
  <c r="V458" i="3" l="1"/>
  <c r="A459" i="3"/>
  <c r="B459" i="3" s="1"/>
  <c r="I458" i="3"/>
  <c r="J458" i="3"/>
  <c r="M458" i="3"/>
  <c r="N458" i="3" s="1"/>
  <c r="L458" i="3" l="1"/>
  <c r="AC459" i="3"/>
  <c r="Z459" i="3"/>
  <c r="AA459" i="3"/>
  <c r="AE459" i="3"/>
  <c r="P459" i="3"/>
  <c r="Q459" i="3" s="1"/>
  <c r="R459" i="3" s="1"/>
  <c r="S459" i="3" s="1"/>
  <c r="T459" i="3" s="1"/>
  <c r="AD459" i="3"/>
  <c r="W458" i="3"/>
  <c r="U458" i="3" l="1"/>
  <c r="E459" i="3" s="1"/>
  <c r="H459" i="3" s="1"/>
  <c r="AG459" i="3"/>
  <c r="AH459" i="3"/>
  <c r="Y457" i="3"/>
  <c r="D459" i="3" l="1"/>
  <c r="F459" i="3" s="1"/>
  <c r="K459" i="3"/>
  <c r="G459" i="3" l="1"/>
  <c r="I459" i="3"/>
  <c r="J459" i="3"/>
  <c r="M459" i="3"/>
  <c r="N459" i="3" s="1"/>
  <c r="V459" i="3"/>
  <c r="W459" i="3" s="1"/>
  <c r="A460" i="3"/>
  <c r="B460" i="3" s="1"/>
  <c r="P460" i="3" l="1"/>
  <c r="Q460" i="3" s="1"/>
  <c r="R460" i="3" s="1"/>
  <c r="S460" i="3" s="1"/>
  <c r="T460" i="3" s="1"/>
  <c r="AA460" i="3"/>
  <c r="AC460" i="3"/>
  <c r="AE460" i="3"/>
  <c r="AD460" i="3"/>
  <c r="Z460" i="3"/>
  <c r="L459" i="3"/>
  <c r="U459" i="3" l="1"/>
  <c r="D460" i="3" s="1"/>
  <c r="AG460" i="3"/>
  <c r="AH460" i="3"/>
  <c r="Y458" i="3"/>
  <c r="E460" i="3" l="1"/>
  <c r="H460" i="3" s="1"/>
  <c r="K460" i="3" s="1"/>
  <c r="G460" i="3"/>
  <c r="F460" i="3" l="1"/>
  <c r="I460" i="3"/>
  <c r="J460" i="3"/>
  <c r="M460" i="3"/>
  <c r="N460" i="3" s="1"/>
  <c r="V460" i="3"/>
  <c r="W460" i="3" s="1"/>
  <c r="A461" i="3"/>
  <c r="B461" i="3" s="1"/>
  <c r="AC461" i="3" l="1"/>
  <c r="P461" i="3"/>
  <c r="Q461" i="3" s="1"/>
  <c r="R461" i="3" s="1"/>
  <c r="S461" i="3" s="1"/>
  <c r="T461" i="3" s="1"/>
  <c r="Z461" i="3"/>
  <c r="AE461" i="3"/>
  <c r="AD461" i="3"/>
  <c r="AA461" i="3"/>
  <c r="L460" i="3"/>
  <c r="U460" i="3" l="1"/>
  <c r="AG461" i="3"/>
  <c r="AH461" i="3"/>
  <c r="E461" i="3"/>
  <c r="H461" i="3" s="1"/>
  <c r="D461" i="3"/>
  <c r="Y459" i="3"/>
  <c r="K461" i="3" l="1"/>
  <c r="F461" i="3"/>
  <c r="G461" i="3"/>
  <c r="V461" i="3" l="1"/>
  <c r="A462" i="3"/>
  <c r="B462" i="3" s="1"/>
  <c r="I461" i="3"/>
  <c r="J461" i="3"/>
  <c r="M461" i="3"/>
  <c r="N461" i="3" s="1"/>
  <c r="L461" i="3" l="1"/>
  <c r="AC462" i="3"/>
  <c r="Z462" i="3"/>
  <c r="AA462" i="3"/>
  <c r="AE462" i="3"/>
  <c r="AD462" i="3"/>
  <c r="P462" i="3"/>
  <c r="Q462" i="3" s="1"/>
  <c r="R462" i="3" s="1"/>
  <c r="S462" i="3" s="1"/>
  <c r="T462" i="3" s="1"/>
  <c r="W461" i="3"/>
  <c r="U461" i="3" l="1"/>
  <c r="AG462" i="3"/>
  <c r="AH462" i="3"/>
  <c r="E462" i="3"/>
  <c r="H462" i="3" s="1"/>
  <c r="D462" i="3"/>
  <c r="Y460" i="3"/>
  <c r="F462" i="3" l="1"/>
  <c r="G462" i="3"/>
  <c r="K462" i="3"/>
  <c r="V462" i="3" l="1"/>
  <c r="A463" i="3"/>
  <c r="B463" i="3" s="1"/>
  <c r="I462" i="3"/>
  <c r="J462" i="3"/>
  <c r="M462" i="3"/>
  <c r="N462" i="3" s="1"/>
  <c r="P463" i="3" l="1"/>
  <c r="Q463" i="3" s="1"/>
  <c r="R463" i="3" s="1"/>
  <c r="S463" i="3" s="1"/>
  <c r="T463" i="3" s="1"/>
  <c r="AA463" i="3"/>
  <c r="AC463" i="3"/>
  <c r="AE463" i="3"/>
  <c r="AD463" i="3"/>
  <c r="Z463" i="3"/>
  <c r="L462" i="3"/>
  <c r="W462" i="3"/>
  <c r="U462" i="3" l="1"/>
  <c r="AG463" i="3"/>
  <c r="D463" i="3"/>
  <c r="E463" i="3"/>
  <c r="H463" i="3" s="1"/>
  <c r="AH463" i="3"/>
  <c r="Y461" i="3"/>
  <c r="K463" i="3" l="1"/>
  <c r="F463" i="3"/>
  <c r="G463" i="3"/>
  <c r="I463" i="3" l="1"/>
  <c r="J463" i="3"/>
  <c r="M463" i="3"/>
  <c r="N463" i="3" s="1"/>
  <c r="V463" i="3"/>
  <c r="W463" i="3" s="1"/>
  <c r="A464" i="3"/>
  <c r="B464" i="3" s="1"/>
  <c r="Z464" i="3" l="1"/>
  <c r="P464" i="3"/>
  <c r="Q464" i="3" s="1"/>
  <c r="R464" i="3" s="1"/>
  <c r="S464" i="3" s="1"/>
  <c r="T464" i="3" s="1"/>
  <c r="AA464" i="3"/>
  <c r="AE464" i="3"/>
  <c r="AD464" i="3"/>
  <c r="AC464" i="3"/>
  <c r="L463" i="3"/>
  <c r="U463" i="3" l="1"/>
  <c r="E464" i="3" s="1"/>
  <c r="H464" i="3" s="1"/>
  <c r="AH464" i="3"/>
  <c r="D464" i="3"/>
  <c r="AG464" i="3"/>
  <c r="Y462" i="3"/>
  <c r="F464" i="3" l="1"/>
  <c r="G464" i="3"/>
  <c r="K464" i="3"/>
  <c r="V464" i="3" l="1"/>
  <c r="A465" i="3"/>
  <c r="B465" i="3" s="1"/>
  <c r="I464" i="3"/>
  <c r="J464" i="3"/>
  <c r="M464" i="3"/>
  <c r="N464" i="3" s="1"/>
  <c r="AC465" i="3" l="1"/>
  <c r="AA465" i="3"/>
  <c r="Z465" i="3"/>
  <c r="AE465" i="3"/>
  <c r="P465" i="3"/>
  <c r="Q465" i="3" s="1"/>
  <c r="R465" i="3" s="1"/>
  <c r="S465" i="3" s="1"/>
  <c r="T465" i="3" s="1"/>
  <c r="AD465" i="3"/>
  <c r="L464" i="3"/>
  <c r="W464" i="3"/>
  <c r="U464" i="3" l="1"/>
  <c r="AG465" i="3"/>
  <c r="D465" i="3"/>
  <c r="E465" i="3"/>
  <c r="H465" i="3" s="1"/>
  <c r="AH465" i="3"/>
  <c r="Y463" i="3"/>
  <c r="K465" i="3" l="1"/>
  <c r="F465" i="3"/>
  <c r="G465" i="3"/>
  <c r="I465" i="3" l="1"/>
  <c r="J465" i="3"/>
  <c r="M465" i="3"/>
  <c r="N465" i="3" s="1"/>
  <c r="V465" i="3"/>
  <c r="W465" i="3" s="1"/>
  <c r="A466" i="3"/>
  <c r="B466" i="3" s="1"/>
  <c r="AA466" i="3" l="1"/>
  <c r="P466" i="3"/>
  <c r="Q466" i="3" s="1"/>
  <c r="R466" i="3" s="1"/>
  <c r="S466" i="3" s="1"/>
  <c r="T466" i="3" s="1"/>
  <c r="Z466" i="3"/>
  <c r="AC466" i="3"/>
  <c r="AD466" i="3"/>
  <c r="AE466" i="3"/>
  <c r="L465" i="3"/>
  <c r="U465" i="3" l="1"/>
  <c r="D466" i="3"/>
  <c r="AG466" i="3"/>
  <c r="E466" i="3"/>
  <c r="H466" i="3" s="1"/>
  <c r="AH466" i="3"/>
  <c r="Y464" i="3"/>
  <c r="K466" i="3" l="1"/>
  <c r="F466" i="3"/>
  <c r="G466" i="3"/>
  <c r="I466" i="3" l="1"/>
  <c r="J466" i="3"/>
  <c r="M466" i="3"/>
  <c r="N466" i="3" s="1"/>
  <c r="V466" i="3"/>
  <c r="W466" i="3" s="1"/>
  <c r="A467" i="3"/>
  <c r="B467" i="3" s="1"/>
  <c r="P467" i="3" l="1"/>
  <c r="Q467" i="3" s="1"/>
  <c r="R467" i="3" s="1"/>
  <c r="S467" i="3" s="1"/>
  <c r="T467" i="3" s="1"/>
  <c r="AA467" i="3"/>
  <c r="AD467" i="3"/>
  <c r="AC467" i="3"/>
  <c r="Z467" i="3"/>
  <c r="AE467" i="3"/>
  <c r="L466" i="3"/>
  <c r="U466" i="3" l="1"/>
  <c r="D467" i="3" s="1"/>
  <c r="AG467" i="3"/>
  <c r="AH467" i="3"/>
  <c r="Y465" i="3"/>
  <c r="E467" i="3" l="1"/>
  <c r="H467" i="3" s="1"/>
  <c r="K467" i="3" s="1"/>
  <c r="G467" i="3"/>
  <c r="F467" i="3" l="1"/>
  <c r="V467" i="3"/>
  <c r="A468" i="3"/>
  <c r="B468" i="3" s="1"/>
  <c r="I467" i="3"/>
  <c r="J467" i="3"/>
  <c r="M467" i="3"/>
  <c r="N467" i="3" s="1"/>
  <c r="L467" i="3" l="1"/>
  <c r="AC468" i="3"/>
  <c r="P468" i="3"/>
  <c r="Q468" i="3" s="1"/>
  <c r="R468" i="3" s="1"/>
  <c r="S468" i="3" s="1"/>
  <c r="T468" i="3" s="1"/>
  <c r="AA468" i="3"/>
  <c r="AE468" i="3"/>
  <c r="Z468" i="3"/>
  <c r="AD468" i="3"/>
  <c r="W467" i="3"/>
  <c r="U467" i="3" l="1"/>
  <c r="D468" i="3" s="1"/>
  <c r="AG468" i="3"/>
  <c r="E468" i="3"/>
  <c r="H468" i="3" s="1"/>
  <c r="AH468" i="3"/>
  <c r="Y466" i="3"/>
  <c r="K468" i="3" l="1"/>
  <c r="F468" i="3"/>
  <c r="G468" i="3"/>
  <c r="I468" i="3" l="1"/>
  <c r="J468" i="3"/>
  <c r="M468" i="3"/>
  <c r="N468" i="3" s="1"/>
  <c r="V468" i="3"/>
  <c r="W468" i="3" s="1"/>
  <c r="A469" i="3"/>
  <c r="B469" i="3" s="1"/>
  <c r="L468" i="3" l="1"/>
  <c r="AA469" i="3"/>
  <c r="AC469" i="3"/>
  <c r="Z469" i="3"/>
  <c r="AE469" i="3"/>
  <c r="AD469" i="3"/>
  <c r="P469" i="3"/>
  <c r="Q469" i="3" s="1"/>
  <c r="R469" i="3" s="1"/>
  <c r="S469" i="3" s="1"/>
  <c r="T469" i="3" s="1"/>
  <c r="U468" i="3" l="1"/>
  <c r="D469" i="3" s="1"/>
  <c r="AH469" i="3"/>
  <c r="AG469" i="3"/>
  <c r="Y467" i="3"/>
  <c r="E469" i="3" l="1"/>
  <c r="H469" i="3" s="1"/>
  <c r="K469" i="3" s="1"/>
  <c r="G469" i="3"/>
  <c r="F469" i="3" l="1"/>
  <c r="V469" i="3"/>
  <c r="A470" i="3"/>
  <c r="B470" i="3" s="1"/>
  <c r="I469" i="3"/>
  <c r="J469" i="3"/>
  <c r="M469" i="3"/>
  <c r="N469" i="3" s="1"/>
  <c r="P470" i="3" l="1"/>
  <c r="Q470" i="3" s="1"/>
  <c r="R470" i="3" s="1"/>
  <c r="S470" i="3" s="1"/>
  <c r="T470" i="3" s="1"/>
  <c r="Z470" i="3"/>
  <c r="AA470" i="3"/>
  <c r="AE470" i="3"/>
  <c r="AD470" i="3"/>
  <c r="AC470" i="3"/>
  <c r="L469" i="3"/>
  <c r="W469" i="3"/>
  <c r="U469" i="3" l="1"/>
  <c r="D470" i="3"/>
  <c r="AH470" i="3"/>
  <c r="E470" i="3"/>
  <c r="H470" i="3" s="1"/>
  <c r="AG470" i="3"/>
  <c r="Y468" i="3"/>
  <c r="K470" i="3" l="1"/>
  <c r="F470" i="3"/>
  <c r="G470" i="3"/>
  <c r="I470" i="3" l="1"/>
  <c r="J470" i="3"/>
  <c r="M470" i="3"/>
  <c r="N470" i="3" s="1"/>
  <c r="V470" i="3"/>
  <c r="W470" i="3" s="1"/>
  <c r="A471" i="3"/>
  <c r="B471" i="3" s="1"/>
  <c r="P471" i="3" l="1"/>
  <c r="Q471" i="3" s="1"/>
  <c r="R471" i="3" s="1"/>
  <c r="S471" i="3" s="1"/>
  <c r="T471" i="3" s="1"/>
  <c r="Z471" i="3"/>
  <c r="AA471" i="3"/>
  <c r="AC471" i="3"/>
  <c r="AD471" i="3"/>
  <c r="AE471" i="3"/>
  <c r="L470" i="3"/>
  <c r="U470" i="3" l="1"/>
  <c r="E471" i="3" s="1"/>
  <c r="H471" i="3" s="1"/>
  <c r="AH471" i="3"/>
  <c r="AG471" i="3"/>
  <c r="Y469" i="3"/>
  <c r="D471" i="3" l="1"/>
  <c r="F471" i="3" s="1"/>
  <c r="K471" i="3"/>
  <c r="G471" i="3" l="1"/>
  <c r="V471" i="3"/>
  <c r="A472" i="3"/>
  <c r="B472" i="3" s="1"/>
  <c r="I471" i="3"/>
  <c r="J471" i="3"/>
  <c r="M471" i="3"/>
  <c r="N471" i="3" s="1"/>
  <c r="AC472" i="3" l="1"/>
  <c r="AA472" i="3"/>
  <c r="Z472" i="3"/>
  <c r="P472" i="3"/>
  <c r="Q472" i="3" s="1"/>
  <c r="R472" i="3" s="1"/>
  <c r="S472" i="3" s="1"/>
  <c r="T472" i="3" s="1"/>
  <c r="AD472" i="3"/>
  <c r="AE472" i="3"/>
  <c r="L471" i="3"/>
  <c r="W471" i="3"/>
  <c r="AG472" i="3" l="1"/>
  <c r="AH472" i="3"/>
  <c r="U471" i="3"/>
  <c r="E472" i="3" s="1"/>
  <c r="H472" i="3" s="1"/>
  <c r="Y470" i="3"/>
  <c r="D472" i="3" l="1"/>
  <c r="F472" i="3" s="1"/>
  <c r="K472" i="3"/>
  <c r="G472" i="3" l="1"/>
  <c r="I472" i="3" s="1"/>
  <c r="V472" i="3"/>
  <c r="A473" i="3"/>
  <c r="B473" i="3" s="1"/>
  <c r="M472" i="3" l="1"/>
  <c r="N472" i="3" s="1"/>
  <c r="J472" i="3"/>
  <c r="W472" i="3"/>
  <c r="AE473" i="3"/>
  <c r="AD473" i="3"/>
  <c r="P473" i="3"/>
  <c r="Q473" i="3" s="1"/>
  <c r="R473" i="3" s="1"/>
  <c r="S473" i="3" s="1"/>
  <c r="T473" i="3" s="1"/>
  <c r="AC473" i="3"/>
  <c r="AA473" i="3"/>
  <c r="Z473" i="3"/>
  <c r="L472" i="3"/>
  <c r="U472" i="3" l="1"/>
  <c r="D473" i="3" s="1"/>
  <c r="AG473" i="3"/>
  <c r="AH473" i="3"/>
  <c r="Y471" i="3"/>
  <c r="E473" i="3" l="1"/>
  <c r="H473" i="3" s="1"/>
  <c r="K473" i="3" s="1"/>
  <c r="G473" i="3"/>
  <c r="F473" i="3" l="1"/>
  <c r="V473" i="3"/>
  <c r="A474" i="3"/>
  <c r="B474" i="3" s="1"/>
  <c r="I473" i="3"/>
  <c r="J473" i="3"/>
  <c r="M473" i="3"/>
  <c r="N473" i="3" s="1"/>
  <c r="P474" i="3" l="1"/>
  <c r="Q474" i="3" s="1"/>
  <c r="R474" i="3" s="1"/>
  <c r="S474" i="3" s="1"/>
  <c r="T474" i="3" s="1"/>
  <c r="AE474" i="3"/>
  <c r="AC474" i="3"/>
  <c r="AD474" i="3"/>
  <c r="AA474" i="3"/>
  <c r="Z474" i="3"/>
  <c r="L473" i="3"/>
  <c r="W473" i="3"/>
  <c r="U473" i="3" l="1"/>
  <c r="AG474" i="3"/>
  <c r="AH474" i="3"/>
  <c r="E474" i="3"/>
  <c r="H474" i="3" s="1"/>
  <c r="D474" i="3"/>
  <c r="Y472" i="3"/>
  <c r="F474" i="3" l="1"/>
  <c r="G474" i="3"/>
  <c r="K474" i="3"/>
  <c r="V474" i="3" l="1"/>
  <c r="A475" i="3"/>
  <c r="B475" i="3" s="1"/>
  <c r="I474" i="3"/>
  <c r="J474" i="3"/>
  <c r="M474" i="3"/>
  <c r="N474" i="3" s="1"/>
  <c r="Z475" i="3" l="1"/>
  <c r="AD475" i="3"/>
  <c r="P475" i="3"/>
  <c r="Q475" i="3" s="1"/>
  <c r="R475" i="3" s="1"/>
  <c r="S475" i="3" s="1"/>
  <c r="T475" i="3" s="1"/>
  <c r="AE475" i="3"/>
  <c r="AC475" i="3"/>
  <c r="AA475" i="3"/>
  <c r="L474" i="3"/>
  <c r="W474" i="3"/>
  <c r="U474" i="3" l="1"/>
  <c r="D475" i="3"/>
  <c r="AG475" i="3"/>
  <c r="AH475" i="3"/>
  <c r="E475" i="3"/>
  <c r="H475" i="3" s="1"/>
  <c r="Y473" i="3"/>
  <c r="F475" i="3" l="1"/>
  <c r="G475" i="3"/>
  <c r="K475" i="3"/>
  <c r="V475" i="3" l="1"/>
  <c r="A476" i="3"/>
  <c r="B476" i="3" s="1"/>
  <c r="I475" i="3"/>
  <c r="J475" i="3"/>
  <c r="M475" i="3"/>
  <c r="N475" i="3" s="1"/>
  <c r="P476" i="3" l="1"/>
  <c r="Q476" i="3" s="1"/>
  <c r="R476" i="3" s="1"/>
  <c r="S476" i="3" s="1"/>
  <c r="T476" i="3" s="1"/>
  <c r="AC476" i="3"/>
  <c r="AA476" i="3"/>
  <c r="AE476" i="3"/>
  <c r="Z476" i="3"/>
  <c r="AD476" i="3"/>
  <c r="L475" i="3"/>
  <c r="W475" i="3"/>
  <c r="U475" i="3" l="1"/>
  <c r="AG476" i="3"/>
  <c r="D476" i="3"/>
  <c r="E476" i="3"/>
  <c r="H476" i="3" s="1"/>
  <c r="AH476" i="3"/>
  <c r="Y474" i="3"/>
  <c r="K476" i="3" l="1"/>
  <c r="F476" i="3"/>
  <c r="G476" i="3"/>
  <c r="V476" i="3" l="1"/>
  <c r="A477" i="3"/>
  <c r="B477" i="3" s="1"/>
  <c r="I476" i="3"/>
  <c r="J476" i="3"/>
  <c r="M476" i="3"/>
  <c r="N476" i="3" s="1"/>
  <c r="Z477" i="3" l="1"/>
  <c r="P477" i="3"/>
  <c r="Q477" i="3" s="1"/>
  <c r="R477" i="3" s="1"/>
  <c r="S477" i="3" s="1"/>
  <c r="T477" i="3" s="1"/>
  <c r="AA477" i="3"/>
  <c r="AD477" i="3"/>
  <c r="AE477" i="3"/>
  <c r="AC477" i="3"/>
  <c r="L476" i="3"/>
  <c r="W476" i="3"/>
  <c r="U476" i="3" l="1"/>
  <c r="D477" i="3"/>
  <c r="E477" i="3"/>
  <c r="H477" i="3" s="1"/>
  <c r="AH477" i="3"/>
  <c r="AG477" i="3"/>
  <c r="Y475" i="3"/>
  <c r="K477" i="3" l="1"/>
  <c r="F477" i="3"/>
  <c r="G477" i="3"/>
  <c r="I477" i="3" l="1"/>
  <c r="J477" i="3"/>
  <c r="M477" i="3"/>
  <c r="N477" i="3" s="1"/>
  <c r="V477" i="3"/>
  <c r="W477" i="3" s="1"/>
  <c r="A478" i="3"/>
  <c r="B478" i="3" s="1"/>
  <c r="AC478" i="3" l="1"/>
  <c r="Z478" i="3"/>
  <c r="P478" i="3"/>
  <c r="Q478" i="3" s="1"/>
  <c r="R478" i="3" s="1"/>
  <c r="S478" i="3" s="1"/>
  <c r="T478" i="3" s="1"/>
  <c r="AE478" i="3"/>
  <c r="AD478" i="3"/>
  <c r="AA478" i="3"/>
  <c r="L477" i="3"/>
  <c r="U477" i="3" l="1"/>
  <c r="E478" i="3" s="1"/>
  <c r="H478" i="3" s="1"/>
  <c r="AH478" i="3"/>
  <c r="D478" i="3"/>
  <c r="AG478" i="3"/>
  <c r="Y476" i="3"/>
  <c r="F478" i="3" l="1"/>
  <c r="G478" i="3"/>
  <c r="K478" i="3"/>
  <c r="V478" i="3" l="1"/>
  <c r="A479" i="3"/>
  <c r="B479" i="3" s="1"/>
  <c r="I478" i="3"/>
  <c r="J478" i="3"/>
  <c r="M478" i="3"/>
  <c r="N478" i="3" s="1"/>
  <c r="Z479" i="3" l="1"/>
  <c r="AC479" i="3"/>
  <c r="AA479" i="3"/>
  <c r="P479" i="3"/>
  <c r="Q479" i="3" s="1"/>
  <c r="R479" i="3" s="1"/>
  <c r="S479" i="3" s="1"/>
  <c r="T479" i="3" s="1"/>
  <c r="AD479" i="3"/>
  <c r="AE479" i="3"/>
  <c r="L478" i="3"/>
  <c r="W478" i="3"/>
  <c r="U478" i="3" l="1"/>
  <c r="E479" i="3" s="1"/>
  <c r="H479" i="3" s="1"/>
  <c r="D479" i="3"/>
  <c r="AH479" i="3"/>
  <c r="AG479" i="3"/>
  <c r="Y477" i="3"/>
  <c r="F479" i="3" l="1"/>
  <c r="G479" i="3"/>
  <c r="K479" i="3"/>
  <c r="V479" i="3" l="1"/>
  <c r="A480" i="3"/>
  <c r="B480" i="3" s="1"/>
  <c r="I479" i="3"/>
  <c r="J479" i="3"/>
  <c r="M479" i="3"/>
  <c r="N479" i="3" s="1"/>
  <c r="AA480" i="3" l="1"/>
  <c r="P480" i="3"/>
  <c r="Q480" i="3" s="1"/>
  <c r="R480" i="3" s="1"/>
  <c r="S480" i="3" s="1"/>
  <c r="T480" i="3" s="1"/>
  <c r="AC480" i="3"/>
  <c r="AE480" i="3"/>
  <c r="Z480" i="3"/>
  <c r="AD480" i="3"/>
  <c r="L479" i="3"/>
  <c r="W479" i="3"/>
  <c r="U479" i="3" l="1"/>
  <c r="E480" i="3" s="1"/>
  <c r="H480" i="3" s="1"/>
  <c r="AG480" i="3"/>
  <c r="D480" i="3"/>
  <c r="AH480" i="3"/>
  <c r="Y478" i="3"/>
  <c r="F480" i="3" l="1"/>
  <c r="G480" i="3"/>
  <c r="K480" i="3"/>
  <c r="V480" i="3" l="1"/>
  <c r="A481" i="3"/>
  <c r="B481" i="3" s="1"/>
  <c r="I480" i="3"/>
  <c r="J480" i="3"/>
  <c r="M480" i="3"/>
  <c r="N480" i="3" s="1"/>
  <c r="P481" i="3" l="1"/>
  <c r="Q481" i="3" s="1"/>
  <c r="R481" i="3" s="1"/>
  <c r="S481" i="3" s="1"/>
  <c r="T481" i="3" s="1"/>
  <c r="AC481" i="3"/>
  <c r="Z481" i="3"/>
  <c r="AE481" i="3"/>
  <c r="AD481" i="3"/>
  <c r="AA481" i="3"/>
  <c r="L480" i="3"/>
  <c r="W480" i="3"/>
  <c r="U480" i="3" l="1"/>
  <c r="D481" i="3" s="1"/>
  <c r="AG481" i="3"/>
  <c r="AH481" i="3"/>
  <c r="E481" i="3"/>
  <c r="H481" i="3" s="1"/>
  <c r="Y479" i="3"/>
  <c r="K481" i="3" l="1"/>
  <c r="F481" i="3"/>
  <c r="G481" i="3"/>
  <c r="I481" i="3" l="1"/>
  <c r="J481" i="3"/>
  <c r="M481" i="3"/>
  <c r="N481" i="3" s="1"/>
  <c r="V481" i="3"/>
  <c r="W481" i="3" s="1"/>
  <c r="A482" i="3"/>
  <c r="B482" i="3" s="1"/>
  <c r="AC482" i="3" l="1"/>
  <c r="Z482" i="3"/>
  <c r="P482" i="3"/>
  <c r="Q482" i="3" s="1"/>
  <c r="R482" i="3" s="1"/>
  <c r="S482" i="3" s="1"/>
  <c r="T482" i="3" s="1"/>
  <c r="AE482" i="3"/>
  <c r="AA482" i="3"/>
  <c r="AD482" i="3"/>
  <c r="L481" i="3"/>
  <c r="U481" i="3" l="1"/>
  <c r="D482" i="3" s="1"/>
  <c r="AH482" i="3"/>
  <c r="AG482" i="3"/>
  <c r="E482" i="3"/>
  <c r="H482" i="3" s="1"/>
  <c r="Y480" i="3"/>
  <c r="K482" i="3" l="1"/>
  <c r="F482" i="3"/>
  <c r="G482" i="3"/>
  <c r="V482" i="3" l="1"/>
  <c r="A483" i="3"/>
  <c r="B483" i="3" s="1"/>
  <c r="I482" i="3"/>
  <c r="J482" i="3"/>
  <c r="M482" i="3"/>
  <c r="N482" i="3" s="1"/>
  <c r="L482" i="3" l="1"/>
  <c r="AA483" i="3"/>
  <c r="P483" i="3"/>
  <c r="Q483" i="3" s="1"/>
  <c r="R483" i="3" s="1"/>
  <c r="S483" i="3" s="1"/>
  <c r="T483" i="3" s="1"/>
  <c r="AD483" i="3"/>
  <c r="AC483" i="3"/>
  <c r="AE483" i="3"/>
  <c r="Z483" i="3"/>
  <c r="W482" i="3"/>
  <c r="U482" i="3" l="1"/>
  <c r="AG483" i="3"/>
  <c r="AH483" i="3"/>
  <c r="D483" i="3"/>
  <c r="E483" i="3"/>
  <c r="H483" i="3" s="1"/>
  <c r="Y481" i="3"/>
  <c r="F483" i="3" l="1"/>
  <c r="G483" i="3"/>
  <c r="K483" i="3"/>
  <c r="V483" i="3" l="1"/>
  <c r="A484" i="3"/>
  <c r="B484" i="3" s="1"/>
  <c r="I483" i="3"/>
  <c r="J483" i="3"/>
  <c r="M483" i="3"/>
  <c r="N483" i="3" s="1"/>
  <c r="L483" i="3" l="1"/>
  <c r="P484" i="3"/>
  <c r="Q484" i="3" s="1"/>
  <c r="R484" i="3" s="1"/>
  <c r="S484" i="3" s="1"/>
  <c r="T484" i="3" s="1"/>
  <c r="Z484" i="3"/>
  <c r="AE484" i="3"/>
  <c r="AC484" i="3"/>
  <c r="AA484" i="3"/>
  <c r="AD484" i="3"/>
  <c r="W483" i="3"/>
  <c r="U483" i="3" l="1"/>
  <c r="AG484" i="3"/>
  <c r="E484" i="3"/>
  <c r="H484" i="3" s="1"/>
  <c r="D484" i="3"/>
  <c r="AH484" i="3"/>
  <c r="Y482" i="3"/>
  <c r="F484" i="3" l="1"/>
  <c r="G484" i="3"/>
  <c r="K484" i="3"/>
  <c r="V484" i="3" l="1"/>
  <c r="A485" i="3"/>
  <c r="B485" i="3" s="1"/>
  <c r="I484" i="3"/>
  <c r="J484" i="3"/>
  <c r="M484" i="3"/>
  <c r="N484" i="3" s="1"/>
  <c r="L484" i="3" l="1"/>
  <c r="AD485" i="3"/>
  <c r="Z485" i="3"/>
  <c r="AA485" i="3"/>
  <c r="P485" i="3"/>
  <c r="Q485" i="3" s="1"/>
  <c r="R485" i="3" s="1"/>
  <c r="S485" i="3" s="1"/>
  <c r="T485" i="3" s="1"/>
  <c r="AC485" i="3"/>
  <c r="AE485" i="3"/>
  <c r="W484" i="3"/>
  <c r="U484" i="3" l="1"/>
  <c r="D485" i="3" s="1"/>
  <c r="AG485" i="3"/>
  <c r="AH485" i="3"/>
  <c r="E485" i="3"/>
  <c r="H485" i="3" s="1"/>
  <c r="Y483" i="3"/>
  <c r="K485" i="3" l="1"/>
  <c r="F485" i="3"/>
  <c r="G485" i="3"/>
  <c r="I485" i="3" l="1"/>
  <c r="J485" i="3"/>
  <c r="M485" i="3"/>
  <c r="N485" i="3" s="1"/>
  <c r="V485" i="3"/>
  <c r="W485" i="3" s="1"/>
  <c r="A486" i="3"/>
  <c r="B486" i="3" s="1"/>
  <c r="P486" i="3" l="1"/>
  <c r="Q486" i="3" s="1"/>
  <c r="R486" i="3" s="1"/>
  <c r="S486" i="3" s="1"/>
  <c r="T486" i="3" s="1"/>
  <c r="AC486" i="3"/>
  <c r="AD486" i="3"/>
  <c r="AA486" i="3"/>
  <c r="AE486" i="3"/>
  <c r="Z486" i="3"/>
  <c r="L485" i="3"/>
  <c r="U485" i="3" l="1"/>
  <c r="D486" i="3"/>
  <c r="AG486" i="3"/>
  <c r="E486" i="3"/>
  <c r="H486" i="3" s="1"/>
  <c r="AH486" i="3"/>
  <c r="Y484" i="3"/>
  <c r="K486" i="3" l="1"/>
  <c r="F486" i="3"/>
  <c r="G486" i="3"/>
  <c r="I486" i="3" l="1"/>
  <c r="J486" i="3"/>
  <c r="M486" i="3"/>
  <c r="N486" i="3" s="1"/>
  <c r="V486" i="3"/>
  <c r="W486" i="3" s="1"/>
  <c r="A487" i="3"/>
  <c r="B487" i="3" s="1"/>
  <c r="Z487" i="3" l="1"/>
  <c r="AC487" i="3"/>
  <c r="P487" i="3"/>
  <c r="Q487" i="3" s="1"/>
  <c r="R487" i="3" s="1"/>
  <c r="S487" i="3" s="1"/>
  <c r="T487" i="3" s="1"/>
  <c r="AE487" i="3"/>
  <c r="AD487" i="3"/>
  <c r="AA487" i="3"/>
  <c r="L486" i="3"/>
  <c r="U486" i="3" l="1"/>
  <c r="E487" i="3" s="1"/>
  <c r="H487" i="3" s="1"/>
  <c r="AG487" i="3"/>
  <c r="AH487" i="3"/>
  <c r="Y485" i="3"/>
  <c r="D487" i="3" l="1"/>
  <c r="F487" i="3" s="1"/>
  <c r="K487" i="3"/>
  <c r="G487" i="3" l="1"/>
  <c r="V487" i="3"/>
  <c r="A488" i="3"/>
  <c r="B488" i="3" s="1"/>
  <c r="I487" i="3"/>
  <c r="J487" i="3"/>
  <c r="M487" i="3"/>
  <c r="N487" i="3" s="1"/>
  <c r="AA488" i="3" l="1"/>
  <c r="AC488" i="3"/>
  <c r="Z488" i="3"/>
  <c r="AD488" i="3"/>
  <c r="P488" i="3"/>
  <c r="Q488" i="3" s="1"/>
  <c r="R488" i="3" s="1"/>
  <c r="S488" i="3" s="1"/>
  <c r="T488" i="3" s="1"/>
  <c r="AE488" i="3"/>
  <c r="L487" i="3"/>
  <c r="W487" i="3"/>
  <c r="U487" i="3" l="1"/>
  <c r="D488" i="3" s="1"/>
  <c r="AG488" i="3"/>
  <c r="AH488" i="3"/>
  <c r="E488" i="3"/>
  <c r="H488" i="3" s="1"/>
  <c r="Y486" i="3"/>
  <c r="K488" i="3" l="1"/>
  <c r="F488" i="3"/>
  <c r="G488" i="3"/>
  <c r="I488" i="3" l="1"/>
  <c r="J488" i="3"/>
  <c r="M488" i="3"/>
  <c r="N488" i="3" s="1"/>
  <c r="V488" i="3"/>
  <c r="W488" i="3" s="1"/>
  <c r="A489" i="3"/>
  <c r="B489" i="3" s="1"/>
  <c r="AD489" i="3" l="1"/>
  <c r="AA489" i="3"/>
  <c r="AC489" i="3"/>
  <c r="P489" i="3"/>
  <c r="Q489" i="3" s="1"/>
  <c r="R489" i="3" s="1"/>
  <c r="S489" i="3" s="1"/>
  <c r="T489" i="3" s="1"/>
  <c r="Z489" i="3"/>
  <c r="AE489" i="3"/>
  <c r="L488" i="3"/>
  <c r="U488" i="3" l="1"/>
  <c r="D489" i="3" s="1"/>
  <c r="AG489" i="3"/>
  <c r="AH489" i="3"/>
  <c r="Y487" i="3"/>
  <c r="E489" i="3" l="1"/>
  <c r="H489" i="3" s="1"/>
  <c r="K489" i="3" s="1"/>
  <c r="G489" i="3"/>
  <c r="F489" i="3" l="1"/>
  <c r="I489" i="3"/>
  <c r="J489" i="3"/>
  <c r="M489" i="3"/>
  <c r="N489" i="3" s="1"/>
  <c r="V489" i="3"/>
  <c r="W489" i="3" s="1"/>
  <c r="A490" i="3"/>
  <c r="B490" i="3" s="1"/>
  <c r="Z490" i="3" l="1"/>
  <c r="AA490" i="3"/>
  <c r="P490" i="3"/>
  <c r="Q490" i="3" s="1"/>
  <c r="R490" i="3" s="1"/>
  <c r="S490" i="3" s="1"/>
  <c r="T490" i="3" s="1"/>
  <c r="AD490" i="3"/>
  <c r="AC490" i="3"/>
  <c r="AE490" i="3"/>
  <c r="L489" i="3"/>
  <c r="U489" i="3" l="1"/>
  <c r="D490" i="3" s="1"/>
  <c r="AG490" i="3"/>
  <c r="AH490" i="3"/>
  <c r="E490" i="3"/>
  <c r="H490" i="3" s="1"/>
  <c r="Y488" i="3"/>
  <c r="F490" i="3" l="1"/>
  <c r="G490" i="3"/>
  <c r="K490" i="3"/>
  <c r="V490" i="3" l="1"/>
  <c r="A491" i="3"/>
  <c r="B491" i="3" s="1"/>
  <c r="I490" i="3"/>
  <c r="J490" i="3"/>
  <c r="M490" i="3"/>
  <c r="N490" i="3" s="1"/>
  <c r="L490" i="3" l="1"/>
  <c r="AD491" i="3"/>
  <c r="Z491" i="3"/>
  <c r="AC491" i="3"/>
  <c r="P491" i="3"/>
  <c r="Q491" i="3" s="1"/>
  <c r="R491" i="3" s="1"/>
  <c r="S491" i="3" s="1"/>
  <c r="T491" i="3" s="1"/>
  <c r="AA491" i="3"/>
  <c r="AE491" i="3"/>
  <c r="W490" i="3"/>
  <c r="AH491" i="3" l="1"/>
  <c r="U490" i="3"/>
  <c r="D491" i="3" s="1"/>
  <c r="AG491" i="3"/>
  <c r="Y489" i="3"/>
  <c r="E491" i="3" l="1"/>
  <c r="H491" i="3" s="1"/>
  <c r="K491" i="3" s="1"/>
  <c r="G491" i="3"/>
  <c r="F491" i="3" l="1"/>
  <c r="V491" i="3"/>
  <c r="A492" i="3"/>
  <c r="B492" i="3" s="1"/>
  <c r="I491" i="3"/>
  <c r="J491" i="3"/>
  <c r="M491" i="3"/>
  <c r="N491" i="3" s="1"/>
  <c r="AC492" i="3" l="1"/>
  <c r="AA492" i="3"/>
  <c r="Z492" i="3"/>
  <c r="P492" i="3"/>
  <c r="Q492" i="3" s="1"/>
  <c r="R492" i="3" s="1"/>
  <c r="S492" i="3" s="1"/>
  <c r="T492" i="3" s="1"/>
  <c r="AD492" i="3"/>
  <c r="AE492" i="3"/>
  <c r="L491" i="3"/>
  <c r="W491" i="3"/>
  <c r="U491" i="3" l="1"/>
  <c r="D492" i="3" s="1"/>
  <c r="AH492" i="3"/>
  <c r="AG492" i="3"/>
  <c r="E492" i="3"/>
  <c r="H492" i="3" s="1"/>
  <c r="Y490" i="3"/>
  <c r="K492" i="3" l="1"/>
  <c r="F492" i="3"/>
  <c r="G492" i="3"/>
  <c r="I492" i="3" l="1"/>
  <c r="J492" i="3"/>
  <c r="M492" i="3"/>
  <c r="N492" i="3" s="1"/>
  <c r="V492" i="3"/>
  <c r="W492" i="3" s="1"/>
  <c r="A493" i="3"/>
  <c r="B493" i="3" s="1"/>
  <c r="AC493" i="3" l="1"/>
  <c r="AD493" i="3"/>
  <c r="AE493" i="3"/>
  <c r="P493" i="3"/>
  <c r="Q493" i="3" s="1"/>
  <c r="R493" i="3" s="1"/>
  <c r="S493" i="3" s="1"/>
  <c r="T493" i="3" s="1"/>
  <c r="Z493" i="3"/>
  <c r="AA493" i="3"/>
  <c r="L492" i="3"/>
  <c r="U492" i="3" l="1"/>
  <c r="AH493" i="3"/>
  <c r="D493" i="3"/>
  <c r="AG493" i="3"/>
  <c r="E493" i="3"/>
  <c r="H493" i="3" s="1"/>
  <c r="Y491" i="3"/>
  <c r="K493" i="3" l="1"/>
  <c r="F493" i="3"/>
  <c r="G493" i="3"/>
  <c r="I493" i="3" l="1"/>
  <c r="J493" i="3"/>
  <c r="M493" i="3"/>
  <c r="N493" i="3" s="1"/>
  <c r="V493" i="3"/>
  <c r="W493" i="3" s="1"/>
  <c r="A494" i="3"/>
  <c r="B494" i="3" s="1"/>
  <c r="L493" i="3" l="1"/>
  <c r="AC494" i="3"/>
  <c r="P494" i="3"/>
  <c r="Q494" i="3" s="1"/>
  <c r="R494" i="3" s="1"/>
  <c r="S494" i="3" s="1"/>
  <c r="T494" i="3" s="1"/>
  <c r="AE494" i="3"/>
  <c r="Z494" i="3"/>
  <c r="AA494" i="3"/>
  <c r="AD494" i="3"/>
  <c r="U493" i="3" l="1"/>
  <c r="AG494" i="3"/>
  <c r="E494" i="3"/>
  <c r="H494" i="3" s="1"/>
  <c r="AH494" i="3"/>
  <c r="D494" i="3"/>
  <c r="Y492" i="3"/>
  <c r="F494" i="3" l="1"/>
  <c r="G494" i="3"/>
  <c r="K494" i="3"/>
  <c r="I494" i="3" l="1"/>
  <c r="J494" i="3"/>
  <c r="M494" i="3"/>
  <c r="N494" i="3" s="1"/>
  <c r="V494" i="3"/>
  <c r="W494" i="3" s="1"/>
  <c r="A495" i="3"/>
  <c r="B495" i="3" s="1"/>
  <c r="L494" i="3" l="1"/>
  <c r="AA495" i="3"/>
  <c r="Z495" i="3"/>
  <c r="AE495" i="3"/>
  <c r="AC495" i="3"/>
  <c r="P495" i="3"/>
  <c r="Q495" i="3" s="1"/>
  <c r="R495" i="3" s="1"/>
  <c r="S495" i="3" s="1"/>
  <c r="T495" i="3" s="1"/>
  <c r="AD495" i="3"/>
  <c r="AG495" i="3" l="1"/>
  <c r="U494" i="3"/>
  <c r="D495" i="3" s="1"/>
  <c r="E495" i="3"/>
  <c r="H495" i="3" s="1"/>
  <c r="AH495" i="3"/>
  <c r="Y493" i="3"/>
  <c r="K495" i="3" l="1"/>
  <c r="F495" i="3"/>
  <c r="G495" i="3"/>
  <c r="I495" i="3" l="1"/>
  <c r="J495" i="3"/>
  <c r="M495" i="3"/>
  <c r="N495" i="3" s="1"/>
  <c r="V495" i="3"/>
  <c r="A496" i="3"/>
  <c r="B496" i="3" s="1"/>
  <c r="W495" i="3" l="1"/>
  <c r="AA496" i="3"/>
  <c r="P496" i="3"/>
  <c r="Q496" i="3" s="1"/>
  <c r="R496" i="3" s="1"/>
  <c r="S496" i="3" s="1"/>
  <c r="T496" i="3" s="1"/>
  <c r="Z496" i="3"/>
  <c r="AE496" i="3"/>
  <c r="AC496" i="3"/>
  <c r="AD496" i="3"/>
  <c r="L495" i="3"/>
  <c r="U495" i="3" l="1"/>
  <c r="D496" i="3" s="1"/>
  <c r="AG496" i="3"/>
  <c r="AH496" i="3"/>
  <c r="Y494" i="3"/>
  <c r="E496" i="3" l="1"/>
  <c r="H496" i="3" s="1"/>
  <c r="K496" i="3" s="1"/>
  <c r="G496" i="3"/>
  <c r="F496" i="3" l="1"/>
  <c r="I496" i="3"/>
  <c r="J496" i="3"/>
  <c r="M496" i="3"/>
  <c r="N496" i="3" s="1"/>
  <c r="V496" i="3"/>
  <c r="W496" i="3" s="1"/>
  <c r="A497" i="3"/>
  <c r="B497" i="3" s="1"/>
  <c r="P497" i="3" l="1"/>
  <c r="Q497" i="3" s="1"/>
  <c r="R497" i="3" s="1"/>
  <c r="S497" i="3" s="1"/>
  <c r="T497" i="3" s="1"/>
  <c r="AA497" i="3"/>
  <c r="AC497" i="3"/>
  <c r="AE497" i="3"/>
  <c r="AD497" i="3"/>
  <c r="Z497" i="3"/>
  <c r="L496" i="3"/>
  <c r="U496" i="3" l="1"/>
  <c r="E497" i="3"/>
  <c r="H497" i="3" s="1"/>
  <c r="D497" i="3"/>
  <c r="AH497" i="3"/>
  <c r="AG497" i="3"/>
  <c r="Y495" i="3"/>
  <c r="F497" i="3" l="1"/>
  <c r="G497" i="3"/>
  <c r="K497" i="3"/>
  <c r="V497" i="3" l="1"/>
  <c r="A498" i="3"/>
  <c r="B498" i="3" s="1"/>
  <c r="I497" i="3"/>
  <c r="J497" i="3"/>
  <c r="M497" i="3"/>
  <c r="N497" i="3" s="1"/>
  <c r="L497" i="3" l="1"/>
  <c r="AA498" i="3"/>
  <c r="Z498" i="3"/>
  <c r="P498" i="3"/>
  <c r="Q498" i="3" s="1"/>
  <c r="R498" i="3" s="1"/>
  <c r="S498" i="3" s="1"/>
  <c r="T498" i="3" s="1"/>
  <c r="AE498" i="3"/>
  <c r="AD498" i="3"/>
  <c r="AC498" i="3"/>
  <c r="W497" i="3"/>
  <c r="U497" i="3" l="1"/>
  <c r="AG498" i="3"/>
  <c r="E498" i="3"/>
  <c r="H498" i="3" s="1"/>
  <c r="AH498" i="3"/>
  <c r="D498" i="3"/>
  <c r="Y496" i="3"/>
  <c r="F498" i="3" l="1"/>
  <c r="G498" i="3"/>
  <c r="K498" i="3"/>
  <c r="I498" i="3" l="1"/>
  <c r="J498" i="3"/>
  <c r="M498" i="3"/>
  <c r="N498" i="3" s="1"/>
  <c r="V498" i="3"/>
  <c r="W498" i="3" s="1"/>
  <c r="A499" i="3"/>
  <c r="B499" i="3" s="1"/>
  <c r="L498" i="3" l="1"/>
  <c r="P499" i="3"/>
  <c r="Q499" i="3" s="1"/>
  <c r="R499" i="3" s="1"/>
  <c r="S499" i="3" s="1"/>
  <c r="T499" i="3" s="1"/>
  <c r="AA499" i="3"/>
  <c r="Z499" i="3"/>
  <c r="AC499" i="3"/>
  <c r="AE499" i="3"/>
  <c r="AD499" i="3"/>
  <c r="U498" i="3" l="1"/>
  <c r="D499" i="3"/>
  <c r="AH499" i="3"/>
  <c r="E499" i="3"/>
  <c r="H499" i="3" s="1"/>
  <c r="AG499" i="3"/>
  <c r="Y497" i="3"/>
  <c r="K499" i="3" l="1"/>
  <c r="F499" i="3"/>
  <c r="G499" i="3"/>
  <c r="I499" i="3" l="1"/>
  <c r="J499" i="3"/>
  <c r="M499" i="3"/>
  <c r="N499" i="3" s="1"/>
  <c r="V499" i="3"/>
  <c r="W499" i="3" s="1"/>
  <c r="A500" i="3"/>
  <c r="B500" i="3" s="1"/>
  <c r="L499" i="3" l="1"/>
  <c r="AA500" i="3"/>
  <c r="P500" i="3"/>
  <c r="Q500" i="3" s="1"/>
  <c r="R500" i="3" s="1"/>
  <c r="S500" i="3" s="1"/>
  <c r="T500" i="3" s="1"/>
  <c r="AE500" i="3"/>
  <c r="Z500" i="3"/>
  <c r="AC500" i="3"/>
  <c r="AD500" i="3"/>
  <c r="U499" i="3" l="1"/>
  <c r="D500" i="3" s="1"/>
  <c r="AG500" i="3"/>
  <c r="AH500" i="3"/>
  <c r="Y498" i="3"/>
  <c r="E500" i="3" l="1"/>
  <c r="H500" i="3" s="1"/>
  <c r="K500" i="3" s="1"/>
  <c r="G500" i="3"/>
  <c r="F500" i="3" l="1"/>
  <c r="I500" i="3"/>
  <c r="J500" i="3"/>
  <c r="M500" i="3"/>
  <c r="N500" i="3" s="1"/>
  <c r="V500" i="3"/>
  <c r="W500" i="3" s="1"/>
  <c r="A501" i="3"/>
  <c r="B501" i="3" s="1"/>
  <c r="L500" i="3" l="1"/>
  <c r="AC501" i="3"/>
  <c r="Z501" i="3"/>
  <c r="AE501" i="3"/>
  <c r="AA501" i="3"/>
  <c r="P501" i="3"/>
  <c r="Q501" i="3" s="1"/>
  <c r="R501" i="3" s="1"/>
  <c r="S501" i="3" s="1"/>
  <c r="T501" i="3" s="1"/>
  <c r="AD501" i="3"/>
  <c r="U500" i="3" l="1"/>
  <c r="AG501" i="3"/>
  <c r="D501" i="3"/>
  <c r="E501" i="3"/>
  <c r="H501" i="3" s="1"/>
  <c r="AH501" i="3"/>
  <c r="Y499" i="3"/>
  <c r="K501" i="3" l="1"/>
  <c r="F501" i="3"/>
  <c r="G501" i="3"/>
  <c r="I501" i="3" l="1"/>
  <c r="J501" i="3"/>
  <c r="M501" i="3"/>
  <c r="N501" i="3" s="1"/>
  <c r="V501" i="3"/>
  <c r="A502" i="3"/>
  <c r="B502" i="3" s="1"/>
  <c r="W501" i="3" l="1"/>
  <c r="Z502" i="3"/>
  <c r="AC502" i="3"/>
  <c r="P502" i="3"/>
  <c r="Q502" i="3" s="1"/>
  <c r="R502" i="3" s="1"/>
  <c r="S502" i="3" s="1"/>
  <c r="T502" i="3" s="1"/>
  <c r="AE502" i="3"/>
  <c r="AA502" i="3"/>
  <c r="AD502" i="3"/>
  <c r="L501" i="3"/>
  <c r="U501" i="3" l="1"/>
  <c r="E502" i="3" s="1"/>
  <c r="H502" i="3" s="1"/>
  <c r="D502" i="3"/>
  <c r="AH502" i="3"/>
  <c r="AG502" i="3"/>
  <c r="Y500" i="3"/>
  <c r="F502" i="3" l="1"/>
  <c r="G502" i="3"/>
  <c r="K502" i="3"/>
  <c r="V502" i="3" l="1"/>
  <c r="A503" i="3"/>
  <c r="B503" i="3" s="1"/>
  <c r="I502" i="3"/>
  <c r="J502" i="3"/>
  <c r="M502" i="3"/>
  <c r="N502" i="3" s="1"/>
  <c r="L502" i="3" l="1"/>
  <c r="AA503" i="3"/>
  <c r="P503" i="3"/>
  <c r="Q503" i="3" s="1"/>
  <c r="R503" i="3" s="1"/>
  <c r="S503" i="3" s="1"/>
  <c r="T503" i="3" s="1"/>
  <c r="AC503" i="3"/>
  <c r="AE503" i="3"/>
  <c r="Z503" i="3"/>
  <c r="AD503" i="3"/>
  <c r="W502" i="3"/>
  <c r="AG503" i="3" l="1"/>
  <c r="AH503" i="3"/>
  <c r="U502" i="3"/>
  <c r="E503" i="3" s="1"/>
  <c r="H503" i="3" s="1"/>
  <c r="Y501" i="3"/>
  <c r="D503" i="3" l="1"/>
  <c r="F503" i="3" s="1"/>
  <c r="K503" i="3"/>
  <c r="G503" i="3" l="1"/>
  <c r="V503" i="3"/>
  <c r="A504" i="3"/>
  <c r="B504" i="3" s="1"/>
  <c r="I503" i="3"/>
  <c r="J503" i="3"/>
  <c r="M503" i="3"/>
  <c r="N503" i="3" s="1"/>
  <c r="L503" i="3" l="1"/>
  <c r="P504" i="3"/>
  <c r="Q504" i="3" s="1"/>
  <c r="R504" i="3" s="1"/>
  <c r="S504" i="3" s="1"/>
  <c r="T504" i="3" s="1"/>
  <c r="AA504" i="3"/>
  <c r="AC504" i="3"/>
  <c r="AD504" i="3"/>
  <c r="Z504" i="3"/>
  <c r="AE504" i="3"/>
  <c r="W503" i="3"/>
  <c r="U503" i="3" l="1"/>
  <c r="E504" i="3" s="1"/>
  <c r="H504" i="3" s="1"/>
  <c r="AG504" i="3"/>
  <c r="AH504" i="3"/>
  <c r="Y502" i="3"/>
  <c r="K504" i="3" l="1"/>
  <c r="D504" i="3"/>
  <c r="V504" i="3" l="1"/>
  <c r="A505" i="3"/>
  <c r="B505" i="3" s="1"/>
  <c r="F504" i="3"/>
  <c r="G504" i="3"/>
  <c r="I504" i="3" l="1"/>
  <c r="J504" i="3"/>
  <c r="M504" i="3"/>
  <c r="N504" i="3" s="1"/>
  <c r="P505" i="3"/>
  <c r="Q505" i="3" s="1"/>
  <c r="R505" i="3" s="1"/>
  <c r="S505" i="3" s="1"/>
  <c r="T505" i="3" s="1"/>
  <c r="AC505" i="3"/>
  <c r="AA505" i="3"/>
  <c r="AE505" i="3"/>
  <c r="Z505" i="3"/>
  <c r="AD505" i="3"/>
  <c r="W504" i="3"/>
  <c r="L504" i="3" l="1"/>
  <c r="AH505" i="3" l="1"/>
  <c r="U504" i="3"/>
  <c r="D505" i="3" s="1"/>
  <c r="AG505" i="3"/>
  <c r="Y503" i="3"/>
  <c r="E505" i="3" l="1"/>
  <c r="H505" i="3" s="1"/>
  <c r="K505" i="3" s="1"/>
  <c r="G505" i="3"/>
  <c r="F505" i="3" l="1"/>
  <c r="I505" i="3"/>
  <c r="J505" i="3"/>
  <c r="M505" i="3"/>
  <c r="N505" i="3" s="1"/>
  <c r="V505" i="3"/>
  <c r="W505" i="3" s="1"/>
  <c r="A506" i="3"/>
  <c r="B506" i="3" s="1"/>
  <c r="L505" i="3" l="1"/>
  <c r="P506" i="3"/>
  <c r="Q506" i="3" s="1"/>
  <c r="R506" i="3" s="1"/>
  <c r="S506" i="3" s="1"/>
  <c r="T506" i="3" s="1"/>
  <c r="Z506" i="3"/>
  <c r="AE506" i="3"/>
  <c r="AA506" i="3"/>
  <c r="AC506" i="3"/>
  <c r="AD506" i="3"/>
  <c r="U505" i="3" l="1"/>
  <c r="AG506" i="3"/>
  <c r="E506" i="3"/>
  <c r="H506" i="3" s="1"/>
  <c r="D506" i="3"/>
  <c r="AH506" i="3"/>
  <c r="Y504" i="3"/>
  <c r="F506" i="3" l="1"/>
  <c r="G506" i="3"/>
  <c r="K506" i="3"/>
  <c r="V506" i="3" l="1"/>
  <c r="A507" i="3"/>
  <c r="B507" i="3" s="1"/>
  <c r="I506" i="3"/>
  <c r="J506" i="3"/>
  <c r="M506" i="3"/>
  <c r="N506" i="3" s="1"/>
  <c r="L506" i="3" l="1"/>
  <c r="AC507" i="3"/>
  <c r="AA507" i="3"/>
  <c r="AE507" i="3"/>
  <c r="P507" i="3"/>
  <c r="Q507" i="3" s="1"/>
  <c r="R507" i="3" s="1"/>
  <c r="S507" i="3" s="1"/>
  <c r="T507" i="3" s="1"/>
  <c r="Z507" i="3"/>
  <c r="AD507" i="3"/>
  <c r="W506" i="3"/>
  <c r="U506" i="3" l="1"/>
  <c r="E507" i="3"/>
  <c r="H507" i="3" s="1"/>
  <c r="AG507" i="3"/>
  <c r="AH507" i="3"/>
  <c r="D507" i="3"/>
  <c r="Y505" i="3"/>
  <c r="F507" i="3" l="1"/>
  <c r="G507" i="3"/>
  <c r="K507" i="3"/>
  <c r="V507" i="3" l="1"/>
  <c r="A508" i="3"/>
  <c r="B508" i="3" s="1"/>
  <c r="I507" i="3"/>
  <c r="J507" i="3"/>
  <c r="M507" i="3"/>
  <c r="N507" i="3" s="1"/>
  <c r="L507" i="3" l="1"/>
  <c r="AA508" i="3"/>
  <c r="AC508" i="3"/>
  <c r="Z508" i="3"/>
  <c r="AE508" i="3"/>
  <c r="AD508" i="3"/>
  <c r="P508" i="3"/>
  <c r="Q508" i="3" s="1"/>
  <c r="R508" i="3" s="1"/>
  <c r="S508" i="3" s="1"/>
  <c r="T508" i="3" s="1"/>
  <c r="W507" i="3"/>
  <c r="U507" i="3" l="1"/>
  <c r="E508" i="3"/>
  <c r="H508" i="3" s="1"/>
  <c r="D508" i="3"/>
  <c r="AG508" i="3"/>
  <c r="AH508" i="3"/>
  <c r="Y506" i="3"/>
  <c r="F508" i="3" l="1"/>
  <c r="G508" i="3"/>
  <c r="K508" i="3"/>
  <c r="I508" i="3" l="1"/>
  <c r="J508" i="3"/>
  <c r="M508" i="3"/>
  <c r="N508" i="3" s="1"/>
  <c r="V508" i="3"/>
  <c r="W508" i="3" s="1"/>
  <c r="A509" i="3"/>
  <c r="B509" i="3" s="1"/>
  <c r="AC509" i="3" l="1"/>
  <c r="AA509" i="3"/>
  <c r="Z509" i="3"/>
  <c r="AE509" i="3"/>
  <c r="P509" i="3"/>
  <c r="Q509" i="3" s="1"/>
  <c r="R509" i="3" s="1"/>
  <c r="S509" i="3" s="1"/>
  <c r="T509" i="3" s="1"/>
  <c r="AD509" i="3"/>
  <c r="L508" i="3"/>
  <c r="AG509" i="3" l="1"/>
  <c r="AH509" i="3"/>
  <c r="U508" i="3"/>
  <c r="D509" i="3" s="1"/>
  <c r="Y507" i="3"/>
  <c r="E509" i="3" l="1"/>
  <c r="H509" i="3" s="1"/>
  <c r="K509" i="3" s="1"/>
  <c r="G509" i="3"/>
  <c r="F509" i="3" l="1"/>
  <c r="I509" i="3"/>
  <c r="J509" i="3"/>
  <c r="M509" i="3"/>
  <c r="N509" i="3" s="1"/>
  <c r="V509" i="3"/>
  <c r="W509" i="3" s="1"/>
  <c r="A510" i="3"/>
  <c r="B510" i="3" s="1"/>
  <c r="AC510" i="3" l="1"/>
  <c r="Z510" i="3"/>
  <c r="P510" i="3"/>
  <c r="Q510" i="3" s="1"/>
  <c r="R510" i="3" s="1"/>
  <c r="S510" i="3" s="1"/>
  <c r="T510" i="3" s="1"/>
  <c r="AE510" i="3"/>
  <c r="AA510" i="3"/>
  <c r="AD510" i="3"/>
  <c r="L509" i="3"/>
  <c r="U509" i="3" l="1"/>
  <c r="AH510" i="3"/>
  <c r="E510" i="3"/>
  <c r="H510" i="3" s="1"/>
  <c r="AG510" i="3"/>
  <c r="D510" i="3"/>
  <c r="Y508" i="3"/>
  <c r="F510" i="3" l="1"/>
  <c r="G510" i="3"/>
  <c r="K510" i="3"/>
  <c r="V510" i="3" l="1"/>
  <c r="A511" i="3"/>
  <c r="B511" i="3" s="1"/>
  <c r="I510" i="3"/>
  <c r="J510" i="3"/>
  <c r="M510" i="3"/>
  <c r="N510" i="3" s="1"/>
  <c r="Z511" i="3" l="1"/>
  <c r="P511" i="3"/>
  <c r="Q511" i="3" s="1"/>
  <c r="R511" i="3" s="1"/>
  <c r="S511" i="3" s="1"/>
  <c r="T511" i="3" s="1"/>
  <c r="AA511" i="3"/>
  <c r="AD511" i="3"/>
  <c r="AC511" i="3"/>
  <c r="AE511" i="3"/>
  <c r="L510" i="3"/>
  <c r="W510" i="3"/>
  <c r="U510" i="3" l="1"/>
  <c r="AH511" i="3"/>
  <c r="D511" i="3"/>
  <c r="AG511" i="3"/>
  <c r="E511" i="3"/>
  <c r="H511" i="3" s="1"/>
  <c r="Y509" i="3"/>
  <c r="K511" i="3" l="1"/>
  <c r="F511" i="3"/>
  <c r="G511" i="3"/>
  <c r="I511" i="3" l="1"/>
  <c r="J511" i="3"/>
  <c r="M511" i="3"/>
  <c r="N511" i="3" s="1"/>
  <c r="V511" i="3"/>
  <c r="W511" i="3" s="1"/>
  <c r="A512" i="3"/>
  <c r="B512" i="3" s="1"/>
  <c r="L511" i="3" l="1"/>
  <c r="Z512" i="3"/>
  <c r="P512" i="3"/>
  <c r="Q512" i="3" s="1"/>
  <c r="R512" i="3" s="1"/>
  <c r="S512" i="3" s="1"/>
  <c r="T512" i="3" s="1"/>
  <c r="AE512" i="3"/>
  <c r="AC512" i="3"/>
  <c r="AA512" i="3"/>
  <c r="AD512" i="3"/>
  <c r="U511" i="3" l="1"/>
  <c r="D512" i="3"/>
  <c r="AH512" i="3"/>
  <c r="E512" i="3"/>
  <c r="H512" i="3" s="1"/>
  <c r="AG512" i="3"/>
  <c r="Y510" i="3"/>
  <c r="K512" i="3" l="1"/>
  <c r="F512" i="3"/>
  <c r="G512" i="3"/>
  <c r="I512" i="3" l="1"/>
  <c r="J512" i="3"/>
  <c r="M512" i="3"/>
  <c r="N512" i="3" s="1"/>
  <c r="V512" i="3"/>
  <c r="W512" i="3" s="1"/>
  <c r="A513" i="3"/>
  <c r="B513" i="3" s="1"/>
  <c r="AA513" i="3" l="1"/>
  <c r="Z513" i="3"/>
  <c r="AE513" i="3"/>
  <c r="AC513" i="3"/>
  <c r="P513" i="3"/>
  <c r="Q513" i="3" s="1"/>
  <c r="R513" i="3" s="1"/>
  <c r="S513" i="3" s="1"/>
  <c r="T513" i="3" s="1"/>
  <c r="AD513" i="3"/>
  <c r="L512" i="3"/>
  <c r="U512" i="3" l="1"/>
  <c r="AH513" i="3"/>
  <c r="D513" i="3"/>
  <c r="AG513" i="3"/>
  <c r="E513" i="3"/>
  <c r="H513" i="3" s="1"/>
  <c r="Y511" i="3"/>
  <c r="F513" i="3" l="1"/>
  <c r="G513" i="3"/>
  <c r="K513" i="3"/>
  <c r="V513" i="3" l="1"/>
  <c r="A514" i="3"/>
  <c r="B514" i="3" s="1"/>
  <c r="I513" i="3"/>
  <c r="J513" i="3"/>
  <c r="M513" i="3"/>
  <c r="N513" i="3" s="1"/>
  <c r="Z514" i="3" l="1"/>
  <c r="AE514" i="3"/>
  <c r="AA514" i="3"/>
  <c r="P514" i="3"/>
  <c r="Q514" i="3" s="1"/>
  <c r="R514" i="3" s="1"/>
  <c r="S514" i="3" s="1"/>
  <c r="T514" i="3" s="1"/>
  <c r="AC514" i="3"/>
  <c r="AD514" i="3"/>
  <c r="L513" i="3"/>
  <c r="W513" i="3"/>
  <c r="U513" i="3" l="1"/>
  <c r="AG514" i="3"/>
  <c r="D514" i="3"/>
  <c r="E514" i="3"/>
  <c r="H514" i="3" s="1"/>
  <c r="AH514" i="3"/>
  <c r="Y512" i="3"/>
  <c r="F514" i="3" l="1"/>
  <c r="G514" i="3"/>
  <c r="K514" i="3"/>
  <c r="V514" i="3" l="1"/>
  <c r="A515" i="3"/>
  <c r="B515" i="3" s="1"/>
  <c r="I514" i="3"/>
  <c r="J514" i="3"/>
  <c r="M514" i="3"/>
  <c r="N514" i="3" s="1"/>
  <c r="Z515" i="3" l="1"/>
  <c r="AA515" i="3"/>
  <c r="P515" i="3"/>
  <c r="Q515" i="3" s="1"/>
  <c r="R515" i="3" s="1"/>
  <c r="S515" i="3" s="1"/>
  <c r="T515" i="3" s="1"/>
  <c r="AD515" i="3"/>
  <c r="AC515" i="3"/>
  <c r="AE515" i="3"/>
  <c r="L514" i="3"/>
  <c r="W514" i="3"/>
  <c r="U514" i="3" l="1"/>
  <c r="D515" i="3"/>
  <c r="AG515" i="3"/>
  <c r="AH515" i="3"/>
  <c r="E515" i="3"/>
  <c r="H515" i="3" s="1"/>
  <c r="Y513" i="3"/>
  <c r="K515" i="3" l="1"/>
  <c r="F515" i="3"/>
  <c r="G515" i="3"/>
  <c r="I515" i="3" l="1"/>
  <c r="J515" i="3"/>
  <c r="M515" i="3"/>
  <c r="N515" i="3" s="1"/>
  <c r="V515" i="3"/>
  <c r="W515" i="3" s="1"/>
  <c r="A516" i="3"/>
  <c r="B516" i="3" s="1"/>
  <c r="L515" i="3" l="1"/>
  <c r="P516" i="3"/>
  <c r="Q516" i="3" s="1"/>
  <c r="R516" i="3" s="1"/>
  <c r="S516" i="3" s="1"/>
  <c r="T516" i="3" s="1"/>
  <c r="AC516" i="3"/>
  <c r="AA516" i="3"/>
  <c r="Z516" i="3"/>
  <c r="AD516" i="3"/>
  <c r="AE516" i="3"/>
  <c r="U515" i="3" l="1"/>
  <c r="D516" i="3"/>
  <c r="AH516" i="3"/>
  <c r="E516" i="3"/>
  <c r="H516" i="3" s="1"/>
  <c r="AG516" i="3"/>
  <c r="Y514" i="3"/>
  <c r="K516" i="3" l="1"/>
  <c r="F516" i="3"/>
  <c r="G516" i="3"/>
  <c r="I516" i="3" l="1"/>
  <c r="J516" i="3"/>
  <c r="M516" i="3"/>
  <c r="N516" i="3" s="1"/>
  <c r="V516" i="3"/>
  <c r="W516" i="3" s="1"/>
  <c r="A517" i="3"/>
  <c r="B517" i="3" s="1"/>
  <c r="P517" i="3" l="1"/>
  <c r="Q517" i="3" s="1"/>
  <c r="R517" i="3" s="1"/>
  <c r="S517" i="3" s="1"/>
  <c r="T517" i="3" s="1"/>
  <c r="Z517" i="3"/>
  <c r="AC517" i="3"/>
  <c r="AE517" i="3"/>
  <c r="AA517" i="3"/>
  <c r="AD517" i="3"/>
  <c r="L516" i="3"/>
  <c r="U516" i="3" l="1"/>
  <c r="D517" i="3"/>
  <c r="AH517" i="3"/>
  <c r="AG517" i="3"/>
  <c r="E517" i="3"/>
  <c r="H517" i="3" s="1"/>
  <c r="Y515" i="3"/>
  <c r="K517" i="3" l="1"/>
  <c r="F517" i="3"/>
  <c r="G517" i="3"/>
  <c r="I517" i="3" l="1"/>
  <c r="J517" i="3"/>
  <c r="M517" i="3"/>
  <c r="N517" i="3" s="1"/>
  <c r="V517" i="3"/>
  <c r="W517" i="3" s="1"/>
  <c r="A518" i="3"/>
  <c r="B518" i="3" s="1"/>
  <c r="AA518" i="3" l="1"/>
  <c r="Z518" i="3"/>
  <c r="P518" i="3"/>
  <c r="Q518" i="3" s="1"/>
  <c r="R518" i="3" s="1"/>
  <c r="S518" i="3" s="1"/>
  <c r="T518" i="3" s="1"/>
  <c r="AD518" i="3"/>
  <c r="AC518" i="3"/>
  <c r="AE518" i="3"/>
  <c r="L517" i="3"/>
  <c r="U517" i="3" l="1"/>
  <c r="E518" i="3"/>
  <c r="H518" i="3" s="1"/>
  <c r="AH518" i="3"/>
  <c r="D518" i="3"/>
  <c r="AG518" i="3"/>
  <c r="Y516" i="3"/>
  <c r="F518" i="3" l="1"/>
  <c r="G518" i="3"/>
  <c r="K518" i="3"/>
  <c r="V518" i="3" l="1"/>
  <c r="A519" i="3"/>
  <c r="B519" i="3" s="1"/>
  <c r="I518" i="3"/>
  <c r="J518" i="3"/>
  <c r="M518" i="3"/>
  <c r="N518" i="3" s="1"/>
  <c r="L518" i="3" l="1"/>
  <c r="P519" i="3"/>
  <c r="Q519" i="3" s="1"/>
  <c r="R519" i="3" s="1"/>
  <c r="S519" i="3" s="1"/>
  <c r="T519" i="3" s="1"/>
  <c r="AA519" i="3"/>
  <c r="AC519" i="3"/>
  <c r="AE519" i="3"/>
  <c r="AD519" i="3"/>
  <c r="Z519" i="3"/>
  <c r="W518" i="3"/>
  <c r="U518" i="3" l="1"/>
  <c r="E519" i="3" s="1"/>
  <c r="H519" i="3" s="1"/>
  <c r="AH519" i="3"/>
  <c r="AG519" i="3"/>
  <c r="Y517" i="3"/>
  <c r="D519" i="3" l="1"/>
  <c r="F519" i="3" s="1"/>
  <c r="K519" i="3"/>
  <c r="G519" i="3" l="1"/>
  <c r="V519" i="3"/>
  <c r="A520" i="3"/>
  <c r="B520" i="3" s="1"/>
  <c r="I519" i="3"/>
  <c r="J519" i="3"/>
  <c r="M519" i="3"/>
  <c r="N519" i="3" s="1"/>
  <c r="L519" i="3" l="1"/>
  <c r="AC520" i="3"/>
  <c r="Z520" i="3"/>
  <c r="AD520" i="3"/>
  <c r="AA520" i="3"/>
  <c r="AE520" i="3"/>
  <c r="P520" i="3"/>
  <c r="Q520" i="3" s="1"/>
  <c r="R520" i="3" s="1"/>
  <c r="S520" i="3" s="1"/>
  <c r="T520" i="3" s="1"/>
  <c r="W519" i="3"/>
  <c r="U519" i="3" l="1"/>
  <c r="AG520" i="3"/>
  <c r="E520" i="3"/>
  <c r="H520" i="3" s="1"/>
  <c r="D520" i="3"/>
  <c r="AH520" i="3"/>
  <c r="Y518" i="3"/>
  <c r="F520" i="3" l="1"/>
  <c r="G520" i="3"/>
  <c r="K520" i="3"/>
  <c r="V520" i="3" l="1"/>
  <c r="A521" i="3"/>
  <c r="B521" i="3" s="1"/>
  <c r="I520" i="3"/>
  <c r="J520" i="3"/>
  <c r="M520" i="3"/>
  <c r="N520" i="3" s="1"/>
  <c r="L520" i="3" l="1"/>
  <c r="Z521" i="3"/>
  <c r="AD521" i="3"/>
  <c r="P521" i="3"/>
  <c r="Q521" i="3" s="1"/>
  <c r="R521" i="3" s="1"/>
  <c r="S521" i="3" s="1"/>
  <c r="T521" i="3" s="1"/>
  <c r="AE521" i="3"/>
  <c r="AC521" i="3"/>
  <c r="AA521" i="3"/>
  <c r="W520" i="3"/>
  <c r="U520" i="3" l="1"/>
  <c r="AG521" i="3"/>
  <c r="E521" i="3"/>
  <c r="H521" i="3" s="1"/>
  <c r="AH521" i="3"/>
  <c r="D521" i="3"/>
  <c r="Y519" i="3"/>
  <c r="F521" i="3" l="1"/>
  <c r="G521" i="3"/>
  <c r="K521" i="3"/>
  <c r="V521" i="3" l="1"/>
  <c r="A522" i="3"/>
  <c r="B522" i="3" s="1"/>
  <c r="I521" i="3"/>
  <c r="J521" i="3"/>
  <c r="M521" i="3"/>
  <c r="N521" i="3" s="1"/>
  <c r="AC522" i="3" l="1"/>
  <c r="AA522" i="3"/>
  <c r="Z522" i="3"/>
  <c r="P522" i="3"/>
  <c r="Q522" i="3" s="1"/>
  <c r="R522" i="3" s="1"/>
  <c r="S522" i="3" s="1"/>
  <c r="T522" i="3" s="1"/>
  <c r="AE522" i="3"/>
  <c r="AD522" i="3"/>
  <c r="L521" i="3"/>
  <c r="W521" i="3"/>
  <c r="U521" i="3" l="1"/>
  <c r="AG522" i="3"/>
  <c r="AH522" i="3"/>
  <c r="E522" i="3"/>
  <c r="H522" i="3" s="1"/>
  <c r="D522" i="3"/>
  <c r="Y520" i="3"/>
  <c r="F522" i="3" l="1"/>
  <c r="G522" i="3"/>
  <c r="K522" i="3"/>
  <c r="I522" i="3" l="1"/>
  <c r="J522" i="3"/>
  <c r="M522" i="3"/>
  <c r="N522" i="3" s="1"/>
  <c r="V522" i="3"/>
  <c r="W522" i="3" s="1"/>
  <c r="A523" i="3"/>
  <c r="B523" i="3" s="1"/>
  <c r="L522" i="3" l="1"/>
  <c r="AA523" i="3"/>
  <c r="AC523" i="3"/>
  <c r="P523" i="3"/>
  <c r="Q523" i="3" s="1"/>
  <c r="R523" i="3" s="1"/>
  <c r="S523" i="3" s="1"/>
  <c r="T523" i="3" s="1"/>
  <c r="AD523" i="3"/>
  <c r="Z523" i="3"/>
  <c r="AE523" i="3"/>
  <c r="U522" i="3" l="1"/>
  <c r="D523" i="3" s="1"/>
  <c r="AG523" i="3"/>
  <c r="AH523" i="3"/>
  <c r="Y521" i="3"/>
  <c r="E523" i="3" l="1"/>
  <c r="H523" i="3" s="1"/>
  <c r="K523" i="3" s="1"/>
  <c r="G523" i="3"/>
  <c r="F523" i="3" l="1"/>
  <c r="I523" i="3"/>
  <c r="J523" i="3"/>
  <c r="M523" i="3"/>
  <c r="N523" i="3" s="1"/>
  <c r="V523" i="3"/>
  <c r="W523" i="3" s="1"/>
  <c r="A524" i="3"/>
  <c r="B524" i="3" s="1"/>
  <c r="AC524" i="3" l="1"/>
  <c r="P524" i="3"/>
  <c r="Q524" i="3" s="1"/>
  <c r="R524" i="3" s="1"/>
  <c r="S524" i="3" s="1"/>
  <c r="T524" i="3" s="1"/>
  <c r="AE524" i="3"/>
  <c r="Z524" i="3"/>
  <c r="AA524" i="3"/>
  <c r="AD524" i="3"/>
  <c r="L523" i="3"/>
  <c r="U523" i="3" l="1"/>
  <c r="AH524" i="3"/>
  <c r="AG524" i="3"/>
  <c r="E524" i="3"/>
  <c r="H524" i="3" s="1"/>
  <c r="D524" i="3"/>
  <c r="Y522" i="3"/>
  <c r="K524" i="3" l="1"/>
  <c r="F524" i="3"/>
  <c r="G524" i="3"/>
  <c r="I524" i="3" l="1"/>
  <c r="J524" i="3"/>
  <c r="M524" i="3"/>
  <c r="N524" i="3" s="1"/>
  <c r="V524" i="3"/>
  <c r="W524" i="3" s="1"/>
  <c r="A525" i="3"/>
  <c r="B525" i="3" s="1"/>
  <c r="Z525" i="3" l="1"/>
  <c r="AA525" i="3"/>
  <c r="AC525" i="3"/>
  <c r="P525" i="3"/>
  <c r="Q525" i="3" s="1"/>
  <c r="R525" i="3" s="1"/>
  <c r="S525" i="3" s="1"/>
  <c r="T525" i="3" s="1"/>
  <c r="AD525" i="3"/>
  <c r="AE525" i="3"/>
  <c r="L524" i="3"/>
  <c r="U524" i="3" l="1"/>
  <c r="D525" i="3"/>
  <c r="AH525" i="3"/>
  <c r="AG525" i="3"/>
  <c r="E525" i="3"/>
  <c r="H525" i="3" s="1"/>
  <c r="Y523" i="3"/>
  <c r="K525" i="3" l="1"/>
  <c r="F525" i="3"/>
  <c r="G525" i="3"/>
  <c r="I525" i="3" l="1"/>
  <c r="J525" i="3"/>
  <c r="M525" i="3"/>
  <c r="N525" i="3" s="1"/>
  <c r="V525" i="3"/>
  <c r="W525" i="3" s="1"/>
  <c r="A526" i="3"/>
  <c r="B526" i="3" s="1"/>
  <c r="L525" i="3" l="1"/>
  <c r="AD526" i="3"/>
  <c r="AC526" i="3"/>
  <c r="Z526" i="3"/>
  <c r="P526" i="3"/>
  <c r="Q526" i="3" s="1"/>
  <c r="R526" i="3" s="1"/>
  <c r="S526" i="3" s="1"/>
  <c r="T526" i="3" s="1"/>
  <c r="AA526" i="3"/>
  <c r="AE526" i="3"/>
  <c r="U525" i="3" l="1"/>
  <c r="D526" i="3"/>
  <c r="AH526" i="3"/>
  <c r="AG526" i="3"/>
  <c r="E526" i="3"/>
  <c r="H526" i="3" s="1"/>
  <c r="Y524" i="3"/>
  <c r="F526" i="3" l="1"/>
  <c r="G526" i="3"/>
  <c r="K526" i="3"/>
  <c r="V526" i="3" l="1"/>
  <c r="A527" i="3"/>
  <c r="B527" i="3" s="1"/>
  <c r="I526" i="3"/>
  <c r="J526" i="3"/>
  <c r="M526" i="3"/>
  <c r="N526" i="3" s="1"/>
  <c r="AC527" i="3" l="1"/>
  <c r="Z527" i="3"/>
  <c r="P527" i="3"/>
  <c r="Q527" i="3" s="1"/>
  <c r="R527" i="3" s="1"/>
  <c r="S527" i="3" s="1"/>
  <c r="T527" i="3" s="1"/>
  <c r="AE527" i="3"/>
  <c r="AA527" i="3"/>
  <c r="AD527" i="3"/>
  <c r="L526" i="3"/>
  <c r="W526" i="3"/>
  <c r="U526" i="3" l="1"/>
  <c r="E527" i="3" s="1"/>
  <c r="H527" i="3" s="1"/>
  <c r="AH527" i="3"/>
  <c r="AG527" i="3"/>
  <c r="Y525" i="3"/>
  <c r="D527" i="3" l="1"/>
  <c r="F527" i="3" s="1"/>
  <c r="K527" i="3"/>
  <c r="G527" i="3" l="1"/>
  <c r="I527" i="3" s="1"/>
  <c r="J527" i="3"/>
  <c r="M527" i="3"/>
  <c r="N527" i="3" s="1"/>
  <c r="V527" i="3"/>
  <c r="A528" i="3"/>
  <c r="B528" i="3" s="1"/>
  <c r="W527" i="3" l="1"/>
  <c r="AD528" i="3"/>
  <c r="AA528" i="3"/>
  <c r="AC528" i="3"/>
  <c r="P528" i="3"/>
  <c r="Q528" i="3" s="1"/>
  <c r="R528" i="3" s="1"/>
  <c r="S528" i="3" s="1"/>
  <c r="T528" i="3" s="1"/>
  <c r="AE528" i="3"/>
  <c r="Z528" i="3"/>
  <c r="L527" i="3"/>
  <c r="U527" i="3" l="1"/>
  <c r="E528" i="3" s="1"/>
  <c r="H528" i="3" s="1"/>
  <c r="AG528" i="3"/>
  <c r="AH528" i="3"/>
  <c r="D528" i="3"/>
  <c r="Y526" i="3"/>
  <c r="F528" i="3" l="1"/>
  <c r="G528" i="3"/>
  <c r="K528" i="3"/>
  <c r="V528" i="3" l="1"/>
  <c r="A529" i="3"/>
  <c r="B529" i="3" s="1"/>
  <c r="I528" i="3"/>
  <c r="J528" i="3"/>
  <c r="M528" i="3"/>
  <c r="N528" i="3" s="1"/>
  <c r="L528" i="3" l="1"/>
  <c r="Z529" i="3"/>
  <c r="AD529" i="3"/>
  <c r="AC529" i="3"/>
  <c r="P529" i="3"/>
  <c r="Q529" i="3" s="1"/>
  <c r="R529" i="3" s="1"/>
  <c r="S529" i="3" s="1"/>
  <c r="T529" i="3" s="1"/>
  <c r="AE529" i="3"/>
  <c r="AA529" i="3"/>
  <c r="W528" i="3"/>
  <c r="AG529" i="3" l="1"/>
  <c r="U528" i="3"/>
  <c r="D529" i="3" s="1"/>
  <c r="AH529" i="3"/>
  <c r="E529" i="3"/>
  <c r="H529" i="3" s="1"/>
  <c r="Y527" i="3"/>
  <c r="K529" i="3" l="1"/>
  <c r="F529" i="3"/>
  <c r="G529" i="3"/>
  <c r="I529" i="3" l="1"/>
  <c r="J529" i="3"/>
  <c r="M529" i="3"/>
  <c r="N529" i="3" s="1"/>
  <c r="V529" i="3"/>
  <c r="W529" i="3" s="1"/>
  <c r="A530" i="3"/>
  <c r="B530" i="3" s="1"/>
  <c r="AD530" i="3" l="1"/>
  <c r="AA530" i="3"/>
  <c r="P530" i="3"/>
  <c r="Q530" i="3" s="1"/>
  <c r="R530" i="3" s="1"/>
  <c r="S530" i="3" s="1"/>
  <c r="T530" i="3" s="1"/>
  <c r="AE530" i="3"/>
  <c r="AC530" i="3"/>
  <c r="Z530" i="3"/>
  <c r="L529" i="3"/>
  <c r="U529" i="3" l="1"/>
  <c r="AG530" i="3"/>
  <c r="AH530" i="3"/>
  <c r="E530" i="3"/>
  <c r="H530" i="3" s="1"/>
  <c r="D530" i="3"/>
  <c r="Y528" i="3"/>
  <c r="F530" i="3" l="1"/>
  <c r="G530" i="3"/>
  <c r="K530" i="3"/>
  <c r="V530" i="3" l="1"/>
  <c r="A531" i="3"/>
  <c r="B531" i="3" s="1"/>
  <c r="I530" i="3"/>
  <c r="J530" i="3"/>
  <c r="M530" i="3"/>
  <c r="N530" i="3" s="1"/>
  <c r="AA531" i="3" l="1"/>
  <c r="P531" i="3"/>
  <c r="Q531" i="3" s="1"/>
  <c r="R531" i="3" s="1"/>
  <c r="S531" i="3" s="1"/>
  <c r="T531" i="3" s="1"/>
  <c r="AD531" i="3"/>
  <c r="AC531" i="3"/>
  <c r="Z531" i="3"/>
  <c r="AE531" i="3"/>
  <c r="L530" i="3"/>
  <c r="W530" i="3"/>
  <c r="U530" i="3" l="1"/>
  <c r="E531" i="3" s="1"/>
  <c r="H531" i="3" s="1"/>
  <c r="AH531" i="3"/>
  <c r="AG531" i="3"/>
  <c r="D531" i="3"/>
  <c r="Y529" i="3"/>
  <c r="K531" i="3" l="1"/>
  <c r="F531" i="3"/>
  <c r="G531" i="3"/>
  <c r="I531" i="3" l="1"/>
  <c r="J531" i="3"/>
  <c r="M531" i="3"/>
  <c r="N531" i="3" s="1"/>
  <c r="V531" i="3"/>
  <c r="A532" i="3"/>
  <c r="B532" i="3" s="1"/>
  <c r="W531" i="3" l="1"/>
  <c r="L531" i="3"/>
  <c r="AD532" i="3"/>
  <c r="AC532" i="3"/>
  <c r="Z532" i="3"/>
  <c r="AE532" i="3"/>
  <c r="AA532" i="3"/>
  <c r="P532" i="3"/>
  <c r="Q532" i="3" s="1"/>
  <c r="R532" i="3" s="1"/>
  <c r="S532" i="3" s="1"/>
  <c r="T532" i="3" s="1"/>
  <c r="U531" i="3" l="1"/>
  <c r="E532" i="3" s="1"/>
  <c r="H532" i="3" s="1"/>
  <c r="AH532" i="3"/>
  <c r="AG532" i="3"/>
  <c r="Y530" i="3"/>
  <c r="D532" i="3" l="1"/>
  <c r="F532" i="3" s="1"/>
  <c r="K532" i="3"/>
  <c r="G532" i="3" l="1"/>
  <c r="I532" i="3"/>
  <c r="J532" i="3"/>
  <c r="M532" i="3"/>
  <c r="N532" i="3" s="1"/>
  <c r="V532" i="3"/>
  <c r="W532" i="3" s="1"/>
  <c r="A533" i="3"/>
  <c r="B533" i="3" s="1"/>
  <c r="P533" i="3" l="1"/>
  <c r="Q533" i="3" s="1"/>
  <c r="R533" i="3" s="1"/>
  <c r="S533" i="3" s="1"/>
  <c r="T533" i="3" s="1"/>
  <c r="AA533" i="3"/>
  <c r="Z533" i="3"/>
  <c r="AC533" i="3"/>
  <c r="AD533" i="3"/>
  <c r="AE533" i="3"/>
  <c r="L532" i="3"/>
  <c r="U532" i="3" l="1"/>
  <c r="D533" i="3" s="1"/>
  <c r="AH533" i="3"/>
  <c r="AG533" i="3"/>
  <c r="Y531" i="3"/>
  <c r="E533" i="3" l="1"/>
  <c r="H533" i="3" s="1"/>
  <c r="K533" i="3" s="1"/>
  <c r="G533" i="3"/>
  <c r="F533" i="3" l="1"/>
  <c r="I533" i="3"/>
  <c r="J533" i="3"/>
  <c r="M533" i="3"/>
  <c r="N533" i="3" s="1"/>
  <c r="V533" i="3"/>
  <c r="W533" i="3" s="1"/>
  <c r="A534" i="3"/>
  <c r="B534" i="3" s="1"/>
  <c r="AC534" i="3" l="1"/>
  <c r="AA534" i="3"/>
  <c r="P534" i="3"/>
  <c r="Q534" i="3" s="1"/>
  <c r="R534" i="3" s="1"/>
  <c r="S534" i="3" s="1"/>
  <c r="T534" i="3" s="1"/>
  <c r="AD534" i="3"/>
  <c r="Z534" i="3"/>
  <c r="AE534" i="3"/>
  <c r="L533" i="3"/>
  <c r="U533" i="3" l="1"/>
  <c r="D534" i="3" s="1"/>
  <c r="AG534" i="3"/>
  <c r="AH534" i="3"/>
  <c r="Y532" i="3"/>
  <c r="E534" i="3" l="1"/>
  <c r="H534" i="3" s="1"/>
  <c r="K534" i="3" s="1"/>
  <c r="G534" i="3"/>
  <c r="F534" i="3" l="1"/>
  <c r="V534" i="3"/>
  <c r="A535" i="3"/>
  <c r="B535" i="3" s="1"/>
  <c r="I534" i="3"/>
  <c r="J534" i="3"/>
  <c r="M534" i="3"/>
  <c r="N534" i="3" s="1"/>
  <c r="Z535" i="3" l="1"/>
  <c r="AA535" i="3"/>
  <c r="AD535" i="3"/>
  <c r="AC535" i="3"/>
  <c r="P535" i="3"/>
  <c r="Q535" i="3" s="1"/>
  <c r="R535" i="3" s="1"/>
  <c r="S535" i="3" s="1"/>
  <c r="T535" i="3" s="1"/>
  <c r="AE535" i="3"/>
  <c r="L534" i="3"/>
  <c r="W534" i="3"/>
  <c r="U534" i="3" l="1"/>
  <c r="E535" i="3"/>
  <c r="H535" i="3" s="1"/>
  <c r="AG535" i="3"/>
  <c r="AH535" i="3"/>
  <c r="D535" i="3"/>
  <c r="Y533" i="3"/>
  <c r="F535" i="3" l="1"/>
  <c r="G535" i="3"/>
  <c r="K535" i="3"/>
  <c r="V535" i="3" l="1"/>
  <c r="A536" i="3"/>
  <c r="B536" i="3" s="1"/>
  <c r="I535" i="3"/>
  <c r="J535" i="3"/>
  <c r="M535" i="3"/>
  <c r="N535" i="3" s="1"/>
  <c r="L535" i="3" l="1"/>
  <c r="AC536" i="3"/>
  <c r="P536" i="3"/>
  <c r="Q536" i="3" s="1"/>
  <c r="R536" i="3" s="1"/>
  <c r="S536" i="3" s="1"/>
  <c r="T536" i="3" s="1"/>
  <c r="Z536" i="3"/>
  <c r="AA536" i="3"/>
  <c r="AD536" i="3"/>
  <c r="AE536" i="3"/>
  <c r="W535" i="3"/>
  <c r="U535" i="3" l="1"/>
  <c r="AG536" i="3"/>
  <c r="E536" i="3"/>
  <c r="H536" i="3" s="1"/>
  <c r="D536" i="3"/>
  <c r="AH536" i="3"/>
  <c r="Y534" i="3"/>
  <c r="K536" i="3" l="1"/>
  <c r="F536" i="3"/>
  <c r="G536" i="3"/>
  <c r="V536" i="3" l="1"/>
  <c r="A537" i="3"/>
  <c r="B537" i="3" s="1"/>
  <c r="I536" i="3"/>
  <c r="J536" i="3"/>
  <c r="M536" i="3"/>
  <c r="N536" i="3" s="1"/>
  <c r="L536" i="3" l="1"/>
  <c r="AA537" i="3"/>
  <c r="Z537" i="3"/>
  <c r="AC537" i="3"/>
  <c r="AE537" i="3"/>
  <c r="AD537" i="3"/>
  <c r="P537" i="3"/>
  <c r="Q537" i="3" s="1"/>
  <c r="R537" i="3" s="1"/>
  <c r="S537" i="3" s="1"/>
  <c r="T537" i="3" s="1"/>
  <c r="W536" i="3"/>
  <c r="U536" i="3" l="1"/>
  <c r="E537" i="3"/>
  <c r="H537" i="3" s="1"/>
  <c r="D537" i="3"/>
  <c r="AH537" i="3"/>
  <c r="AG537" i="3"/>
  <c r="Y535" i="3"/>
  <c r="F537" i="3" l="1"/>
  <c r="G537" i="3"/>
  <c r="K537" i="3"/>
  <c r="V537" i="3" l="1"/>
  <c r="A538" i="3"/>
  <c r="B538" i="3" s="1"/>
  <c r="I537" i="3"/>
  <c r="J537" i="3"/>
  <c r="M537" i="3"/>
  <c r="N537" i="3" s="1"/>
  <c r="AC538" i="3" l="1"/>
  <c r="Z538" i="3"/>
  <c r="P538" i="3"/>
  <c r="Q538" i="3" s="1"/>
  <c r="R538" i="3" s="1"/>
  <c r="S538" i="3" s="1"/>
  <c r="T538" i="3" s="1"/>
  <c r="AD538" i="3"/>
  <c r="AA538" i="3"/>
  <c r="AE538" i="3"/>
  <c r="L537" i="3"/>
  <c r="W537" i="3"/>
  <c r="U537" i="3" l="1"/>
  <c r="D538" i="3" s="1"/>
  <c r="AH538" i="3"/>
  <c r="AG538" i="3"/>
  <c r="Y536" i="3"/>
  <c r="E538" i="3" l="1"/>
  <c r="H538" i="3" s="1"/>
  <c r="K538" i="3" s="1"/>
  <c r="G538" i="3"/>
  <c r="F538" i="3" l="1"/>
  <c r="I538" i="3"/>
  <c r="J538" i="3"/>
  <c r="M538" i="3"/>
  <c r="N538" i="3" s="1"/>
  <c r="V538" i="3"/>
  <c r="W538" i="3" s="1"/>
  <c r="A539" i="3"/>
  <c r="B539" i="3" s="1"/>
  <c r="AC539" i="3" l="1"/>
  <c r="Z539" i="3"/>
  <c r="AD539" i="3"/>
  <c r="AA539" i="3"/>
  <c r="AE539" i="3"/>
  <c r="P539" i="3"/>
  <c r="Q539" i="3" s="1"/>
  <c r="R539" i="3" s="1"/>
  <c r="S539" i="3" s="1"/>
  <c r="T539" i="3" s="1"/>
  <c r="L538" i="3"/>
  <c r="U538" i="3" l="1"/>
  <c r="D539" i="3" s="1"/>
  <c r="AG539" i="3"/>
  <c r="AH539" i="3"/>
  <c r="Y537" i="3"/>
  <c r="E539" i="3" l="1"/>
  <c r="H539" i="3" s="1"/>
  <c r="K539" i="3" s="1"/>
  <c r="G539" i="3"/>
  <c r="F539" i="3" l="1"/>
  <c r="V539" i="3"/>
  <c r="A540" i="3"/>
  <c r="B540" i="3" s="1"/>
  <c r="I539" i="3"/>
  <c r="J539" i="3"/>
  <c r="M539" i="3"/>
  <c r="N539" i="3" s="1"/>
  <c r="L539" i="3" l="1"/>
  <c r="Z540" i="3"/>
  <c r="AD540" i="3"/>
  <c r="P540" i="3"/>
  <c r="Q540" i="3" s="1"/>
  <c r="R540" i="3" s="1"/>
  <c r="S540" i="3" s="1"/>
  <c r="T540" i="3" s="1"/>
  <c r="AC540" i="3"/>
  <c r="AA540" i="3"/>
  <c r="AE540" i="3"/>
  <c r="W539" i="3"/>
  <c r="U539" i="3" l="1"/>
  <c r="E540" i="3" s="1"/>
  <c r="H540" i="3" s="1"/>
  <c r="AH540" i="3"/>
  <c r="AG540" i="3"/>
  <c r="Y538" i="3"/>
  <c r="D540" i="3" l="1"/>
  <c r="G540" i="3" s="1"/>
  <c r="K540" i="3"/>
  <c r="F540" i="3" l="1"/>
  <c r="V540" i="3"/>
  <c r="A541" i="3"/>
  <c r="B541" i="3" s="1"/>
  <c r="I540" i="3"/>
  <c r="J540" i="3"/>
  <c r="M540" i="3"/>
  <c r="N540" i="3" s="1"/>
  <c r="L540" i="3" l="1"/>
  <c r="AA541" i="3"/>
  <c r="AD541" i="3"/>
  <c r="Z541" i="3"/>
  <c r="P541" i="3"/>
  <c r="Q541" i="3" s="1"/>
  <c r="R541" i="3" s="1"/>
  <c r="S541" i="3" s="1"/>
  <c r="T541" i="3" s="1"/>
  <c r="AE541" i="3"/>
  <c r="AC541" i="3"/>
  <c r="W540" i="3"/>
  <c r="U540" i="3" l="1"/>
  <c r="E541" i="3"/>
  <c r="H541" i="3" s="1"/>
  <c r="D541" i="3"/>
  <c r="AH541" i="3"/>
  <c r="AG541" i="3"/>
  <c r="Y539" i="3"/>
  <c r="F541" i="3" l="1"/>
  <c r="G541" i="3"/>
  <c r="K541" i="3"/>
  <c r="V541" i="3" l="1"/>
  <c r="A542" i="3"/>
  <c r="B542" i="3" s="1"/>
  <c r="I541" i="3"/>
  <c r="J541" i="3"/>
  <c r="M541" i="3"/>
  <c r="N541" i="3" s="1"/>
  <c r="L541" i="3" l="1"/>
  <c r="Z542" i="3"/>
  <c r="P542" i="3"/>
  <c r="Q542" i="3" s="1"/>
  <c r="R542" i="3" s="1"/>
  <c r="S542" i="3" s="1"/>
  <c r="T542" i="3" s="1"/>
  <c r="AD542" i="3"/>
  <c r="AA542" i="3"/>
  <c r="AC542" i="3"/>
  <c r="AE542" i="3"/>
  <c r="W541" i="3"/>
  <c r="U541" i="3" l="1"/>
  <c r="AG542" i="3"/>
  <c r="AH542" i="3"/>
  <c r="D542" i="3"/>
  <c r="E542" i="3"/>
  <c r="H542" i="3" s="1"/>
  <c r="Y540" i="3"/>
  <c r="K542" i="3" l="1"/>
  <c r="F542" i="3"/>
  <c r="G542" i="3"/>
  <c r="I542" i="3" l="1"/>
  <c r="J542" i="3"/>
  <c r="M542" i="3"/>
  <c r="N542" i="3" s="1"/>
  <c r="V542" i="3"/>
  <c r="W542" i="3" s="1"/>
  <c r="A543" i="3"/>
  <c r="B543" i="3" s="1"/>
  <c r="Z543" i="3" l="1"/>
  <c r="AA543" i="3"/>
  <c r="AC543" i="3"/>
  <c r="P543" i="3"/>
  <c r="Q543" i="3" s="1"/>
  <c r="R543" i="3" s="1"/>
  <c r="S543" i="3" s="1"/>
  <c r="T543" i="3" s="1"/>
  <c r="AD543" i="3"/>
  <c r="AE543" i="3"/>
  <c r="L542" i="3"/>
  <c r="AH543" i="3" l="1"/>
  <c r="U542" i="3"/>
  <c r="E543" i="3" s="1"/>
  <c r="H543" i="3" s="1"/>
  <c r="AG543" i="3"/>
  <c r="D543" i="3"/>
  <c r="Y541" i="3"/>
  <c r="K543" i="3" l="1"/>
  <c r="F543" i="3"/>
  <c r="G543" i="3"/>
  <c r="V543" i="3" l="1"/>
  <c r="A544" i="3"/>
  <c r="B544" i="3" s="1"/>
  <c r="I543" i="3"/>
  <c r="J543" i="3"/>
  <c r="M543" i="3"/>
  <c r="N543" i="3" s="1"/>
  <c r="AE544" i="3" l="1"/>
  <c r="AD544" i="3"/>
  <c r="Z544" i="3"/>
  <c r="AA544" i="3"/>
  <c r="P544" i="3"/>
  <c r="Q544" i="3" s="1"/>
  <c r="R544" i="3" s="1"/>
  <c r="S544" i="3" s="1"/>
  <c r="T544" i="3" s="1"/>
  <c r="AC544" i="3"/>
  <c r="L543" i="3"/>
  <c r="W543" i="3"/>
  <c r="U543" i="3" l="1"/>
  <c r="E544" i="3"/>
  <c r="H544" i="3" s="1"/>
  <c r="D544" i="3"/>
  <c r="AH544" i="3"/>
  <c r="AG544" i="3"/>
  <c r="Y542" i="3"/>
  <c r="F544" i="3" l="1"/>
  <c r="G544" i="3"/>
  <c r="K544" i="3"/>
  <c r="I544" i="3" l="1"/>
  <c r="J544" i="3"/>
  <c r="M544" i="3"/>
  <c r="N544" i="3" s="1"/>
  <c r="V544" i="3"/>
  <c r="W544" i="3" s="1"/>
  <c r="A545" i="3"/>
  <c r="B545" i="3" s="1"/>
  <c r="Z545" i="3" l="1"/>
  <c r="P545" i="3"/>
  <c r="Q545" i="3" s="1"/>
  <c r="R545" i="3" s="1"/>
  <c r="S545" i="3" s="1"/>
  <c r="T545" i="3" s="1"/>
  <c r="AA545" i="3"/>
  <c r="AE545" i="3"/>
  <c r="AC545" i="3"/>
  <c r="AD545" i="3"/>
  <c r="L544" i="3"/>
  <c r="U544" i="3" l="1"/>
  <c r="E545" i="3" s="1"/>
  <c r="H545" i="3" s="1"/>
  <c r="AG545" i="3"/>
  <c r="AH545" i="3"/>
  <c r="Y543" i="3"/>
  <c r="D545" i="3" l="1"/>
  <c r="F545" i="3" s="1"/>
  <c r="K545" i="3"/>
  <c r="G545" i="3" l="1"/>
  <c r="V545" i="3"/>
  <c r="A546" i="3"/>
  <c r="B546" i="3" s="1"/>
  <c r="I545" i="3"/>
  <c r="J545" i="3"/>
  <c r="M545" i="3"/>
  <c r="N545" i="3" s="1"/>
  <c r="P546" i="3" l="1"/>
  <c r="Q546" i="3" s="1"/>
  <c r="R546" i="3" s="1"/>
  <c r="S546" i="3" s="1"/>
  <c r="T546" i="3" s="1"/>
  <c r="AA546" i="3"/>
  <c r="Z546" i="3"/>
  <c r="AE546" i="3"/>
  <c r="AC546" i="3"/>
  <c r="AD546" i="3"/>
  <c r="L545" i="3"/>
  <c r="W545" i="3"/>
  <c r="U545" i="3" l="1"/>
  <c r="D546" i="3" s="1"/>
  <c r="AG546" i="3"/>
  <c r="AH546" i="3"/>
  <c r="E546" i="3"/>
  <c r="H546" i="3" s="1"/>
  <c r="Y544" i="3"/>
  <c r="K546" i="3" l="1"/>
  <c r="F546" i="3"/>
  <c r="G546" i="3"/>
  <c r="I546" i="3" l="1"/>
  <c r="J546" i="3"/>
  <c r="M546" i="3"/>
  <c r="N546" i="3" s="1"/>
  <c r="V546" i="3"/>
  <c r="W546" i="3" s="1"/>
  <c r="A547" i="3"/>
  <c r="B547" i="3" s="1"/>
  <c r="Z547" i="3" l="1"/>
  <c r="AC547" i="3"/>
  <c r="AA547" i="3"/>
  <c r="AE547" i="3"/>
  <c r="AD547" i="3"/>
  <c r="P547" i="3"/>
  <c r="Q547" i="3" s="1"/>
  <c r="R547" i="3" s="1"/>
  <c r="S547" i="3" s="1"/>
  <c r="T547" i="3" s="1"/>
  <c r="L546" i="3"/>
  <c r="U546" i="3" l="1"/>
  <c r="D547" i="3"/>
  <c r="AH547" i="3"/>
  <c r="AG547" i="3"/>
  <c r="E547" i="3"/>
  <c r="H547" i="3" s="1"/>
  <c r="Y545" i="3"/>
  <c r="K547" i="3" l="1"/>
  <c r="F547" i="3"/>
  <c r="G547" i="3"/>
  <c r="V547" i="3" l="1"/>
  <c r="A548" i="3"/>
  <c r="B548" i="3" s="1"/>
  <c r="I547" i="3"/>
  <c r="J547" i="3"/>
  <c r="M547" i="3"/>
  <c r="N547" i="3" s="1"/>
  <c r="Z548" i="3" l="1"/>
  <c r="AC548" i="3"/>
  <c r="AA548" i="3"/>
  <c r="P548" i="3"/>
  <c r="Q548" i="3" s="1"/>
  <c r="R548" i="3" s="1"/>
  <c r="S548" i="3" s="1"/>
  <c r="T548" i="3" s="1"/>
  <c r="AE548" i="3"/>
  <c r="AD548" i="3"/>
  <c r="L547" i="3"/>
  <c r="W547" i="3"/>
  <c r="U547" i="3" l="1"/>
  <c r="E548" i="3"/>
  <c r="H548" i="3" s="1"/>
  <c r="D548" i="3"/>
  <c r="AG548" i="3"/>
  <c r="AH548" i="3"/>
  <c r="Y546" i="3"/>
  <c r="F548" i="3" l="1"/>
  <c r="G548" i="3"/>
  <c r="K548" i="3"/>
  <c r="V548" i="3" l="1"/>
  <c r="A549" i="3"/>
  <c r="B549" i="3" s="1"/>
  <c r="I548" i="3"/>
  <c r="J548" i="3"/>
  <c r="M548" i="3"/>
  <c r="N548" i="3" s="1"/>
  <c r="P549" i="3" l="1"/>
  <c r="Q549" i="3" s="1"/>
  <c r="R549" i="3" s="1"/>
  <c r="S549" i="3" s="1"/>
  <c r="T549" i="3" s="1"/>
  <c r="AA549" i="3"/>
  <c r="Z549" i="3"/>
  <c r="AC549" i="3"/>
  <c r="AE549" i="3"/>
  <c r="AD549" i="3"/>
  <c r="L548" i="3"/>
  <c r="W548" i="3"/>
  <c r="AH549" i="3" l="1"/>
  <c r="U548" i="3"/>
  <c r="E549" i="3" s="1"/>
  <c r="H549" i="3" s="1"/>
  <c r="D549" i="3"/>
  <c r="AG549" i="3"/>
  <c r="Y547" i="3"/>
  <c r="F549" i="3" l="1"/>
  <c r="G549" i="3"/>
  <c r="K549" i="3"/>
  <c r="V549" i="3" l="1"/>
  <c r="A550" i="3"/>
  <c r="B550" i="3" s="1"/>
  <c r="I549" i="3"/>
  <c r="J549" i="3"/>
  <c r="M549" i="3"/>
  <c r="N549" i="3" s="1"/>
  <c r="P550" i="3" l="1"/>
  <c r="Q550" i="3" s="1"/>
  <c r="R550" i="3" s="1"/>
  <c r="S550" i="3" s="1"/>
  <c r="T550" i="3" s="1"/>
  <c r="Z550" i="3"/>
  <c r="AC550" i="3"/>
  <c r="AA550" i="3"/>
  <c r="AE550" i="3"/>
  <c r="AD550" i="3"/>
  <c r="L549" i="3"/>
  <c r="W549" i="3"/>
  <c r="U549" i="3" l="1"/>
  <c r="D550" i="3" s="1"/>
  <c r="AG550" i="3"/>
  <c r="E550" i="3"/>
  <c r="H550" i="3" s="1"/>
  <c r="AH550" i="3"/>
  <c r="Y548" i="3"/>
  <c r="K550" i="3" l="1"/>
  <c r="F550" i="3"/>
  <c r="G550" i="3"/>
  <c r="V550" i="3" l="1"/>
  <c r="A551" i="3"/>
  <c r="B551" i="3" s="1"/>
  <c r="I550" i="3"/>
  <c r="J550" i="3"/>
  <c r="M550" i="3"/>
  <c r="N550" i="3" s="1"/>
  <c r="L550" i="3" l="1"/>
  <c r="P551" i="3"/>
  <c r="Q551" i="3" s="1"/>
  <c r="R551" i="3" s="1"/>
  <c r="S551" i="3" s="1"/>
  <c r="T551" i="3" s="1"/>
  <c r="AA551" i="3"/>
  <c r="AC551" i="3"/>
  <c r="Z551" i="3"/>
  <c r="AD551" i="3"/>
  <c r="AE551" i="3"/>
  <c r="W550" i="3"/>
  <c r="U550" i="3" l="1"/>
  <c r="AH551" i="3"/>
  <c r="E551" i="3"/>
  <c r="H551" i="3" s="1"/>
  <c r="D551" i="3"/>
  <c r="AG551" i="3"/>
  <c r="Y549" i="3"/>
  <c r="K551" i="3" l="1"/>
  <c r="F551" i="3"/>
  <c r="G551" i="3"/>
  <c r="I551" i="3" l="1"/>
  <c r="J551" i="3"/>
  <c r="M551" i="3"/>
  <c r="N551" i="3" s="1"/>
  <c r="V551" i="3"/>
  <c r="W551" i="3" s="1"/>
  <c r="A552" i="3"/>
  <c r="B552" i="3" s="1"/>
  <c r="AC552" i="3" l="1"/>
  <c r="AA552" i="3"/>
  <c r="P552" i="3"/>
  <c r="Q552" i="3" s="1"/>
  <c r="R552" i="3" s="1"/>
  <c r="S552" i="3" s="1"/>
  <c r="T552" i="3" s="1"/>
  <c r="Z552" i="3"/>
  <c r="AD552" i="3"/>
  <c r="AE552" i="3"/>
  <c r="L551" i="3"/>
  <c r="U551" i="3" l="1"/>
  <c r="AH552" i="3"/>
  <c r="E552" i="3"/>
  <c r="H552" i="3" s="1"/>
  <c r="AG552" i="3"/>
  <c r="D552" i="3"/>
  <c r="Y550" i="3"/>
  <c r="K552" i="3" l="1"/>
  <c r="F552" i="3"/>
  <c r="G552" i="3"/>
  <c r="I552" i="3" l="1"/>
  <c r="J552" i="3"/>
  <c r="M552" i="3"/>
  <c r="N552" i="3" s="1"/>
  <c r="V552" i="3"/>
  <c r="W552" i="3" s="1"/>
  <c r="A553" i="3"/>
  <c r="B553" i="3" s="1"/>
  <c r="P553" i="3" l="1"/>
  <c r="Q553" i="3" s="1"/>
  <c r="R553" i="3" s="1"/>
  <c r="S553" i="3" s="1"/>
  <c r="T553" i="3" s="1"/>
  <c r="AC553" i="3"/>
  <c r="Z553" i="3"/>
  <c r="AE553" i="3"/>
  <c r="AD553" i="3"/>
  <c r="AA553" i="3"/>
  <c r="L552" i="3"/>
  <c r="U552" i="3" l="1"/>
  <c r="AH553" i="3"/>
  <c r="AG553" i="3"/>
  <c r="E553" i="3"/>
  <c r="H553" i="3" s="1"/>
  <c r="D553" i="3"/>
  <c r="Y551" i="3"/>
  <c r="K553" i="3" l="1"/>
  <c r="F553" i="3"/>
  <c r="G553" i="3"/>
  <c r="I553" i="3" l="1"/>
  <c r="J553" i="3"/>
  <c r="M553" i="3"/>
  <c r="N553" i="3" s="1"/>
  <c r="V553" i="3"/>
  <c r="W553" i="3" s="1"/>
  <c r="A554" i="3"/>
  <c r="B554" i="3" s="1"/>
  <c r="AC554" i="3" l="1"/>
  <c r="P554" i="3"/>
  <c r="Q554" i="3" s="1"/>
  <c r="R554" i="3" s="1"/>
  <c r="S554" i="3" s="1"/>
  <c r="T554" i="3" s="1"/>
  <c r="AE554" i="3"/>
  <c r="AA554" i="3"/>
  <c r="AD554" i="3"/>
  <c r="Z554" i="3"/>
  <c r="L553" i="3"/>
  <c r="U553" i="3" l="1"/>
  <c r="E554" i="3"/>
  <c r="H554" i="3" s="1"/>
  <c r="AG554" i="3"/>
  <c r="AH554" i="3"/>
  <c r="D554" i="3"/>
  <c r="Y552" i="3"/>
  <c r="F554" i="3" l="1"/>
  <c r="G554" i="3"/>
  <c r="K554" i="3"/>
  <c r="I554" i="3" l="1"/>
  <c r="J554" i="3"/>
  <c r="M554" i="3"/>
  <c r="N554" i="3" s="1"/>
  <c r="V554" i="3"/>
  <c r="W554" i="3" s="1"/>
  <c r="A555" i="3"/>
  <c r="B555" i="3" s="1"/>
  <c r="AC555" i="3" l="1"/>
  <c r="Z555" i="3"/>
  <c r="AA555" i="3"/>
  <c r="AE555" i="3"/>
  <c r="AD555" i="3"/>
  <c r="P555" i="3"/>
  <c r="Q555" i="3" s="1"/>
  <c r="R555" i="3" s="1"/>
  <c r="S555" i="3" s="1"/>
  <c r="T555" i="3" s="1"/>
  <c r="L554" i="3"/>
  <c r="U554" i="3" l="1"/>
  <c r="E555" i="3" s="1"/>
  <c r="H555" i="3" s="1"/>
  <c r="AH555" i="3"/>
  <c r="D555" i="3"/>
  <c r="AG555" i="3"/>
  <c r="Y553" i="3"/>
  <c r="F555" i="3" l="1"/>
  <c r="G555" i="3"/>
  <c r="K555" i="3"/>
  <c r="I555" i="3" l="1"/>
  <c r="J555" i="3"/>
  <c r="M555" i="3"/>
  <c r="N555" i="3" s="1"/>
  <c r="V555" i="3"/>
  <c r="W555" i="3" s="1"/>
  <c r="A556" i="3"/>
  <c r="B556" i="3" s="1"/>
  <c r="L555" i="3" l="1"/>
  <c r="AC556" i="3"/>
  <c r="Z556" i="3"/>
  <c r="AE556" i="3"/>
  <c r="P556" i="3"/>
  <c r="Q556" i="3" s="1"/>
  <c r="R556" i="3" s="1"/>
  <c r="S556" i="3" s="1"/>
  <c r="T556" i="3" s="1"/>
  <c r="AA556" i="3"/>
  <c r="AD556" i="3"/>
  <c r="AH556" i="3" l="1"/>
  <c r="U555" i="3"/>
  <c r="D556" i="3" s="1"/>
  <c r="AG556" i="3"/>
  <c r="E556" i="3"/>
  <c r="H556" i="3" s="1"/>
  <c r="Y554" i="3"/>
  <c r="K556" i="3" l="1"/>
  <c r="F556" i="3"/>
  <c r="G556" i="3"/>
  <c r="I556" i="3" l="1"/>
  <c r="J556" i="3"/>
  <c r="M556" i="3"/>
  <c r="N556" i="3" s="1"/>
  <c r="V556" i="3"/>
  <c r="W556" i="3" s="1"/>
  <c r="A557" i="3"/>
  <c r="B557" i="3" s="1"/>
  <c r="Z557" i="3" l="1"/>
  <c r="AA557" i="3"/>
  <c r="AC557" i="3"/>
  <c r="AE557" i="3"/>
  <c r="AD557" i="3"/>
  <c r="P557" i="3"/>
  <c r="Q557" i="3" s="1"/>
  <c r="R557" i="3" s="1"/>
  <c r="S557" i="3" s="1"/>
  <c r="T557" i="3" s="1"/>
  <c r="L556" i="3"/>
  <c r="U556" i="3" l="1"/>
  <c r="D557" i="3"/>
  <c r="AG557" i="3"/>
  <c r="E557" i="3"/>
  <c r="H557" i="3" s="1"/>
  <c r="AH557" i="3"/>
  <c r="Y555" i="3"/>
  <c r="K557" i="3" l="1"/>
  <c r="F557" i="3"/>
  <c r="G557" i="3"/>
  <c r="I557" i="3" l="1"/>
  <c r="J557" i="3"/>
  <c r="M557" i="3"/>
  <c r="N557" i="3" s="1"/>
  <c r="V557" i="3"/>
  <c r="W557" i="3" s="1"/>
  <c r="A558" i="3"/>
  <c r="B558" i="3" s="1"/>
  <c r="AA558" i="3" l="1"/>
  <c r="AC558" i="3"/>
  <c r="P558" i="3"/>
  <c r="Q558" i="3" s="1"/>
  <c r="R558" i="3" s="1"/>
  <c r="S558" i="3" s="1"/>
  <c r="T558" i="3" s="1"/>
  <c r="AE558" i="3"/>
  <c r="Z558" i="3"/>
  <c r="AD558" i="3"/>
  <c r="L557" i="3"/>
  <c r="U557" i="3" l="1"/>
  <c r="E558" i="3"/>
  <c r="H558" i="3" s="1"/>
  <c r="AH558" i="3"/>
  <c r="D558" i="3"/>
  <c r="AG558" i="3"/>
  <c r="Y556" i="3"/>
  <c r="F558" i="3" l="1"/>
  <c r="G558" i="3"/>
  <c r="K558" i="3"/>
  <c r="I558" i="3" l="1"/>
  <c r="J558" i="3"/>
  <c r="M558" i="3"/>
  <c r="N558" i="3" s="1"/>
  <c r="V558" i="3"/>
  <c r="W558" i="3" s="1"/>
  <c r="A559" i="3"/>
  <c r="B559" i="3" s="1"/>
  <c r="L558" i="3" l="1"/>
  <c r="AC559" i="3"/>
  <c r="Z559" i="3"/>
  <c r="AA559" i="3"/>
  <c r="AE559" i="3"/>
  <c r="AD559" i="3"/>
  <c r="P559" i="3"/>
  <c r="Q559" i="3" s="1"/>
  <c r="R559" i="3" s="1"/>
  <c r="S559" i="3" s="1"/>
  <c r="T559" i="3" s="1"/>
  <c r="U558" i="3" l="1"/>
  <c r="E559" i="3" s="1"/>
  <c r="H559" i="3" s="1"/>
  <c r="D559" i="3"/>
  <c r="AG559" i="3"/>
  <c r="AH559" i="3"/>
  <c r="Y557" i="3"/>
  <c r="F559" i="3" l="1"/>
  <c r="G559" i="3"/>
  <c r="K559" i="3"/>
  <c r="V559" i="3" l="1"/>
  <c r="A560" i="3"/>
  <c r="B560" i="3" s="1"/>
  <c r="I559" i="3"/>
  <c r="J559" i="3"/>
  <c r="M559" i="3"/>
  <c r="N559" i="3" s="1"/>
  <c r="L559" i="3" l="1"/>
  <c r="Z560" i="3"/>
  <c r="AC560" i="3"/>
  <c r="AA560" i="3"/>
  <c r="AE560" i="3"/>
  <c r="AD560" i="3"/>
  <c r="P560" i="3"/>
  <c r="Q560" i="3" s="1"/>
  <c r="R560" i="3" s="1"/>
  <c r="S560" i="3" s="1"/>
  <c r="T560" i="3" s="1"/>
  <c r="W559" i="3"/>
  <c r="AG560" i="3" l="1"/>
  <c r="U559" i="3"/>
  <c r="D560" i="3" s="1"/>
  <c r="AH560" i="3"/>
  <c r="Y558" i="3"/>
  <c r="E560" i="3" l="1"/>
  <c r="H560" i="3" s="1"/>
  <c r="K560" i="3" s="1"/>
  <c r="G560" i="3"/>
  <c r="F560" i="3" l="1"/>
  <c r="I560" i="3"/>
  <c r="J560" i="3"/>
  <c r="M560" i="3"/>
  <c r="N560" i="3" s="1"/>
  <c r="V560" i="3"/>
  <c r="W560" i="3" s="1"/>
  <c r="A561" i="3"/>
  <c r="B561" i="3" s="1"/>
  <c r="P561" i="3" l="1"/>
  <c r="Q561" i="3" s="1"/>
  <c r="R561" i="3" s="1"/>
  <c r="S561" i="3" s="1"/>
  <c r="T561" i="3" s="1"/>
  <c r="AA561" i="3"/>
  <c r="AD561" i="3"/>
  <c r="AE561" i="3"/>
  <c r="AC561" i="3"/>
  <c r="Z561" i="3"/>
  <c r="L560" i="3"/>
  <c r="U560" i="3" l="1"/>
  <c r="E561" i="3"/>
  <c r="H561" i="3" s="1"/>
  <c r="D561" i="3"/>
  <c r="AH561" i="3"/>
  <c r="AG561" i="3"/>
  <c r="Y559" i="3"/>
  <c r="F561" i="3" l="1"/>
  <c r="G561" i="3"/>
  <c r="K561" i="3"/>
  <c r="V561" i="3" l="1"/>
  <c r="A562" i="3"/>
  <c r="B562" i="3" s="1"/>
  <c r="I561" i="3"/>
  <c r="J561" i="3"/>
  <c r="M561" i="3"/>
  <c r="N561" i="3" s="1"/>
  <c r="Z562" i="3" l="1"/>
  <c r="AA562" i="3"/>
  <c r="P562" i="3"/>
  <c r="Q562" i="3" s="1"/>
  <c r="R562" i="3" s="1"/>
  <c r="S562" i="3" s="1"/>
  <c r="T562" i="3" s="1"/>
  <c r="AE562" i="3"/>
  <c r="AC562" i="3"/>
  <c r="AD562" i="3"/>
  <c r="L561" i="3"/>
  <c r="W561" i="3"/>
  <c r="AH562" i="3" l="1"/>
  <c r="AG562" i="3"/>
  <c r="U561" i="3"/>
  <c r="D562" i="3" s="1"/>
  <c r="Y560" i="3"/>
  <c r="E562" i="3" l="1"/>
  <c r="H562" i="3" s="1"/>
  <c r="K562" i="3" s="1"/>
  <c r="G562" i="3"/>
  <c r="F562" i="3" l="1"/>
  <c r="V562" i="3"/>
  <c r="A563" i="3"/>
  <c r="B563" i="3" s="1"/>
  <c r="I562" i="3"/>
  <c r="J562" i="3"/>
  <c r="M562" i="3"/>
  <c r="N562" i="3" s="1"/>
  <c r="L562" i="3" l="1"/>
  <c r="AC563" i="3"/>
  <c r="AA563" i="3"/>
  <c r="Z563" i="3"/>
  <c r="P563" i="3"/>
  <c r="Q563" i="3" s="1"/>
  <c r="R563" i="3" s="1"/>
  <c r="S563" i="3" s="1"/>
  <c r="T563" i="3" s="1"/>
  <c r="AD563" i="3"/>
  <c r="AE563" i="3"/>
  <c r="W562" i="3"/>
  <c r="U562" i="3" l="1"/>
  <c r="D563" i="3"/>
  <c r="E563" i="3"/>
  <c r="H563" i="3" s="1"/>
  <c r="AH563" i="3"/>
  <c r="AG563" i="3"/>
  <c r="Y561" i="3"/>
  <c r="K563" i="3" l="1"/>
  <c r="F563" i="3"/>
  <c r="G563" i="3"/>
  <c r="I563" i="3" l="1"/>
  <c r="J563" i="3"/>
  <c r="M563" i="3"/>
  <c r="N563" i="3" s="1"/>
  <c r="V563" i="3"/>
  <c r="W563" i="3" s="1"/>
  <c r="A564" i="3"/>
  <c r="B564" i="3" s="1"/>
  <c r="Z564" i="3" l="1"/>
  <c r="AC564" i="3"/>
  <c r="AE564" i="3"/>
  <c r="AD564" i="3"/>
  <c r="AA564" i="3"/>
  <c r="P564" i="3"/>
  <c r="Q564" i="3" s="1"/>
  <c r="R564" i="3" s="1"/>
  <c r="S564" i="3" s="1"/>
  <c r="T564" i="3" s="1"/>
  <c r="L563" i="3"/>
  <c r="U563" i="3" l="1"/>
  <c r="D564" i="3" s="1"/>
  <c r="E564" i="3"/>
  <c r="H564" i="3" s="1"/>
  <c r="AH564" i="3"/>
  <c r="AG564" i="3"/>
  <c r="Y562" i="3"/>
  <c r="K564" i="3" l="1"/>
  <c r="F564" i="3"/>
  <c r="G564" i="3"/>
  <c r="I564" i="3" l="1"/>
  <c r="J564" i="3"/>
  <c r="M564" i="3"/>
  <c r="N564" i="3" s="1"/>
  <c r="V564" i="3"/>
  <c r="W564" i="3" s="1"/>
  <c r="A565" i="3"/>
  <c r="B565" i="3" s="1"/>
  <c r="AC565" i="3" l="1"/>
  <c r="P565" i="3"/>
  <c r="Q565" i="3" s="1"/>
  <c r="R565" i="3" s="1"/>
  <c r="S565" i="3" s="1"/>
  <c r="T565" i="3" s="1"/>
  <c r="AE565" i="3"/>
  <c r="AD565" i="3"/>
  <c r="Z565" i="3"/>
  <c r="AA565" i="3"/>
  <c r="L564" i="3"/>
  <c r="U564" i="3" l="1"/>
  <c r="E565" i="3" s="1"/>
  <c r="H565" i="3" s="1"/>
  <c r="D565" i="3"/>
  <c r="AH565" i="3"/>
  <c r="AG565" i="3"/>
  <c r="Y563" i="3"/>
  <c r="F565" i="3" l="1"/>
  <c r="G565" i="3"/>
  <c r="K565" i="3"/>
  <c r="V565" i="3" l="1"/>
  <c r="A566" i="3"/>
  <c r="B566" i="3" s="1"/>
  <c r="I565" i="3"/>
  <c r="J565" i="3"/>
  <c r="M565" i="3"/>
  <c r="N565" i="3" s="1"/>
  <c r="L565" i="3" l="1"/>
  <c r="Z566" i="3"/>
  <c r="P566" i="3"/>
  <c r="Q566" i="3" s="1"/>
  <c r="R566" i="3" s="1"/>
  <c r="S566" i="3" s="1"/>
  <c r="T566" i="3" s="1"/>
  <c r="AE566" i="3"/>
  <c r="AC566" i="3"/>
  <c r="AA566" i="3"/>
  <c r="AD566" i="3"/>
  <c r="W565" i="3"/>
  <c r="AG566" i="3" l="1"/>
  <c r="AH566" i="3"/>
  <c r="U565" i="3"/>
  <c r="D566" i="3" s="1"/>
  <c r="Y564" i="3"/>
  <c r="E566" i="3" l="1"/>
  <c r="H566" i="3" s="1"/>
  <c r="G566" i="3"/>
  <c r="I566" i="3" l="1"/>
  <c r="J566" i="3"/>
  <c r="M566" i="3"/>
  <c r="N566" i="3" s="1"/>
  <c r="F566" i="3"/>
  <c r="K566" i="3"/>
  <c r="V566" i="3" l="1"/>
  <c r="W566" i="3" s="1"/>
  <c r="A567" i="3"/>
  <c r="B567" i="3" s="1"/>
  <c r="L566" i="3"/>
  <c r="AC567" i="3" l="1"/>
  <c r="P567" i="3"/>
  <c r="Q567" i="3" s="1"/>
  <c r="R567" i="3" s="1"/>
  <c r="S567" i="3" s="1"/>
  <c r="T567" i="3" s="1"/>
  <c r="AA567" i="3"/>
  <c r="AE567" i="3"/>
  <c r="AD567" i="3"/>
  <c r="Z567" i="3"/>
  <c r="U566" i="3"/>
  <c r="Y565" i="3"/>
  <c r="D567" i="3" l="1"/>
  <c r="AG567" i="3"/>
  <c r="E567" i="3"/>
  <c r="H567" i="3" s="1"/>
  <c r="AH567" i="3"/>
  <c r="K567" i="3" l="1"/>
  <c r="F567" i="3"/>
  <c r="G567" i="3"/>
  <c r="I567" i="3" l="1"/>
  <c r="J567" i="3"/>
  <c r="M567" i="3"/>
  <c r="N567" i="3" s="1"/>
  <c r="V567" i="3"/>
  <c r="W567" i="3" s="1"/>
  <c r="A568" i="3"/>
  <c r="B568" i="3" s="1"/>
  <c r="AA568" i="3" l="1"/>
  <c r="P568" i="3"/>
  <c r="Q568" i="3" s="1"/>
  <c r="R568" i="3" s="1"/>
  <c r="S568" i="3" s="1"/>
  <c r="T568" i="3" s="1"/>
  <c r="AC568" i="3"/>
  <c r="AE568" i="3"/>
  <c r="AD568" i="3"/>
  <c r="Z568" i="3"/>
  <c r="L567" i="3"/>
  <c r="U567" i="3" l="1"/>
  <c r="D568" i="3"/>
  <c r="E568" i="3"/>
  <c r="H568" i="3" s="1"/>
  <c r="AH568" i="3"/>
  <c r="AG568" i="3"/>
  <c r="Y566" i="3"/>
  <c r="K568" i="3" l="1"/>
  <c r="F568" i="3"/>
  <c r="G568" i="3"/>
  <c r="I568" i="3" l="1"/>
  <c r="J568" i="3"/>
  <c r="M568" i="3"/>
  <c r="N568" i="3" s="1"/>
  <c r="V568" i="3"/>
  <c r="W568" i="3" s="1"/>
  <c r="A569" i="3"/>
  <c r="B569" i="3" s="1"/>
  <c r="AA569" i="3" l="1"/>
  <c r="AC569" i="3"/>
  <c r="P569" i="3"/>
  <c r="Q569" i="3" s="1"/>
  <c r="R569" i="3" s="1"/>
  <c r="S569" i="3" s="1"/>
  <c r="T569" i="3" s="1"/>
  <c r="AE569" i="3"/>
  <c r="AD569" i="3"/>
  <c r="Z569" i="3"/>
  <c r="L568" i="3"/>
  <c r="U568" i="3" l="1"/>
  <c r="D569" i="3" s="1"/>
  <c r="AG569" i="3"/>
  <c r="AH569" i="3"/>
  <c r="Y567" i="3"/>
  <c r="E569" i="3" l="1"/>
  <c r="H569" i="3" s="1"/>
  <c r="K569" i="3" s="1"/>
  <c r="G569" i="3"/>
  <c r="F569" i="3" l="1"/>
  <c r="V569" i="3"/>
  <c r="A570" i="3"/>
  <c r="B570" i="3" s="1"/>
  <c r="I569" i="3"/>
  <c r="J569" i="3"/>
  <c r="M569" i="3"/>
  <c r="N569" i="3" s="1"/>
  <c r="L569" i="3" l="1"/>
  <c r="AC570" i="3"/>
  <c r="AA570" i="3"/>
  <c r="Z570" i="3"/>
  <c r="P570" i="3"/>
  <c r="Q570" i="3" s="1"/>
  <c r="R570" i="3" s="1"/>
  <c r="S570" i="3" s="1"/>
  <c r="T570" i="3" s="1"/>
  <c r="AE570" i="3"/>
  <c r="AD570" i="3"/>
  <c r="W569" i="3"/>
  <c r="U569" i="3" l="1"/>
  <c r="D570" i="3" s="1"/>
  <c r="AG570" i="3"/>
  <c r="E570" i="3"/>
  <c r="H570" i="3" s="1"/>
  <c r="AH570" i="3"/>
  <c r="Y568" i="3"/>
  <c r="K570" i="3" l="1"/>
  <c r="F570" i="3"/>
  <c r="G570" i="3"/>
  <c r="I570" i="3" l="1"/>
  <c r="J570" i="3"/>
  <c r="M570" i="3"/>
  <c r="N570" i="3" s="1"/>
  <c r="V570" i="3"/>
  <c r="W570" i="3" s="1"/>
  <c r="A571" i="3"/>
  <c r="B571" i="3" s="1"/>
  <c r="AC571" i="3" l="1"/>
  <c r="P571" i="3"/>
  <c r="Q571" i="3" s="1"/>
  <c r="R571" i="3" s="1"/>
  <c r="S571" i="3" s="1"/>
  <c r="T571" i="3" s="1"/>
  <c r="Z571" i="3"/>
  <c r="AE571" i="3"/>
  <c r="AD571" i="3"/>
  <c r="AA571" i="3"/>
  <c r="L570" i="3"/>
  <c r="U570" i="3" l="1"/>
  <c r="AG571" i="3"/>
  <c r="AH571" i="3"/>
  <c r="D571" i="3"/>
  <c r="E571" i="3"/>
  <c r="H571" i="3" s="1"/>
  <c r="Y569" i="3"/>
  <c r="F571" i="3" l="1"/>
  <c r="G571" i="3"/>
  <c r="K571" i="3"/>
  <c r="V571" i="3" l="1"/>
  <c r="A572" i="3"/>
  <c r="B572" i="3" s="1"/>
  <c r="I571" i="3"/>
  <c r="J571" i="3"/>
  <c r="M571" i="3"/>
  <c r="N571" i="3" s="1"/>
  <c r="L571" i="3" l="1"/>
  <c r="AC572" i="3"/>
  <c r="P572" i="3"/>
  <c r="Q572" i="3" s="1"/>
  <c r="R572" i="3" s="1"/>
  <c r="S572" i="3" s="1"/>
  <c r="T572" i="3" s="1"/>
  <c r="Z572" i="3"/>
  <c r="AE572" i="3"/>
  <c r="AD572" i="3"/>
  <c r="AA572" i="3"/>
  <c r="W571" i="3"/>
  <c r="U571" i="3" l="1"/>
  <c r="AG572" i="3"/>
  <c r="D572" i="3"/>
  <c r="E572" i="3"/>
  <c r="H572" i="3" s="1"/>
  <c r="AH572" i="3"/>
  <c r="Y570" i="3"/>
  <c r="K572" i="3" l="1"/>
  <c r="F572" i="3"/>
  <c r="G572" i="3"/>
  <c r="I572" i="3" l="1"/>
  <c r="J572" i="3"/>
  <c r="M572" i="3"/>
  <c r="N572" i="3" s="1"/>
  <c r="V572" i="3"/>
  <c r="W572" i="3" s="1"/>
  <c r="A573" i="3"/>
  <c r="B573" i="3" s="1"/>
  <c r="AA573" i="3" l="1"/>
  <c r="P573" i="3"/>
  <c r="Q573" i="3" s="1"/>
  <c r="R573" i="3" s="1"/>
  <c r="S573" i="3" s="1"/>
  <c r="T573" i="3" s="1"/>
  <c r="Z573" i="3"/>
  <c r="AD573" i="3"/>
  <c r="AE573" i="3"/>
  <c r="AC573" i="3"/>
  <c r="L572" i="3"/>
  <c r="U572" i="3" l="1"/>
  <c r="E573" i="3"/>
  <c r="H573" i="3" s="1"/>
  <c r="D573" i="3"/>
  <c r="AH573" i="3"/>
  <c r="AG573" i="3"/>
  <c r="Y571" i="3"/>
  <c r="K573" i="3" l="1"/>
  <c r="F573" i="3"/>
  <c r="G573" i="3"/>
  <c r="I573" i="3" l="1"/>
  <c r="J573" i="3"/>
  <c r="M573" i="3"/>
  <c r="N573" i="3" s="1"/>
  <c r="V573" i="3"/>
  <c r="A574" i="3"/>
  <c r="B574" i="3" s="1"/>
  <c r="W573" i="3" l="1"/>
  <c r="L573" i="3"/>
  <c r="Z574" i="3"/>
  <c r="AC574" i="3"/>
  <c r="P574" i="3"/>
  <c r="Q574" i="3" s="1"/>
  <c r="R574" i="3" s="1"/>
  <c r="S574" i="3" s="1"/>
  <c r="T574" i="3" s="1"/>
  <c r="AA574" i="3"/>
  <c r="AE574" i="3"/>
  <c r="AD574" i="3"/>
  <c r="U573" i="3" l="1"/>
  <c r="D574" i="3"/>
  <c r="E574" i="3"/>
  <c r="H574" i="3" s="1"/>
  <c r="AH574" i="3"/>
  <c r="AG574" i="3"/>
  <c r="Y572" i="3"/>
  <c r="K574" i="3" l="1"/>
  <c r="F574" i="3"/>
  <c r="G574" i="3"/>
  <c r="I574" i="3" l="1"/>
  <c r="J574" i="3"/>
  <c r="M574" i="3"/>
  <c r="N574" i="3" s="1"/>
  <c r="V574" i="3"/>
  <c r="W574" i="3" s="1"/>
  <c r="A575" i="3"/>
  <c r="B575" i="3" s="1"/>
  <c r="Z575" i="3" l="1"/>
  <c r="AA575" i="3"/>
  <c r="AC575" i="3"/>
  <c r="AE575" i="3"/>
  <c r="AD575" i="3"/>
  <c r="P575" i="3"/>
  <c r="Q575" i="3" s="1"/>
  <c r="R575" i="3" s="1"/>
  <c r="S575" i="3" s="1"/>
  <c r="T575" i="3" s="1"/>
  <c r="L574" i="3"/>
  <c r="U574" i="3" l="1"/>
  <c r="E575" i="3" s="1"/>
  <c r="H575" i="3" s="1"/>
  <c r="AG575" i="3"/>
  <c r="AH575" i="3"/>
  <c r="Y573" i="3"/>
  <c r="D575" i="3" l="1"/>
  <c r="G575" i="3" s="1"/>
  <c r="K575" i="3"/>
  <c r="F575" i="3" l="1"/>
  <c r="I575" i="3"/>
  <c r="J575" i="3"/>
  <c r="M575" i="3"/>
  <c r="N575" i="3" s="1"/>
  <c r="V575" i="3"/>
  <c r="W575" i="3" s="1"/>
  <c r="A576" i="3"/>
  <c r="B576" i="3" s="1"/>
  <c r="AC576" i="3" l="1"/>
  <c r="AA576" i="3"/>
  <c r="Z576" i="3"/>
  <c r="AE576" i="3"/>
  <c r="AD576" i="3"/>
  <c r="P576" i="3"/>
  <c r="Q576" i="3" s="1"/>
  <c r="R576" i="3" s="1"/>
  <c r="S576" i="3" s="1"/>
  <c r="T576" i="3" s="1"/>
  <c r="L575" i="3"/>
  <c r="U575" i="3" l="1"/>
  <c r="E576" i="3" s="1"/>
  <c r="H576" i="3" s="1"/>
  <c r="AH576" i="3"/>
  <c r="AG576" i="3"/>
  <c r="Y574" i="3"/>
  <c r="D576" i="3" l="1"/>
  <c r="F576" i="3" s="1"/>
  <c r="K576" i="3"/>
  <c r="G576" i="3" l="1"/>
  <c r="V576" i="3"/>
  <c r="A577" i="3"/>
  <c r="B577" i="3" s="1"/>
  <c r="I576" i="3"/>
  <c r="J576" i="3"/>
  <c r="M576" i="3"/>
  <c r="N576" i="3" s="1"/>
  <c r="P577" i="3" l="1"/>
  <c r="Q577" i="3" s="1"/>
  <c r="R577" i="3" s="1"/>
  <c r="S577" i="3" s="1"/>
  <c r="T577" i="3" s="1"/>
  <c r="AA577" i="3"/>
  <c r="AC577" i="3"/>
  <c r="AE577" i="3"/>
  <c r="AD577" i="3"/>
  <c r="Z577" i="3"/>
  <c r="L576" i="3"/>
  <c r="W576" i="3"/>
  <c r="U576" i="3" l="1"/>
  <c r="AG577" i="3"/>
  <c r="AH577" i="3"/>
  <c r="E577" i="3"/>
  <c r="H577" i="3" s="1"/>
  <c r="D577" i="3"/>
  <c r="Y575" i="3"/>
  <c r="K577" i="3" l="1"/>
  <c r="F577" i="3"/>
  <c r="G577" i="3"/>
  <c r="I577" i="3" l="1"/>
  <c r="J577" i="3"/>
  <c r="M577" i="3"/>
  <c r="N577" i="3" s="1"/>
  <c r="V577" i="3"/>
  <c r="W577" i="3" s="1"/>
  <c r="A578" i="3"/>
  <c r="B578" i="3" s="1"/>
  <c r="L577" i="3" l="1"/>
  <c r="AA578" i="3"/>
  <c r="AC578" i="3"/>
  <c r="Z578" i="3"/>
  <c r="AE578" i="3"/>
  <c r="P578" i="3"/>
  <c r="Q578" i="3" s="1"/>
  <c r="R578" i="3" s="1"/>
  <c r="S578" i="3" s="1"/>
  <c r="T578" i="3" s="1"/>
  <c r="AD578" i="3"/>
  <c r="U577" i="3" l="1"/>
  <c r="D578" i="3" s="1"/>
  <c r="AG578" i="3"/>
  <c r="AH578" i="3"/>
  <c r="Y576" i="3"/>
  <c r="E578" i="3" l="1"/>
  <c r="H578" i="3" s="1"/>
  <c r="K578" i="3" s="1"/>
  <c r="G578" i="3"/>
  <c r="F578" i="3" l="1"/>
  <c r="I578" i="3"/>
  <c r="J578" i="3"/>
  <c r="M578" i="3"/>
  <c r="N578" i="3" s="1"/>
  <c r="V578" i="3"/>
  <c r="W578" i="3" s="1"/>
  <c r="A579" i="3"/>
  <c r="B579" i="3" s="1"/>
  <c r="Z579" i="3" l="1"/>
  <c r="AA579" i="3"/>
  <c r="AD579" i="3"/>
  <c r="AC579" i="3"/>
  <c r="P579" i="3"/>
  <c r="Q579" i="3" s="1"/>
  <c r="R579" i="3" s="1"/>
  <c r="S579" i="3" s="1"/>
  <c r="T579" i="3" s="1"/>
  <c r="AE579" i="3"/>
  <c r="L578" i="3"/>
  <c r="U578" i="3" l="1"/>
  <c r="E579" i="3"/>
  <c r="H579" i="3" s="1"/>
  <c r="AH579" i="3"/>
  <c r="D579" i="3"/>
  <c r="AG579" i="3"/>
  <c r="Y577" i="3"/>
  <c r="K579" i="3" l="1"/>
  <c r="F579" i="3"/>
  <c r="G579" i="3"/>
  <c r="I579" i="3" l="1"/>
  <c r="J579" i="3"/>
  <c r="M579" i="3"/>
  <c r="N579" i="3" s="1"/>
  <c r="V579" i="3"/>
  <c r="W579" i="3" s="1"/>
  <c r="A580" i="3"/>
  <c r="B580" i="3" s="1"/>
  <c r="L579" i="3" l="1"/>
  <c r="P580" i="3"/>
  <c r="Q580" i="3" s="1"/>
  <c r="R580" i="3" s="1"/>
  <c r="S580" i="3" s="1"/>
  <c r="T580" i="3" s="1"/>
  <c r="AC580" i="3"/>
  <c r="Z580" i="3"/>
  <c r="AE580" i="3"/>
  <c r="AA580" i="3"/>
  <c r="AD580" i="3"/>
  <c r="AH580" i="3" l="1"/>
  <c r="U579" i="3"/>
  <c r="E580" i="3" s="1"/>
  <c r="H580" i="3" s="1"/>
  <c r="AG580" i="3"/>
  <c r="D580" i="3"/>
  <c r="Y578" i="3"/>
  <c r="F580" i="3" l="1"/>
  <c r="G580" i="3"/>
  <c r="K580" i="3"/>
  <c r="I580" i="3" l="1"/>
  <c r="J580" i="3"/>
  <c r="M580" i="3"/>
  <c r="N580" i="3" s="1"/>
  <c r="V580" i="3"/>
  <c r="W580" i="3" s="1"/>
  <c r="A581" i="3"/>
  <c r="B581" i="3" s="1"/>
  <c r="AC581" i="3" l="1"/>
  <c r="P581" i="3"/>
  <c r="Q581" i="3" s="1"/>
  <c r="R581" i="3" s="1"/>
  <c r="S581" i="3" s="1"/>
  <c r="T581" i="3" s="1"/>
  <c r="AA581" i="3"/>
  <c r="AD581" i="3"/>
  <c r="Z581" i="3"/>
  <c r="AE581" i="3"/>
  <c r="L580" i="3"/>
  <c r="U580" i="3" l="1"/>
  <c r="D581" i="3"/>
  <c r="AG581" i="3"/>
  <c r="E581" i="3"/>
  <c r="H581" i="3" s="1"/>
  <c r="AH581" i="3"/>
  <c r="Y579" i="3"/>
  <c r="K581" i="3" l="1"/>
  <c r="F581" i="3"/>
  <c r="G581" i="3"/>
  <c r="I581" i="3" l="1"/>
  <c r="J581" i="3"/>
  <c r="M581" i="3"/>
  <c r="N581" i="3" s="1"/>
  <c r="V581" i="3"/>
  <c r="W581" i="3" s="1"/>
  <c r="A582" i="3"/>
  <c r="B582" i="3" s="1"/>
  <c r="P582" i="3" l="1"/>
  <c r="Q582" i="3" s="1"/>
  <c r="R582" i="3" s="1"/>
  <c r="S582" i="3" s="1"/>
  <c r="T582" i="3" s="1"/>
  <c r="Z582" i="3"/>
  <c r="AC582" i="3"/>
  <c r="AD582" i="3"/>
  <c r="AA582" i="3"/>
  <c r="AE582" i="3"/>
  <c r="L581" i="3"/>
  <c r="U581" i="3" l="1"/>
  <c r="E582" i="3"/>
  <c r="H582" i="3" s="1"/>
  <c r="D582" i="3"/>
  <c r="AG582" i="3"/>
  <c r="AH582" i="3"/>
  <c r="Y580" i="3"/>
  <c r="F582" i="3" l="1"/>
  <c r="G582" i="3"/>
  <c r="K582" i="3"/>
  <c r="V582" i="3" l="1"/>
  <c r="A583" i="3"/>
  <c r="B583" i="3" s="1"/>
  <c r="I582" i="3"/>
  <c r="J582" i="3"/>
  <c r="M582" i="3"/>
  <c r="N582" i="3" s="1"/>
  <c r="L582" i="3" l="1"/>
  <c r="AA583" i="3"/>
  <c r="P583" i="3"/>
  <c r="Q583" i="3" s="1"/>
  <c r="R583" i="3" s="1"/>
  <c r="S583" i="3" s="1"/>
  <c r="T583" i="3" s="1"/>
  <c r="AC583" i="3"/>
  <c r="Z583" i="3"/>
  <c r="AD583" i="3"/>
  <c r="AE583" i="3"/>
  <c r="W582" i="3"/>
  <c r="U582" i="3" l="1"/>
  <c r="E583" i="3" s="1"/>
  <c r="H583" i="3" s="1"/>
  <c r="AG583" i="3"/>
  <c r="AH583" i="3"/>
  <c r="D583" i="3"/>
  <c r="Y581" i="3"/>
  <c r="F583" i="3" l="1"/>
  <c r="G583" i="3"/>
  <c r="K583" i="3"/>
  <c r="I583" i="3" l="1"/>
  <c r="J583" i="3"/>
  <c r="M583" i="3"/>
  <c r="N583" i="3" s="1"/>
  <c r="V583" i="3"/>
  <c r="W583" i="3" s="1"/>
  <c r="A584" i="3"/>
  <c r="B584" i="3" s="1"/>
  <c r="L583" i="3" l="1"/>
  <c r="AC584" i="3"/>
  <c r="P584" i="3"/>
  <c r="Q584" i="3" s="1"/>
  <c r="R584" i="3" s="1"/>
  <c r="S584" i="3" s="1"/>
  <c r="T584" i="3" s="1"/>
  <c r="AA584" i="3"/>
  <c r="Z584" i="3"/>
  <c r="AE584" i="3"/>
  <c r="AD584" i="3"/>
  <c r="U583" i="3" l="1"/>
  <c r="AH584" i="3"/>
  <c r="D584" i="3"/>
  <c r="AG584" i="3"/>
  <c r="E584" i="3"/>
  <c r="H584" i="3" s="1"/>
  <c r="Y582" i="3"/>
  <c r="F584" i="3" l="1"/>
  <c r="G584" i="3"/>
  <c r="K584" i="3"/>
  <c r="V584" i="3" l="1"/>
  <c r="A585" i="3"/>
  <c r="B585" i="3" s="1"/>
  <c r="I584" i="3"/>
  <c r="J584" i="3"/>
  <c r="M584" i="3"/>
  <c r="N584" i="3" s="1"/>
  <c r="P585" i="3" l="1"/>
  <c r="Q585" i="3" s="1"/>
  <c r="R585" i="3" s="1"/>
  <c r="S585" i="3" s="1"/>
  <c r="T585" i="3" s="1"/>
  <c r="AA585" i="3"/>
  <c r="AD585" i="3"/>
  <c r="Z585" i="3"/>
  <c r="AC585" i="3"/>
  <c r="AE585" i="3"/>
  <c r="L584" i="3"/>
  <c r="W584" i="3"/>
  <c r="AG585" i="3" l="1"/>
  <c r="U584" i="3"/>
  <c r="D585" i="3" s="1"/>
  <c r="AH585" i="3"/>
  <c r="E585" i="3"/>
  <c r="H585" i="3" s="1"/>
  <c r="Y583" i="3"/>
  <c r="K585" i="3" l="1"/>
  <c r="F585" i="3"/>
  <c r="G585" i="3"/>
  <c r="V585" i="3" l="1"/>
  <c r="A586" i="3"/>
  <c r="B586" i="3" s="1"/>
  <c r="I585" i="3"/>
  <c r="J585" i="3"/>
  <c r="M585" i="3"/>
  <c r="N585" i="3" s="1"/>
  <c r="AD586" i="3" l="1"/>
  <c r="AC586" i="3"/>
  <c r="Z586" i="3"/>
  <c r="P586" i="3"/>
  <c r="Q586" i="3" s="1"/>
  <c r="R586" i="3" s="1"/>
  <c r="S586" i="3" s="1"/>
  <c r="T586" i="3" s="1"/>
  <c r="AA586" i="3"/>
  <c r="AE586" i="3"/>
  <c r="L585" i="3"/>
  <c r="W585" i="3"/>
  <c r="U585" i="3" l="1"/>
  <c r="AG586" i="3"/>
  <c r="D586" i="3"/>
  <c r="E586" i="3"/>
  <c r="H586" i="3" s="1"/>
  <c r="AH586" i="3"/>
  <c r="Y584" i="3"/>
  <c r="F586" i="3" l="1"/>
  <c r="G586" i="3"/>
  <c r="K586" i="3"/>
  <c r="V586" i="3" l="1"/>
  <c r="A587" i="3"/>
  <c r="B587" i="3" s="1"/>
  <c r="I586" i="3"/>
  <c r="J586" i="3"/>
  <c r="M586" i="3"/>
  <c r="N586" i="3" s="1"/>
  <c r="AC587" i="3" l="1"/>
  <c r="P587" i="3"/>
  <c r="Q587" i="3" s="1"/>
  <c r="R587" i="3" s="1"/>
  <c r="S587" i="3" s="1"/>
  <c r="T587" i="3" s="1"/>
  <c r="Z587" i="3"/>
  <c r="AE587" i="3"/>
  <c r="AD587" i="3"/>
  <c r="AA587" i="3"/>
  <c r="L586" i="3"/>
  <c r="W586" i="3"/>
  <c r="AH587" i="3" l="1"/>
  <c r="U586" i="3"/>
  <c r="D587" i="3" s="1"/>
  <c r="AG587" i="3"/>
  <c r="Y585" i="3"/>
  <c r="E587" i="3" l="1"/>
  <c r="H587" i="3" s="1"/>
  <c r="G587" i="3"/>
  <c r="F587" i="3" l="1"/>
  <c r="I587" i="3"/>
  <c r="J587" i="3"/>
  <c r="M587" i="3"/>
  <c r="N587" i="3" s="1"/>
  <c r="K587" i="3"/>
  <c r="V587" i="3" l="1"/>
  <c r="W587" i="3" s="1"/>
  <c r="A588" i="3"/>
  <c r="B588" i="3" s="1"/>
  <c r="L587" i="3"/>
  <c r="U587" i="3" l="1"/>
  <c r="Y586" i="3"/>
  <c r="Z588" i="3"/>
  <c r="AA588" i="3"/>
  <c r="AC588" i="3"/>
  <c r="AE588" i="3"/>
  <c r="P588" i="3"/>
  <c r="Q588" i="3" s="1"/>
  <c r="R588" i="3" s="1"/>
  <c r="S588" i="3" s="1"/>
  <c r="T588" i="3" s="1"/>
  <c r="AD588" i="3"/>
  <c r="AG588" i="3" l="1"/>
  <c r="AH588" i="3"/>
  <c r="D588" i="3"/>
  <c r="E588" i="3"/>
  <c r="H588" i="3" s="1"/>
  <c r="F588" i="3" l="1"/>
  <c r="G588" i="3"/>
  <c r="K588" i="3"/>
  <c r="V588" i="3" l="1"/>
  <c r="A589" i="3"/>
  <c r="B589" i="3" s="1"/>
  <c r="I588" i="3"/>
  <c r="J588" i="3"/>
  <c r="M588" i="3"/>
  <c r="N588" i="3" s="1"/>
  <c r="AA589" i="3" l="1"/>
  <c r="AD589" i="3"/>
  <c r="AC589" i="3"/>
  <c r="P589" i="3"/>
  <c r="Q589" i="3" s="1"/>
  <c r="R589" i="3" s="1"/>
  <c r="S589" i="3" s="1"/>
  <c r="T589" i="3" s="1"/>
  <c r="AE589" i="3"/>
  <c r="Z589" i="3"/>
  <c r="L588" i="3"/>
  <c r="W588" i="3"/>
  <c r="U588" i="3" l="1"/>
  <c r="D589" i="3" s="1"/>
  <c r="AH589" i="3"/>
  <c r="E589" i="3"/>
  <c r="H589" i="3" s="1"/>
  <c r="AG589" i="3"/>
  <c r="Y587" i="3"/>
  <c r="K589" i="3" l="1"/>
  <c r="F589" i="3"/>
  <c r="G589" i="3"/>
  <c r="I589" i="3" l="1"/>
  <c r="J589" i="3"/>
  <c r="M589" i="3"/>
  <c r="N589" i="3" s="1"/>
  <c r="V589" i="3"/>
  <c r="W589" i="3" s="1"/>
  <c r="A590" i="3"/>
  <c r="B590" i="3" s="1"/>
  <c r="P590" i="3" l="1"/>
  <c r="Q590" i="3" s="1"/>
  <c r="R590" i="3" s="1"/>
  <c r="S590" i="3" s="1"/>
  <c r="T590" i="3" s="1"/>
  <c r="AC590" i="3"/>
  <c r="AA590" i="3"/>
  <c r="Z590" i="3"/>
  <c r="AE590" i="3"/>
  <c r="AD590" i="3"/>
  <c r="L589" i="3"/>
  <c r="U589" i="3" l="1"/>
  <c r="E590" i="3" s="1"/>
  <c r="H590" i="3" s="1"/>
  <c r="AG590" i="3"/>
  <c r="AH590" i="3"/>
  <c r="D590" i="3"/>
  <c r="Y588" i="3"/>
  <c r="F590" i="3" l="1"/>
  <c r="G590" i="3"/>
  <c r="K590" i="3"/>
  <c r="I590" i="3" l="1"/>
  <c r="J590" i="3"/>
  <c r="M590" i="3"/>
  <c r="N590" i="3" s="1"/>
  <c r="V590" i="3"/>
  <c r="W590" i="3" s="1"/>
  <c r="A591" i="3"/>
  <c r="B591" i="3" s="1"/>
  <c r="AC591" i="3" l="1"/>
  <c r="AD591" i="3"/>
  <c r="AA591" i="3"/>
  <c r="Z591" i="3"/>
  <c r="AE591" i="3"/>
  <c r="P591" i="3"/>
  <c r="Q591" i="3" s="1"/>
  <c r="R591" i="3" s="1"/>
  <c r="S591" i="3" s="1"/>
  <c r="T591" i="3" s="1"/>
  <c r="L590" i="3"/>
  <c r="U590" i="3" l="1"/>
  <c r="E591" i="3"/>
  <c r="H591" i="3" s="1"/>
  <c r="D591" i="3"/>
  <c r="AH591" i="3"/>
  <c r="AG591" i="3"/>
  <c r="Y589" i="3"/>
  <c r="F591" i="3" l="1"/>
  <c r="G591" i="3"/>
  <c r="K591" i="3"/>
  <c r="I591" i="3" l="1"/>
  <c r="J591" i="3"/>
  <c r="M591" i="3"/>
  <c r="N591" i="3" s="1"/>
  <c r="V591" i="3"/>
  <c r="W591" i="3" s="1"/>
  <c r="A592" i="3"/>
  <c r="B592" i="3" s="1"/>
  <c r="AA592" i="3" l="1"/>
  <c r="P592" i="3"/>
  <c r="Q592" i="3" s="1"/>
  <c r="R592" i="3" s="1"/>
  <c r="S592" i="3" s="1"/>
  <c r="T592" i="3" s="1"/>
  <c r="AD592" i="3"/>
  <c r="AC592" i="3"/>
  <c r="AE592" i="3"/>
  <c r="Z592" i="3"/>
  <c r="L591" i="3"/>
  <c r="U591" i="3" l="1"/>
  <c r="AG592" i="3"/>
  <c r="D592" i="3"/>
  <c r="E592" i="3"/>
  <c r="H592" i="3" s="1"/>
  <c r="AH592" i="3"/>
  <c r="Y590" i="3"/>
  <c r="K592" i="3" l="1"/>
  <c r="F592" i="3"/>
  <c r="G592" i="3"/>
  <c r="I592" i="3" l="1"/>
  <c r="J592" i="3"/>
  <c r="M592" i="3"/>
  <c r="N592" i="3" s="1"/>
  <c r="V592" i="3"/>
  <c r="W592" i="3" s="1"/>
  <c r="A593" i="3"/>
  <c r="B593" i="3" s="1"/>
  <c r="Z593" i="3" l="1"/>
  <c r="P593" i="3"/>
  <c r="Q593" i="3" s="1"/>
  <c r="R593" i="3" s="1"/>
  <c r="S593" i="3" s="1"/>
  <c r="T593" i="3" s="1"/>
  <c r="AC593" i="3"/>
  <c r="AD593" i="3"/>
  <c r="AE593" i="3"/>
  <c r="AA593" i="3"/>
  <c r="L592" i="3"/>
  <c r="U592" i="3" l="1"/>
  <c r="AG593" i="3"/>
  <c r="E593" i="3"/>
  <c r="H593" i="3" s="1"/>
  <c r="D593" i="3"/>
  <c r="AH593" i="3"/>
  <c r="Y591" i="3"/>
  <c r="F593" i="3" l="1"/>
  <c r="G593" i="3"/>
  <c r="K593" i="3"/>
  <c r="V593" i="3" l="1"/>
  <c r="A594" i="3"/>
  <c r="B594" i="3" s="1"/>
  <c r="I593" i="3"/>
  <c r="J593" i="3"/>
  <c r="M593" i="3"/>
  <c r="N593" i="3" s="1"/>
  <c r="L593" i="3" l="1"/>
  <c r="Z594" i="3"/>
  <c r="AA594" i="3"/>
  <c r="P594" i="3"/>
  <c r="Q594" i="3" s="1"/>
  <c r="R594" i="3" s="1"/>
  <c r="S594" i="3" s="1"/>
  <c r="T594" i="3" s="1"/>
  <c r="AD594" i="3"/>
  <c r="AC594" i="3"/>
  <c r="AE594" i="3"/>
  <c r="W593" i="3"/>
  <c r="U593" i="3" l="1"/>
  <c r="E594" i="3" s="1"/>
  <c r="H594" i="3" s="1"/>
  <c r="AH594" i="3"/>
  <c r="AG594" i="3"/>
  <c r="Y592" i="3"/>
  <c r="D594" i="3" l="1"/>
  <c r="F594" i="3" s="1"/>
  <c r="K594" i="3"/>
  <c r="G594" i="3" l="1"/>
  <c r="V594" i="3"/>
  <c r="A595" i="3"/>
  <c r="B595" i="3" s="1"/>
  <c r="I594" i="3"/>
  <c r="J594" i="3"/>
  <c r="M594" i="3"/>
  <c r="N594" i="3" s="1"/>
  <c r="L594" i="3" l="1"/>
  <c r="Z595" i="3"/>
  <c r="P595" i="3"/>
  <c r="Q595" i="3" s="1"/>
  <c r="R595" i="3" s="1"/>
  <c r="S595" i="3" s="1"/>
  <c r="T595" i="3" s="1"/>
  <c r="AA595" i="3"/>
  <c r="AC595" i="3"/>
  <c r="AD595" i="3"/>
  <c r="AE595" i="3"/>
  <c r="W594" i="3"/>
  <c r="AH595" i="3" l="1"/>
  <c r="U594" i="3"/>
  <c r="E595" i="3" s="1"/>
  <c r="H595" i="3" s="1"/>
  <c r="AG595" i="3"/>
  <c r="Y593" i="3"/>
  <c r="D595" i="3" l="1"/>
  <c r="F595" i="3" s="1"/>
  <c r="K595" i="3"/>
  <c r="G595" i="3" l="1"/>
  <c r="V595" i="3"/>
  <c r="A596" i="3"/>
  <c r="B596" i="3" s="1"/>
  <c r="I595" i="3"/>
  <c r="J595" i="3"/>
  <c r="M595" i="3"/>
  <c r="N595" i="3" s="1"/>
  <c r="P596" i="3" l="1"/>
  <c r="Q596" i="3" s="1"/>
  <c r="R596" i="3" s="1"/>
  <c r="S596" i="3" s="1"/>
  <c r="T596" i="3" s="1"/>
  <c r="AC596" i="3"/>
  <c r="AA596" i="3"/>
  <c r="AE596" i="3"/>
  <c r="AD596" i="3"/>
  <c r="Z596" i="3"/>
  <c r="L595" i="3"/>
  <c r="W595" i="3"/>
  <c r="U595" i="3" l="1"/>
  <c r="AH596" i="3"/>
  <c r="D596" i="3"/>
  <c r="AG596" i="3"/>
  <c r="E596" i="3"/>
  <c r="H596" i="3" s="1"/>
  <c r="Y594" i="3"/>
  <c r="K596" i="3" l="1"/>
  <c r="F596" i="3"/>
  <c r="G596" i="3"/>
  <c r="I596" i="3" l="1"/>
  <c r="J596" i="3"/>
  <c r="M596" i="3"/>
  <c r="N596" i="3" s="1"/>
  <c r="V596" i="3"/>
  <c r="W596" i="3" s="1"/>
  <c r="A597" i="3"/>
  <c r="B597" i="3" s="1"/>
  <c r="AC597" i="3" l="1"/>
  <c r="P597" i="3"/>
  <c r="Q597" i="3" s="1"/>
  <c r="R597" i="3" s="1"/>
  <c r="S597" i="3" s="1"/>
  <c r="T597" i="3" s="1"/>
  <c r="Z597" i="3"/>
  <c r="AE597" i="3"/>
  <c r="AD597" i="3"/>
  <c r="AA597" i="3"/>
  <c r="L596" i="3"/>
  <c r="U596" i="3" l="1"/>
  <c r="AH597" i="3"/>
  <c r="AG597" i="3"/>
  <c r="D597" i="3"/>
  <c r="E597" i="3"/>
  <c r="H597" i="3" s="1"/>
  <c r="Y595" i="3"/>
  <c r="F597" i="3" l="1"/>
  <c r="G597" i="3"/>
  <c r="K597" i="3"/>
  <c r="V597" i="3" l="1"/>
  <c r="A598" i="3"/>
  <c r="B598" i="3" s="1"/>
  <c r="I597" i="3"/>
  <c r="J597" i="3"/>
  <c r="M597" i="3"/>
  <c r="N597" i="3" s="1"/>
  <c r="L597" i="3" l="1"/>
  <c r="AC598" i="3"/>
  <c r="P598" i="3"/>
  <c r="Q598" i="3" s="1"/>
  <c r="R598" i="3" s="1"/>
  <c r="S598" i="3" s="1"/>
  <c r="T598" i="3" s="1"/>
  <c r="Z598" i="3"/>
  <c r="AE598" i="3"/>
  <c r="AD598" i="3"/>
  <c r="AA598" i="3"/>
  <c r="W597" i="3"/>
  <c r="U597" i="3" l="1"/>
  <c r="AH598" i="3"/>
  <c r="E598" i="3"/>
  <c r="H598" i="3" s="1"/>
  <c r="AG598" i="3"/>
  <c r="D598" i="3"/>
  <c r="Y596" i="3"/>
  <c r="F598" i="3" l="1"/>
  <c r="G598" i="3"/>
  <c r="K598" i="3"/>
  <c r="V598" i="3" l="1"/>
  <c r="A599" i="3"/>
  <c r="B599" i="3" s="1"/>
  <c r="I598" i="3"/>
  <c r="J598" i="3"/>
  <c r="M598" i="3"/>
  <c r="N598" i="3" s="1"/>
  <c r="L598" i="3" l="1"/>
  <c r="AA599" i="3"/>
  <c r="P599" i="3"/>
  <c r="Q599" i="3" s="1"/>
  <c r="R599" i="3" s="1"/>
  <c r="S599" i="3" s="1"/>
  <c r="T599" i="3" s="1"/>
  <c r="Z599" i="3"/>
  <c r="AE599" i="3"/>
  <c r="AD599" i="3"/>
  <c r="AC599" i="3"/>
  <c r="W598" i="3"/>
  <c r="U598" i="3" l="1"/>
  <c r="D599" i="3" s="1"/>
  <c r="AG599" i="3"/>
  <c r="AH599" i="3"/>
  <c r="E599" i="3"/>
  <c r="H599" i="3" s="1"/>
  <c r="Y597" i="3"/>
  <c r="K599" i="3" l="1"/>
  <c r="F599" i="3"/>
  <c r="G599" i="3"/>
  <c r="I599" i="3" l="1"/>
  <c r="J599" i="3"/>
  <c r="M599" i="3"/>
  <c r="N599" i="3" s="1"/>
  <c r="V599" i="3"/>
  <c r="W599" i="3" s="1"/>
  <c r="A600" i="3"/>
  <c r="B600" i="3" s="1"/>
  <c r="L599" i="3" l="1"/>
  <c r="Z600" i="3"/>
  <c r="AC600" i="3"/>
  <c r="AA600" i="3"/>
  <c r="AE600" i="3"/>
  <c r="AD600" i="3"/>
  <c r="P600" i="3"/>
  <c r="Q600" i="3" s="1"/>
  <c r="R600" i="3" s="1"/>
  <c r="S600" i="3" s="1"/>
  <c r="T600" i="3" s="1"/>
  <c r="U599" i="3" l="1"/>
  <c r="AG600" i="3"/>
  <c r="E600" i="3"/>
  <c r="H600" i="3" s="1"/>
  <c r="AH600" i="3"/>
  <c r="D600" i="3"/>
  <c r="Y598" i="3"/>
  <c r="F600" i="3" l="1"/>
  <c r="G600" i="3"/>
  <c r="K600" i="3"/>
  <c r="V600" i="3" l="1"/>
  <c r="A601" i="3"/>
  <c r="B601" i="3" s="1"/>
  <c r="I600" i="3"/>
  <c r="J600" i="3"/>
  <c r="M600" i="3"/>
  <c r="N600" i="3" s="1"/>
  <c r="AC601" i="3" l="1"/>
  <c r="AA601" i="3"/>
  <c r="Z601" i="3"/>
  <c r="AE601" i="3"/>
  <c r="P601" i="3"/>
  <c r="Q601" i="3" s="1"/>
  <c r="R601" i="3" s="1"/>
  <c r="S601" i="3" s="1"/>
  <c r="T601" i="3" s="1"/>
  <c r="AD601" i="3"/>
  <c r="L600" i="3"/>
  <c r="W600" i="3"/>
  <c r="AH601" i="3" l="1"/>
  <c r="U600" i="3"/>
  <c r="D601" i="3" s="1"/>
  <c r="AG601" i="3"/>
  <c r="Y599" i="3"/>
  <c r="E601" i="3" l="1"/>
  <c r="H601" i="3" s="1"/>
  <c r="K601" i="3" s="1"/>
  <c r="G601" i="3"/>
  <c r="F601" i="3" l="1"/>
  <c r="I601" i="3"/>
  <c r="J601" i="3"/>
  <c r="M601" i="3"/>
  <c r="N601" i="3" s="1"/>
  <c r="V601" i="3"/>
  <c r="W601" i="3" s="1"/>
  <c r="A602" i="3"/>
  <c r="B602" i="3" s="1"/>
  <c r="L601" i="3" l="1"/>
  <c r="AC602" i="3"/>
  <c r="AA602" i="3"/>
  <c r="P602" i="3"/>
  <c r="Q602" i="3" s="1"/>
  <c r="R602" i="3" s="1"/>
  <c r="S602" i="3" s="1"/>
  <c r="T602" i="3" s="1"/>
  <c r="AE602" i="3"/>
  <c r="Z602" i="3"/>
  <c r="AD602" i="3"/>
  <c r="U601" i="3" l="1"/>
  <c r="D602" i="3"/>
  <c r="E602" i="3"/>
  <c r="H602" i="3" s="1"/>
  <c r="AG602" i="3"/>
  <c r="AH602" i="3"/>
  <c r="Y600" i="3"/>
  <c r="K602" i="3" l="1"/>
  <c r="F602" i="3"/>
  <c r="G602" i="3"/>
  <c r="I602" i="3" l="1"/>
  <c r="J602" i="3"/>
  <c r="M602" i="3"/>
  <c r="N602" i="3" s="1"/>
  <c r="V602" i="3"/>
  <c r="W602" i="3" s="1"/>
  <c r="A603" i="3"/>
  <c r="B603" i="3" s="1"/>
  <c r="AA603" i="3" l="1"/>
  <c r="P603" i="3"/>
  <c r="Q603" i="3" s="1"/>
  <c r="R603" i="3" s="1"/>
  <c r="S603" i="3" s="1"/>
  <c r="T603" i="3" s="1"/>
  <c r="AC603" i="3"/>
  <c r="AE603" i="3"/>
  <c r="AD603" i="3"/>
  <c r="Z603" i="3"/>
  <c r="L602" i="3"/>
  <c r="U602" i="3" l="1"/>
  <c r="AH603" i="3"/>
  <c r="D603" i="3"/>
  <c r="E603" i="3"/>
  <c r="H603" i="3" s="1"/>
  <c r="AG603" i="3"/>
  <c r="Y601" i="3"/>
  <c r="K603" i="3" l="1"/>
  <c r="F603" i="3"/>
  <c r="G603" i="3"/>
  <c r="I603" i="3" l="1"/>
  <c r="J603" i="3"/>
  <c r="M603" i="3"/>
  <c r="N603" i="3" s="1"/>
  <c r="V603" i="3"/>
  <c r="W603" i="3" s="1"/>
  <c r="A604" i="3"/>
  <c r="B604" i="3" s="1"/>
  <c r="L603" i="3" l="1"/>
  <c r="P604" i="3"/>
  <c r="Q604" i="3" s="1"/>
  <c r="R604" i="3" s="1"/>
  <c r="S604" i="3" s="1"/>
  <c r="T604" i="3" s="1"/>
  <c r="Z604" i="3"/>
  <c r="AA604" i="3"/>
  <c r="AE604" i="3"/>
  <c r="AD604" i="3"/>
  <c r="AC604" i="3"/>
  <c r="U603" i="3" l="1"/>
  <c r="D604" i="3"/>
  <c r="E604" i="3"/>
  <c r="H604" i="3" s="1"/>
  <c r="AH604" i="3"/>
  <c r="AG604" i="3"/>
  <c r="Y602" i="3"/>
  <c r="K604" i="3" l="1"/>
  <c r="F604" i="3"/>
  <c r="G604" i="3"/>
  <c r="I604" i="3" l="1"/>
  <c r="J604" i="3"/>
  <c r="M604" i="3"/>
  <c r="N604" i="3" s="1"/>
  <c r="V604" i="3"/>
  <c r="W604" i="3" s="1"/>
  <c r="A605" i="3"/>
  <c r="B605" i="3" s="1"/>
  <c r="P605" i="3" l="1"/>
  <c r="Q605" i="3" s="1"/>
  <c r="R605" i="3" s="1"/>
  <c r="S605" i="3" s="1"/>
  <c r="T605" i="3" s="1"/>
  <c r="AA605" i="3"/>
  <c r="Z605" i="3"/>
  <c r="AD605" i="3"/>
  <c r="AE605" i="3"/>
  <c r="AC605" i="3"/>
  <c r="L604" i="3"/>
  <c r="U604" i="3" l="1"/>
  <c r="D605" i="3"/>
  <c r="E605" i="3"/>
  <c r="H605" i="3" s="1"/>
  <c r="AH605" i="3"/>
  <c r="AG605" i="3"/>
  <c r="Y603" i="3"/>
  <c r="K605" i="3" l="1"/>
  <c r="F605" i="3"/>
  <c r="G605" i="3"/>
  <c r="V605" i="3" l="1"/>
  <c r="A606" i="3"/>
  <c r="B606" i="3" s="1"/>
  <c r="I605" i="3"/>
  <c r="J605" i="3"/>
  <c r="M605" i="3"/>
  <c r="N605" i="3" s="1"/>
  <c r="L605" i="3" l="1"/>
  <c r="Z606" i="3"/>
  <c r="P606" i="3"/>
  <c r="Q606" i="3" s="1"/>
  <c r="R606" i="3" s="1"/>
  <c r="S606" i="3" s="1"/>
  <c r="T606" i="3" s="1"/>
  <c r="AA606" i="3"/>
  <c r="AD606" i="3"/>
  <c r="AE606" i="3"/>
  <c r="AC606" i="3"/>
  <c r="W605" i="3"/>
  <c r="U605" i="3" l="1"/>
  <c r="E606" i="3" s="1"/>
  <c r="H606" i="3" s="1"/>
  <c r="AH606" i="3"/>
  <c r="AG606" i="3"/>
  <c r="Y604" i="3"/>
  <c r="D606" i="3" l="1"/>
  <c r="F606" i="3" s="1"/>
  <c r="K606" i="3"/>
  <c r="G606" i="3"/>
  <c r="I606" i="3" l="1"/>
  <c r="J606" i="3"/>
  <c r="M606" i="3"/>
  <c r="N606" i="3" s="1"/>
  <c r="V606" i="3"/>
  <c r="W606" i="3" s="1"/>
  <c r="A607" i="3"/>
  <c r="B607" i="3" s="1"/>
  <c r="L606" i="3" l="1"/>
  <c r="Z607" i="3"/>
  <c r="AC607" i="3"/>
  <c r="AA607" i="3"/>
  <c r="AD607" i="3"/>
  <c r="P607" i="3"/>
  <c r="Q607" i="3" s="1"/>
  <c r="R607" i="3" s="1"/>
  <c r="S607" i="3" s="1"/>
  <c r="T607" i="3" s="1"/>
  <c r="AE607" i="3"/>
  <c r="U606" i="3" l="1"/>
  <c r="E607" i="3"/>
  <c r="H607" i="3" s="1"/>
  <c r="AG607" i="3"/>
  <c r="AH607" i="3"/>
  <c r="D607" i="3"/>
  <c r="Y605" i="3"/>
  <c r="F607" i="3" l="1"/>
  <c r="G607" i="3"/>
  <c r="K607" i="3"/>
  <c r="I607" i="3" l="1"/>
  <c r="J607" i="3"/>
  <c r="M607" i="3"/>
  <c r="N607" i="3" s="1"/>
  <c r="V607" i="3"/>
  <c r="A608" i="3"/>
  <c r="B608" i="3" s="1"/>
  <c r="W607" i="3" l="1"/>
  <c r="AA608" i="3"/>
  <c r="AC608" i="3"/>
  <c r="Z608" i="3"/>
  <c r="AE608" i="3"/>
  <c r="P608" i="3"/>
  <c r="Q608" i="3" s="1"/>
  <c r="R608" i="3" s="1"/>
  <c r="S608" i="3" s="1"/>
  <c r="T608" i="3" s="1"/>
  <c r="AD608" i="3"/>
  <c r="L607" i="3"/>
  <c r="AH608" i="3" l="1"/>
  <c r="AG608" i="3"/>
  <c r="U607" i="3"/>
  <c r="E608" i="3" s="1"/>
  <c r="H608" i="3" s="1"/>
  <c r="D608" i="3"/>
  <c r="Y606" i="3"/>
  <c r="F608" i="3" l="1"/>
  <c r="G608" i="3"/>
  <c r="K608" i="3"/>
  <c r="V608" i="3" l="1"/>
  <c r="A609" i="3"/>
  <c r="B609" i="3" s="1"/>
  <c r="I608" i="3"/>
  <c r="W608" i="3" s="1"/>
  <c r="J608" i="3"/>
  <c r="M608" i="3"/>
  <c r="N608" i="3" s="1"/>
  <c r="L608" i="3" l="1"/>
  <c r="AE609" i="3"/>
  <c r="AA609" i="3"/>
  <c r="AC609" i="3"/>
  <c r="P609" i="3"/>
  <c r="Q609" i="3" s="1"/>
  <c r="R609" i="3" s="1"/>
  <c r="S609" i="3" s="1"/>
  <c r="T609" i="3" s="1"/>
  <c r="AD609" i="3"/>
  <c r="Z609" i="3"/>
  <c r="U608" i="3" l="1"/>
  <c r="E609" i="3" s="1"/>
  <c r="H609" i="3" s="1"/>
  <c r="D609" i="3"/>
  <c r="AH609" i="3"/>
  <c r="AG609" i="3"/>
  <c r="Y607" i="3"/>
  <c r="F609" i="3" l="1"/>
  <c r="G609" i="3"/>
  <c r="K609" i="3"/>
  <c r="V609" i="3" l="1"/>
  <c r="A610" i="3"/>
  <c r="B610" i="3" s="1"/>
  <c r="I609" i="3"/>
  <c r="J609" i="3"/>
  <c r="M609" i="3"/>
  <c r="N609" i="3" s="1"/>
  <c r="AD610" i="3" l="1"/>
  <c r="AA610" i="3"/>
  <c r="AC610" i="3"/>
  <c r="Z610" i="3"/>
  <c r="P610" i="3"/>
  <c r="Q610" i="3" s="1"/>
  <c r="R610" i="3" s="1"/>
  <c r="S610" i="3" s="1"/>
  <c r="T610" i="3" s="1"/>
  <c r="AE610" i="3"/>
  <c r="L609" i="3"/>
  <c r="W609" i="3"/>
  <c r="U609" i="3" l="1"/>
  <c r="AG610" i="3"/>
  <c r="AH610" i="3"/>
  <c r="E610" i="3"/>
  <c r="H610" i="3" s="1"/>
  <c r="D610" i="3"/>
  <c r="Y608" i="3"/>
  <c r="F610" i="3" l="1"/>
  <c r="G610" i="3"/>
  <c r="K610" i="3"/>
  <c r="V610" i="3" l="1"/>
  <c r="A611" i="3"/>
  <c r="B611" i="3" s="1"/>
  <c r="I610" i="3"/>
  <c r="J610" i="3"/>
  <c r="M610" i="3"/>
  <c r="N610" i="3" s="1"/>
  <c r="L610" i="3" l="1"/>
  <c r="AD611" i="3"/>
  <c r="P611" i="3"/>
  <c r="Q611" i="3" s="1"/>
  <c r="R611" i="3" s="1"/>
  <c r="S611" i="3" s="1"/>
  <c r="T611" i="3" s="1"/>
  <c r="AA611" i="3"/>
  <c r="AC611" i="3"/>
  <c r="AE611" i="3"/>
  <c r="Z611" i="3"/>
  <c r="W610" i="3"/>
  <c r="U610" i="3" l="1"/>
  <c r="AG611" i="3"/>
  <c r="D611" i="3"/>
  <c r="E611" i="3"/>
  <c r="H611" i="3" s="1"/>
  <c r="AH611" i="3"/>
  <c r="Y609" i="3"/>
  <c r="K611" i="3" l="1"/>
  <c r="F611" i="3"/>
  <c r="G611" i="3"/>
  <c r="I611" i="3" l="1"/>
  <c r="J611" i="3"/>
  <c r="M611" i="3"/>
  <c r="N611" i="3" s="1"/>
  <c r="V611" i="3"/>
  <c r="A612" i="3"/>
  <c r="B612" i="3" s="1"/>
  <c r="W611" i="3" l="1"/>
  <c r="L611" i="3"/>
  <c r="AC612" i="3"/>
  <c r="AD612" i="3"/>
  <c r="AA612" i="3"/>
  <c r="Z612" i="3"/>
  <c r="P612" i="3"/>
  <c r="Q612" i="3" s="1"/>
  <c r="R612" i="3" s="1"/>
  <c r="S612" i="3" s="1"/>
  <c r="T612" i="3" s="1"/>
  <c r="AE612" i="3"/>
  <c r="U611" i="3" l="1"/>
  <c r="E612" i="3" s="1"/>
  <c r="H612" i="3" s="1"/>
  <c r="AH612" i="3"/>
  <c r="D612" i="3"/>
  <c r="AG612" i="3"/>
  <c r="Y610" i="3"/>
  <c r="F612" i="3" l="1"/>
  <c r="G612" i="3"/>
  <c r="K612" i="3"/>
  <c r="V612" i="3" l="1"/>
  <c r="A613" i="3"/>
  <c r="B613" i="3" s="1"/>
  <c r="I612" i="3"/>
  <c r="J612" i="3"/>
  <c r="M612" i="3"/>
  <c r="N612" i="3" s="1"/>
  <c r="AC613" i="3" l="1"/>
  <c r="P613" i="3"/>
  <c r="Q613" i="3" s="1"/>
  <c r="R613" i="3" s="1"/>
  <c r="S613" i="3" s="1"/>
  <c r="T613" i="3" s="1"/>
  <c r="Z613" i="3"/>
  <c r="AA613" i="3"/>
  <c r="AE613" i="3"/>
  <c r="AD613" i="3"/>
  <c r="L612" i="3"/>
  <c r="W612" i="3"/>
  <c r="U612" i="3" l="1"/>
  <c r="E613" i="3"/>
  <c r="H613" i="3" s="1"/>
  <c r="AG613" i="3"/>
  <c r="D613" i="3"/>
  <c r="AH613" i="3"/>
  <c r="Y611" i="3"/>
  <c r="F613" i="3" l="1"/>
  <c r="G613" i="3"/>
  <c r="K613" i="3"/>
  <c r="V613" i="3" l="1"/>
  <c r="A614" i="3"/>
  <c r="B614" i="3" s="1"/>
  <c r="I613" i="3"/>
  <c r="J613" i="3"/>
  <c r="M613" i="3"/>
  <c r="N613" i="3" s="1"/>
  <c r="AA614" i="3" l="1"/>
  <c r="AC614" i="3"/>
  <c r="P614" i="3"/>
  <c r="Q614" i="3" s="1"/>
  <c r="R614" i="3" s="1"/>
  <c r="S614" i="3" s="1"/>
  <c r="T614" i="3" s="1"/>
  <c r="AE614" i="3"/>
  <c r="Z614" i="3"/>
  <c r="AD614" i="3"/>
  <c r="L613" i="3"/>
  <c r="W613" i="3"/>
  <c r="U613" i="3" l="1"/>
  <c r="E614" i="3"/>
  <c r="H614" i="3" s="1"/>
  <c r="AG614" i="3"/>
  <c r="D614" i="3"/>
  <c r="AH614" i="3"/>
  <c r="Y612" i="3"/>
  <c r="K614" i="3" l="1"/>
  <c r="F614" i="3"/>
  <c r="G614" i="3"/>
  <c r="I614" i="3" l="1"/>
  <c r="J614" i="3"/>
  <c r="M614" i="3"/>
  <c r="N614" i="3" s="1"/>
  <c r="V614" i="3"/>
  <c r="W614" i="3" s="1"/>
  <c r="A615" i="3"/>
  <c r="B615" i="3" s="1"/>
  <c r="AD615" i="3" l="1"/>
  <c r="Z615" i="3"/>
  <c r="AC615" i="3"/>
  <c r="AA615" i="3"/>
  <c r="P615" i="3"/>
  <c r="Q615" i="3" s="1"/>
  <c r="R615" i="3" s="1"/>
  <c r="S615" i="3" s="1"/>
  <c r="T615" i="3" s="1"/>
  <c r="AE615" i="3"/>
  <c r="L614" i="3"/>
  <c r="U614" i="3" l="1"/>
  <c r="D615" i="3" s="1"/>
  <c r="AG615" i="3"/>
  <c r="AH615" i="3"/>
  <c r="E615" i="3"/>
  <c r="H615" i="3" s="1"/>
  <c r="Y613" i="3"/>
  <c r="F615" i="3" l="1"/>
  <c r="G615" i="3"/>
  <c r="K615" i="3"/>
  <c r="V615" i="3" l="1"/>
  <c r="A616" i="3"/>
  <c r="B616" i="3" s="1"/>
  <c r="I615" i="3"/>
  <c r="J615" i="3"/>
  <c r="M615" i="3"/>
  <c r="N615" i="3" s="1"/>
  <c r="L615" i="3" l="1"/>
  <c r="AD616" i="3"/>
  <c r="Z616" i="3"/>
  <c r="AA616" i="3"/>
  <c r="P616" i="3"/>
  <c r="Q616" i="3" s="1"/>
  <c r="R616" i="3" s="1"/>
  <c r="S616" i="3" s="1"/>
  <c r="T616" i="3" s="1"/>
  <c r="AE616" i="3"/>
  <c r="AC616" i="3"/>
  <c r="W615" i="3"/>
  <c r="U615" i="3" l="1"/>
  <c r="D616" i="3" s="1"/>
  <c r="AH616" i="3"/>
  <c r="AG616" i="3"/>
  <c r="E616" i="3"/>
  <c r="H616" i="3" s="1"/>
  <c r="Y614" i="3"/>
  <c r="K616" i="3" l="1"/>
  <c r="F616" i="3"/>
  <c r="G616" i="3"/>
  <c r="I616" i="3" l="1"/>
  <c r="J616" i="3"/>
  <c r="M616" i="3"/>
  <c r="N616" i="3" s="1"/>
  <c r="V616" i="3"/>
  <c r="W616" i="3" s="1"/>
  <c r="A617" i="3"/>
  <c r="B617" i="3" s="1"/>
  <c r="P617" i="3" l="1"/>
  <c r="Q617" i="3" s="1"/>
  <c r="R617" i="3" s="1"/>
  <c r="S617" i="3" s="1"/>
  <c r="T617" i="3" s="1"/>
  <c r="Z617" i="3"/>
  <c r="AC617" i="3"/>
  <c r="AD617" i="3"/>
  <c r="AA617" i="3"/>
  <c r="AE617" i="3"/>
  <c r="L616" i="3"/>
  <c r="U616" i="3" l="1"/>
  <c r="D617" i="3"/>
  <c r="AH617" i="3"/>
  <c r="AG617" i="3"/>
  <c r="E617" i="3"/>
  <c r="H617" i="3" s="1"/>
  <c r="Y615" i="3"/>
  <c r="K617" i="3" l="1"/>
  <c r="F617" i="3"/>
  <c r="G617" i="3"/>
  <c r="I617" i="3" l="1"/>
  <c r="J617" i="3"/>
  <c r="M617" i="3"/>
  <c r="N617" i="3" s="1"/>
  <c r="V617" i="3"/>
  <c r="A618" i="3"/>
  <c r="B618" i="3" s="1"/>
  <c r="W617" i="3" l="1"/>
  <c r="Z618" i="3"/>
  <c r="AA618" i="3"/>
  <c r="AC618" i="3"/>
  <c r="AD618" i="3"/>
  <c r="P618" i="3"/>
  <c r="Q618" i="3" s="1"/>
  <c r="R618" i="3" s="1"/>
  <c r="S618" i="3" s="1"/>
  <c r="T618" i="3" s="1"/>
  <c r="AE618" i="3"/>
  <c r="L617" i="3"/>
  <c r="U617" i="3" l="1"/>
  <c r="E618" i="3"/>
  <c r="H618" i="3" s="1"/>
  <c r="AG618" i="3"/>
  <c r="D618" i="3"/>
  <c r="AH618" i="3"/>
  <c r="Y616" i="3"/>
  <c r="K618" i="3" l="1"/>
  <c r="F618" i="3"/>
  <c r="G618" i="3"/>
  <c r="I618" i="3" l="1"/>
  <c r="J618" i="3"/>
  <c r="M618" i="3"/>
  <c r="N618" i="3" s="1"/>
  <c r="V618" i="3"/>
  <c r="W618" i="3" s="1"/>
  <c r="A619" i="3"/>
  <c r="B619" i="3" s="1"/>
  <c r="L618" i="3" l="1"/>
  <c r="AA619" i="3"/>
  <c r="AD619" i="3"/>
  <c r="P619" i="3"/>
  <c r="Q619" i="3" s="1"/>
  <c r="R619" i="3" s="1"/>
  <c r="S619" i="3" s="1"/>
  <c r="T619" i="3" s="1"/>
  <c r="AC619" i="3"/>
  <c r="Z619" i="3"/>
  <c r="AE619" i="3"/>
  <c r="AH619" i="3" l="1"/>
  <c r="AG619" i="3"/>
  <c r="U618" i="3"/>
  <c r="D619" i="3" s="1"/>
  <c r="E619" i="3"/>
  <c r="H619" i="3" s="1"/>
  <c r="Y617" i="3"/>
  <c r="K619" i="3" l="1"/>
  <c r="F619" i="3"/>
  <c r="G619" i="3"/>
  <c r="V619" i="3" l="1"/>
  <c r="A620" i="3"/>
  <c r="B620" i="3" s="1"/>
  <c r="I619" i="3"/>
  <c r="J619" i="3"/>
  <c r="M619" i="3"/>
  <c r="N619" i="3" s="1"/>
  <c r="L619" i="3" l="1"/>
  <c r="AC620" i="3"/>
  <c r="P620" i="3"/>
  <c r="Q620" i="3" s="1"/>
  <c r="R620" i="3" s="1"/>
  <c r="S620" i="3" s="1"/>
  <c r="T620" i="3" s="1"/>
  <c r="AD620" i="3"/>
  <c r="AA620" i="3"/>
  <c r="AE620" i="3"/>
  <c r="Z620" i="3"/>
  <c r="W619" i="3"/>
  <c r="U619" i="3" l="1"/>
  <c r="E620" i="3"/>
  <c r="H620" i="3" s="1"/>
  <c r="D620" i="3"/>
  <c r="AG620" i="3"/>
  <c r="AH620" i="3"/>
  <c r="Y618" i="3"/>
  <c r="F620" i="3" l="1"/>
  <c r="G620" i="3"/>
  <c r="K620" i="3"/>
  <c r="V620" i="3" l="1"/>
  <c r="A621" i="3"/>
  <c r="B621" i="3" s="1"/>
  <c r="I620" i="3"/>
  <c r="J620" i="3"/>
  <c r="M620" i="3"/>
  <c r="N620" i="3" s="1"/>
  <c r="L620" i="3" l="1"/>
  <c r="AC621" i="3"/>
  <c r="P621" i="3"/>
  <c r="Q621" i="3" s="1"/>
  <c r="R621" i="3" s="1"/>
  <c r="S621" i="3" s="1"/>
  <c r="T621" i="3" s="1"/>
  <c r="Z621" i="3"/>
  <c r="AD621" i="3"/>
  <c r="AA621" i="3"/>
  <c r="AE621" i="3"/>
  <c r="W620" i="3"/>
  <c r="U620" i="3" l="1"/>
  <c r="D621" i="3"/>
  <c r="AG621" i="3"/>
  <c r="E621" i="3"/>
  <c r="H621" i="3" s="1"/>
  <c r="AH621" i="3"/>
  <c r="Y619" i="3"/>
  <c r="K621" i="3" l="1"/>
  <c r="F621" i="3"/>
  <c r="G621" i="3"/>
  <c r="I621" i="3" l="1"/>
  <c r="J621" i="3"/>
  <c r="M621" i="3"/>
  <c r="N621" i="3" s="1"/>
  <c r="V621" i="3"/>
  <c r="W621" i="3" s="1"/>
  <c r="A622" i="3"/>
  <c r="B622" i="3" s="1"/>
  <c r="Z622" i="3" l="1"/>
  <c r="AD622" i="3"/>
  <c r="AC622" i="3"/>
  <c r="AA622" i="3"/>
  <c r="AE622" i="3"/>
  <c r="P622" i="3"/>
  <c r="Q622" i="3" s="1"/>
  <c r="R622" i="3" s="1"/>
  <c r="S622" i="3" s="1"/>
  <c r="T622" i="3" s="1"/>
  <c r="L621" i="3"/>
  <c r="U621" i="3" l="1"/>
  <c r="D622" i="3" s="1"/>
  <c r="AH622" i="3"/>
  <c r="AG622" i="3"/>
  <c r="E622" i="3"/>
  <c r="H622" i="3" s="1"/>
  <c r="Y620" i="3"/>
  <c r="K622" i="3" l="1"/>
  <c r="F622" i="3"/>
  <c r="G622" i="3"/>
  <c r="I622" i="3" l="1"/>
  <c r="J622" i="3"/>
  <c r="M622" i="3"/>
  <c r="N622" i="3" s="1"/>
  <c r="V622" i="3"/>
  <c r="W622" i="3" s="1"/>
  <c r="A623" i="3"/>
  <c r="B623" i="3" s="1"/>
  <c r="AA623" i="3" l="1"/>
  <c r="P623" i="3"/>
  <c r="Q623" i="3" s="1"/>
  <c r="R623" i="3" s="1"/>
  <c r="S623" i="3" s="1"/>
  <c r="T623" i="3" s="1"/>
  <c r="Z623" i="3"/>
  <c r="AC623" i="3"/>
  <c r="AE623" i="3"/>
  <c r="AD623" i="3"/>
  <c r="L622" i="3"/>
  <c r="U622" i="3" l="1"/>
  <c r="D623" i="3"/>
  <c r="AH623" i="3"/>
  <c r="AG623" i="3"/>
  <c r="E623" i="3"/>
  <c r="H623" i="3" s="1"/>
  <c r="Y621" i="3"/>
  <c r="K623" i="3" l="1"/>
  <c r="F623" i="3"/>
  <c r="G623" i="3"/>
  <c r="I623" i="3" l="1"/>
  <c r="J623" i="3"/>
  <c r="M623" i="3"/>
  <c r="N623" i="3" s="1"/>
  <c r="V623" i="3"/>
  <c r="W623" i="3" s="1"/>
  <c r="A624" i="3"/>
  <c r="B624" i="3" s="1"/>
  <c r="AA624" i="3" l="1"/>
  <c r="Z624" i="3"/>
  <c r="P624" i="3"/>
  <c r="Q624" i="3" s="1"/>
  <c r="R624" i="3" s="1"/>
  <c r="S624" i="3" s="1"/>
  <c r="T624" i="3" s="1"/>
  <c r="AE624" i="3"/>
  <c r="AD624" i="3"/>
  <c r="AC624" i="3"/>
  <c r="L623" i="3"/>
  <c r="U623" i="3" l="1"/>
  <c r="AG624" i="3"/>
  <c r="AH624" i="3"/>
  <c r="E624" i="3"/>
  <c r="H624" i="3" s="1"/>
  <c r="D624" i="3"/>
  <c r="Y622" i="3"/>
  <c r="K624" i="3" l="1"/>
  <c r="F624" i="3"/>
  <c r="G624" i="3"/>
  <c r="I624" i="3" l="1"/>
  <c r="J624" i="3"/>
  <c r="M624" i="3"/>
  <c r="N624" i="3" s="1"/>
  <c r="V624" i="3"/>
  <c r="W624" i="3" s="1"/>
  <c r="A625" i="3"/>
  <c r="B625" i="3" s="1"/>
  <c r="AA625" i="3" l="1"/>
  <c r="AD625" i="3"/>
  <c r="AC625" i="3"/>
  <c r="AE625" i="3"/>
  <c r="P625" i="3"/>
  <c r="Q625" i="3" s="1"/>
  <c r="R625" i="3" s="1"/>
  <c r="S625" i="3" s="1"/>
  <c r="T625" i="3" s="1"/>
  <c r="Z625" i="3"/>
  <c r="L624" i="3"/>
  <c r="U624" i="3" l="1"/>
  <c r="D625" i="3"/>
  <c r="E625" i="3"/>
  <c r="H625" i="3" s="1"/>
  <c r="AG625" i="3"/>
  <c r="AH625" i="3"/>
  <c r="Y623" i="3"/>
  <c r="K625" i="3" l="1"/>
  <c r="F625" i="3"/>
  <c r="G625" i="3"/>
  <c r="I625" i="3" l="1"/>
  <c r="J625" i="3"/>
  <c r="M625" i="3"/>
  <c r="N625" i="3" s="1"/>
  <c r="V625" i="3"/>
  <c r="W625" i="3" s="1"/>
  <c r="A626" i="3"/>
  <c r="B626" i="3" s="1"/>
  <c r="AD626" i="3" l="1"/>
  <c r="P626" i="3"/>
  <c r="Q626" i="3" s="1"/>
  <c r="R626" i="3" s="1"/>
  <c r="S626" i="3" s="1"/>
  <c r="T626" i="3" s="1"/>
  <c r="AC626" i="3"/>
  <c r="AA626" i="3"/>
  <c r="AE626" i="3"/>
  <c r="Z626" i="3"/>
  <c r="L625" i="3"/>
  <c r="U625" i="3" l="1"/>
  <c r="D626" i="3" s="1"/>
  <c r="AH626" i="3"/>
  <c r="AG626" i="3"/>
  <c r="Y624" i="3"/>
  <c r="E626" i="3" l="1"/>
  <c r="H626" i="3" s="1"/>
  <c r="K626" i="3" s="1"/>
  <c r="G626" i="3"/>
  <c r="F626" i="3" l="1"/>
  <c r="I626" i="3"/>
  <c r="J626" i="3"/>
  <c r="M626" i="3"/>
  <c r="N626" i="3" s="1"/>
  <c r="V626" i="3"/>
  <c r="W626" i="3" s="1"/>
  <c r="A627" i="3"/>
  <c r="B627" i="3" s="1"/>
  <c r="L626" i="3" l="1"/>
  <c r="AA627" i="3"/>
  <c r="AC627" i="3"/>
  <c r="P627" i="3"/>
  <c r="Q627" i="3" s="1"/>
  <c r="R627" i="3" s="1"/>
  <c r="S627" i="3" s="1"/>
  <c r="T627" i="3" s="1"/>
  <c r="AE627" i="3"/>
  <c r="AD627" i="3"/>
  <c r="Z627" i="3"/>
  <c r="AG627" i="3" l="1"/>
  <c r="U626" i="3"/>
  <c r="D627" i="3" s="1"/>
  <c r="AH627" i="3"/>
  <c r="E627" i="3"/>
  <c r="H627" i="3" s="1"/>
  <c r="Y625" i="3"/>
  <c r="K627" i="3" l="1"/>
  <c r="F627" i="3"/>
  <c r="G627" i="3"/>
  <c r="V627" i="3" l="1"/>
  <c r="A628" i="3"/>
  <c r="B628" i="3" s="1"/>
  <c r="I627" i="3"/>
  <c r="J627" i="3"/>
  <c r="M627" i="3"/>
  <c r="N627" i="3" s="1"/>
  <c r="L627" i="3" l="1"/>
  <c r="Z628" i="3"/>
  <c r="AA628" i="3"/>
  <c r="AC628" i="3"/>
  <c r="P628" i="3"/>
  <c r="Q628" i="3" s="1"/>
  <c r="R628" i="3" s="1"/>
  <c r="S628" i="3" s="1"/>
  <c r="T628" i="3" s="1"/>
  <c r="AD628" i="3"/>
  <c r="AE628" i="3"/>
  <c r="W627" i="3"/>
  <c r="U627" i="3" l="1"/>
  <c r="D628" i="3"/>
  <c r="E628" i="3"/>
  <c r="H628" i="3" s="1"/>
  <c r="AG628" i="3"/>
  <c r="AH628" i="3"/>
  <c r="Y626" i="3"/>
  <c r="K628" i="3" l="1"/>
  <c r="F628" i="3"/>
  <c r="G628" i="3"/>
  <c r="V628" i="3" l="1"/>
  <c r="A629" i="3"/>
  <c r="B629" i="3" s="1"/>
  <c r="I628" i="3"/>
  <c r="J628" i="3"/>
  <c r="M628" i="3"/>
  <c r="N628" i="3" s="1"/>
  <c r="AC629" i="3" l="1"/>
  <c r="Z629" i="3"/>
  <c r="AA629" i="3"/>
  <c r="AD629" i="3"/>
  <c r="AE629" i="3"/>
  <c r="P629" i="3"/>
  <c r="Q629" i="3" s="1"/>
  <c r="R629" i="3" s="1"/>
  <c r="S629" i="3" s="1"/>
  <c r="T629" i="3" s="1"/>
  <c r="L628" i="3"/>
  <c r="W628" i="3"/>
  <c r="U628" i="3" l="1"/>
  <c r="AH629" i="3"/>
  <c r="AG629" i="3"/>
  <c r="E629" i="3"/>
  <c r="H629" i="3" s="1"/>
  <c r="D629" i="3"/>
  <c r="Y627" i="3"/>
  <c r="K629" i="3" l="1"/>
  <c r="F629" i="3"/>
  <c r="G629" i="3"/>
  <c r="I629" i="3" l="1"/>
  <c r="J629" i="3"/>
  <c r="M629" i="3"/>
  <c r="N629" i="3" s="1"/>
  <c r="V629" i="3"/>
  <c r="W629" i="3" s="1"/>
  <c r="A630" i="3"/>
  <c r="B630" i="3" s="1"/>
  <c r="L629" i="3" l="1"/>
  <c r="AA630" i="3"/>
  <c r="Z630" i="3"/>
  <c r="P630" i="3"/>
  <c r="Q630" i="3" s="1"/>
  <c r="R630" i="3" s="1"/>
  <c r="S630" i="3" s="1"/>
  <c r="T630" i="3" s="1"/>
  <c r="AE630" i="3"/>
  <c r="AC630" i="3"/>
  <c r="AD630" i="3"/>
  <c r="U629" i="3" l="1"/>
  <c r="D630" i="3" s="1"/>
  <c r="AH630" i="3"/>
  <c r="AG630" i="3"/>
  <c r="E630" i="3"/>
  <c r="H630" i="3" s="1"/>
  <c r="Y628" i="3"/>
  <c r="K630" i="3" l="1"/>
  <c r="F630" i="3"/>
  <c r="G630" i="3"/>
  <c r="I630" i="3" l="1"/>
  <c r="J630" i="3"/>
  <c r="M630" i="3"/>
  <c r="N630" i="3" s="1"/>
  <c r="V630" i="3"/>
  <c r="W630" i="3" s="1"/>
  <c r="A631" i="3"/>
  <c r="B631" i="3" s="1"/>
  <c r="AA631" i="3" l="1"/>
  <c r="Z631" i="3"/>
  <c r="AD631" i="3"/>
  <c r="P631" i="3"/>
  <c r="Q631" i="3" s="1"/>
  <c r="R631" i="3" s="1"/>
  <c r="S631" i="3" s="1"/>
  <c r="T631" i="3" s="1"/>
  <c r="AE631" i="3"/>
  <c r="AC631" i="3"/>
  <c r="L630" i="3"/>
  <c r="U630" i="3" l="1"/>
  <c r="AG631" i="3"/>
  <c r="AH631" i="3"/>
  <c r="E631" i="3"/>
  <c r="H631" i="3" s="1"/>
  <c r="D631" i="3"/>
  <c r="Y629" i="3"/>
  <c r="K631" i="3" l="1"/>
  <c r="F631" i="3"/>
  <c r="G631" i="3"/>
  <c r="V631" i="3" l="1"/>
  <c r="A632" i="3"/>
  <c r="B632" i="3" s="1"/>
  <c r="I631" i="3"/>
  <c r="J631" i="3"/>
  <c r="M631" i="3"/>
  <c r="N631" i="3" s="1"/>
  <c r="AC632" i="3" l="1"/>
  <c r="P632" i="3"/>
  <c r="Q632" i="3" s="1"/>
  <c r="R632" i="3" s="1"/>
  <c r="S632" i="3" s="1"/>
  <c r="T632" i="3" s="1"/>
  <c r="AA632" i="3"/>
  <c r="AD632" i="3"/>
  <c r="Z632" i="3"/>
  <c r="AE632" i="3"/>
  <c r="L631" i="3"/>
  <c r="W631" i="3"/>
  <c r="U631" i="3" l="1"/>
  <c r="D632" i="3" s="1"/>
  <c r="E632" i="3"/>
  <c r="H632" i="3" s="1"/>
  <c r="AH632" i="3"/>
  <c r="AG632" i="3"/>
  <c r="Y630" i="3"/>
  <c r="K632" i="3" l="1"/>
  <c r="F632" i="3"/>
  <c r="G632" i="3"/>
  <c r="I632" i="3" l="1"/>
  <c r="J632" i="3"/>
  <c r="M632" i="3"/>
  <c r="N632" i="3" s="1"/>
  <c r="V632" i="3"/>
  <c r="W632" i="3" s="1"/>
  <c r="A633" i="3"/>
  <c r="B633" i="3" s="1"/>
  <c r="L632" i="3" l="1"/>
  <c r="P633" i="3"/>
  <c r="Q633" i="3" s="1"/>
  <c r="R633" i="3" s="1"/>
  <c r="S633" i="3" s="1"/>
  <c r="T633" i="3" s="1"/>
  <c r="AC633" i="3"/>
  <c r="AA633" i="3"/>
  <c r="Z633" i="3"/>
  <c r="AD633" i="3"/>
  <c r="AE633" i="3"/>
  <c r="U632" i="3" l="1"/>
  <c r="E633" i="3"/>
  <c r="H633" i="3" s="1"/>
  <c r="AG633" i="3"/>
  <c r="D633" i="3"/>
  <c r="AH633" i="3"/>
  <c r="Y631" i="3"/>
  <c r="F633" i="3" l="1"/>
  <c r="G633" i="3"/>
  <c r="K633" i="3"/>
  <c r="V633" i="3" l="1"/>
  <c r="A634" i="3"/>
  <c r="B634" i="3" s="1"/>
  <c r="I633" i="3"/>
  <c r="J633" i="3"/>
  <c r="M633" i="3"/>
  <c r="N633" i="3" s="1"/>
  <c r="P634" i="3" l="1"/>
  <c r="Q634" i="3" s="1"/>
  <c r="R634" i="3" s="1"/>
  <c r="S634" i="3" s="1"/>
  <c r="T634" i="3" s="1"/>
  <c r="AC634" i="3"/>
  <c r="Z634" i="3"/>
  <c r="AA634" i="3"/>
  <c r="AE634" i="3"/>
  <c r="AD634" i="3"/>
  <c r="L633" i="3"/>
  <c r="W633" i="3"/>
  <c r="U633" i="3" l="1"/>
  <c r="AG634" i="3"/>
  <c r="D634" i="3"/>
  <c r="E634" i="3"/>
  <c r="H634" i="3" s="1"/>
  <c r="AH634" i="3"/>
  <c r="Y632" i="3"/>
  <c r="K634" i="3" l="1"/>
  <c r="F634" i="3"/>
  <c r="G634" i="3"/>
  <c r="I634" i="3" l="1"/>
  <c r="J634" i="3"/>
  <c r="M634" i="3"/>
  <c r="N634" i="3" s="1"/>
  <c r="V634" i="3"/>
  <c r="W634" i="3" s="1"/>
  <c r="A635" i="3"/>
  <c r="B635" i="3" s="1"/>
  <c r="Z635" i="3" l="1"/>
  <c r="AC635" i="3"/>
  <c r="P635" i="3"/>
  <c r="Q635" i="3" s="1"/>
  <c r="R635" i="3" s="1"/>
  <c r="S635" i="3" s="1"/>
  <c r="T635" i="3" s="1"/>
  <c r="AA635" i="3"/>
  <c r="AE635" i="3"/>
  <c r="AD635" i="3"/>
  <c r="L634" i="3"/>
  <c r="AH635" i="3" l="1"/>
  <c r="U634" i="3"/>
  <c r="D635" i="3" s="1"/>
  <c r="AG635" i="3"/>
  <c r="E635" i="3"/>
  <c r="H635" i="3" s="1"/>
  <c r="Y633" i="3"/>
  <c r="K635" i="3" l="1"/>
  <c r="F635" i="3"/>
  <c r="G635" i="3"/>
  <c r="I635" i="3" l="1"/>
  <c r="J635" i="3"/>
  <c r="M635" i="3"/>
  <c r="N635" i="3" s="1"/>
  <c r="V635" i="3"/>
  <c r="W635" i="3" s="1"/>
  <c r="A636" i="3"/>
  <c r="B636" i="3" s="1"/>
  <c r="L635" i="3" l="1"/>
  <c r="AA636" i="3"/>
  <c r="AC636" i="3"/>
  <c r="P636" i="3"/>
  <c r="Q636" i="3" s="1"/>
  <c r="R636" i="3" s="1"/>
  <c r="S636" i="3" s="1"/>
  <c r="T636" i="3" s="1"/>
  <c r="Z636" i="3"/>
  <c r="AE636" i="3"/>
  <c r="AD636" i="3"/>
  <c r="U635" i="3" l="1"/>
  <c r="E636" i="3"/>
  <c r="H636" i="3" s="1"/>
  <c r="AG636" i="3"/>
  <c r="AH636" i="3"/>
  <c r="D636" i="3"/>
  <c r="Y634" i="3"/>
  <c r="F636" i="3" l="1"/>
  <c r="G636" i="3"/>
  <c r="K636" i="3"/>
  <c r="V636" i="3" l="1"/>
  <c r="A637" i="3"/>
  <c r="B637" i="3" s="1"/>
  <c r="I636" i="3"/>
  <c r="J636" i="3"/>
  <c r="M636" i="3"/>
  <c r="N636" i="3" s="1"/>
  <c r="AC637" i="3" l="1"/>
  <c r="AA637" i="3"/>
  <c r="AE637" i="3"/>
  <c r="Z637" i="3"/>
  <c r="P637" i="3"/>
  <c r="Q637" i="3" s="1"/>
  <c r="R637" i="3" s="1"/>
  <c r="S637" i="3" s="1"/>
  <c r="T637" i="3" s="1"/>
  <c r="AD637" i="3"/>
  <c r="L636" i="3"/>
  <c r="W636" i="3"/>
  <c r="U636" i="3" l="1"/>
  <c r="D637" i="3"/>
  <c r="AH637" i="3"/>
  <c r="AG637" i="3"/>
  <c r="E637" i="3"/>
  <c r="H637" i="3" s="1"/>
  <c r="Y635" i="3"/>
  <c r="K637" i="3" l="1"/>
  <c r="F637" i="3"/>
  <c r="G637" i="3"/>
  <c r="I637" i="3" l="1"/>
  <c r="J637" i="3"/>
  <c r="M637" i="3"/>
  <c r="N637" i="3" s="1"/>
  <c r="V637" i="3"/>
  <c r="W637" i="3" s="1"/>
  <c r="A638" i="3"/>
  <c r="B638" i="3" s="1"/>
  <c r="AC638" i="3" l="1"/>
  <c r="P638" i="3"/>
  <c r="Q638" i="3" s="1"/>
  <c r="R638" i="3" s="1"/>
  <c r="S638" i="3" s="1"/>
  <c r="T638" i="3" s="1"/>
  <c r="AE638" i="3"/>
  <c r="AA638" i="3"/>
  <c r="Z638" i="3"/>
  <c r="AD638" i="3"/>
  <c r="L637" i="3"/>
  <c r="U637" i="3" l="1"/>
  <c r="D638" i="3" s="1"/>
  <c r="AG638" i="3"/>
  <c r="AH638" i="3"/>
  <c r="Y636" i="3"/>
  <c r="E638" i="3" l="1"/>
  <c r="H638" i="3" s="1"/>
  <c r="K638" i="3" s="1"/>
  <c r="G638" i="3"/>
  <c r="F638" i="3" l="1"/>
  <c r="I638" i="3"/>
  <c r="J638" i="3"/>
  <c r="M638" i="3"/>
  <c r="N638" i="3" s="1"/>
  <c r="V638" i="3"/>
  <c r="W638" i="3" s="1"/>
  <c r="A639" i="3"/>
  <c r="B639" i="3" s="1"/>
  <c r="L638" i="3" l="1"/>
  <c r="Z639" i="3"/>
  <c r="AC639" i="3"/>
  <c r="AA639" i="3"/>
  <c r="AD639" i="3"/>
  <c r="P639" i="3"/>
  <c r="Q639" i="3" s="1"/>
  <c r="R639" i="3" s="1"/>
  <c r="S639" i="3" s="1"/>
  <c r="T639" i="3" s="1"/>
  <c r="AE639" i="3"/>
  <c r="U638" i="3" l="1"/>
  <c r="E639" i="3"/>
  <c r="H639" i="3" s="1"/>
  <c r="AH639" i="3"/>
  <c r="D639" i="3"/>
  <c r="AG639" i="3"/>
  <c r="Y637" i="3"/>
  <c r="F639" i="3" l="1"/>
  <c r="G639" i="3"/>
  <c r="K639" i="3"/>
  <c r="V639" i="3" l="1"/>
  <c r="A640" i="3"/>
  <c r="B640" i="3" s="1"/>
  <c r="I639" i="3"/>
  <c r="J639" i="3"/>
  <c r="M639" i="3"/>
  <c r="N639" i="3" s="1"/>
  <c r="W639" i="3" l="1"/>
  <c r="AD640" i="3"/>
  <c r="AA640" i="3"/>
  <c r="P640" i="3"/>
  <c r="Q640" i="3" s="1"/>
  <c r="R640" i="3" s="1"/>
  <c r="S640" i="3" s="1"/>
  <c r="T640" i="3" s="1"/>
  <c r="AC640" i="3"/>
  <c r="AE640" i="3"/>
  <c r="Z640" i="3"/>
  <c r="L639" i="3"/>
  <c r="U639" i="3" l="1"/>
  <c r="E640" i="3"/>
  <c r="H640" i="3" s="1"/>
  <c r="AG640" i="3"/>
  <c r="AH640" i="3"/>
  <c r="D640" i="3"/>
  <c r="Y638" i="3"/>
  <c r="F640" i="3" l="1"/>
  <c r="G640" i="3"/>
  <c r="K640" i="3"/>
  <c r="V640" i="3" l="1"/>
  <c r="A641" i="3"/>
  <c r="B641" i="3" s="1"/>
  <c r="I640" i="3"/>
  <c r="J640" i="3"/>
  <c r="M640" i="3"/>
  <c r="N640" i="3" s="1"/>
  <c r="AA641" i="3" l="1"/>
  <c r="AD641" i="3"/>
  <c r="P641" i="3"/>
  <c r="Q641" i="3" s="1"/>
  <c r="R641" i="3" s="1"/>
  <c r="S641" i="3" s="1"/>
  <c r="T641" i="3" s="1"/>
  <c r="AC641" i="3"/>
  <c r="Z641" i="3"/>
  <c r="AE641" i="3"/>
  <c r="L640" i="3"/>
  <c r="W640" i="3"/>
  <c r="U640" i="3" l="1"/>
  <c r="E641" i="3" s="1"/>
  <c r="H641" i="3" s="1"/>
  <c r="AH641" i="3"/>
  <c r="D641" i="3"/>
  <c r="AG641" i="3"/>
  <c r="Y639" i="3"/>
  <c r="F641" i="3" l="1"/>
  <c r="G641" i="3"/>
  <c r="K641" i="3"/>
  <c r="V641" i="3" l="1"/>
  <c r="A642" i="3"/>
  <c r="B642" i="3" s="1"/>
  <c r="I641" i="3"/>
  <c r="J641" i="3"/>
  <c r="M641" i="3"/>
  <c r="N641" i="3" s="1"/>
  <c r="L641" i="3" l="1"/>
  <c r="P642" i="3"/>
  <c r="Q642" i="3" s="1"/>
  <c r="R642" i="3" s="1"/>
  <c r="S642" i="3" s="1"/>
  <c r="T642" i="3" s="1"/>
  <c r="AD642" i="3"/>
  <c r="AC642" i="3"/>
  <c r="AA642" i="3"/>
  <c r="Z642" i="3"/>
  <c r="AE642" i="3"/>
  <c r="W641" i="3"/>
  <c r="U641" i="3" l="1"/>
  <c r="D642" i="3" s="1"/>
  <c r="AH642" i="3"/>
  <c r="AG642" i="3"/>
  <c r="E642" i="3"/>
  <c r="H642" i="3" s="1"/>
  <c r="Y640" i="3"/>
  <c r="K642" i="3" l="1"/>
  <c r="F642" i="3"/>
  <c r="G642" i="3"/>
  <c r="I642" i="3" l="1"/>
  <c r="J642" i="3"/>
  <c r="M642" i="3"/>
  <c r="N642" i="3" s="1"/>
  <c r="V642" i="3"/>
  <c r="W642" i="3" s="1"/>
  <c r="A643" i="3"/>
  <c r="B643" i="3" s="1"/>
  <c r="Z643" i="3" l="1"/>
  <c r="AD643" i="3"/>
  <c r="AA643" i="3"/>
  <c r="AE643" i="3"/>
  <c r="AC643" i="3"/>
  <c r="P643" i="3"/>
  <c r="Q643" i="3" s="1"/>
  <c r="R643" i="3" s="1"/>
  <c r="S643" i="3" s="1"/>
  <c r="T643" i="3" s="1"/>
  <c r="L642" i="3"/>
  <c r="U642" i="3" l="1"/>
  <c r="E643" i="3" s="1"/>
  <c r="H643" i="3" s="1"/>
  <c r="D643" i="3"/>
  <c r="AH643" i="3"/>
  <c r="AG643" i="3"/>
  <c r="Y641" i="3"/>
  <c r="F643" i="3" l="1"/>
  <c r="G643" i="3"/>
  <c r="K643" i="3"/>
  <c r="I643" i="3" l="1"/>
  <c r="J643" i="3"/>
  <c r="M643" i="3"/>
  <c r="N643" i="3" s="1"/>
  <c r="V643" i="3"/>
  <c r="W643" i="3" s="1"/>
  <c r="A644" i="3"/>
  <c r="B644" i="3" s="1"/>
  <c r="P644" i="3" l="1"/>
  <c r="Q644" i="3" s="1"/>
  <c r="R644" i="3" s="1"/>
  <c r="S644" i="3" s="1"/>
  <c r="T644" i="3" s="1"/>
  <c r="Z644" i="3"/>
  <c r="AC644" i="3"/>
  <c r="AE644" i="3"/>
  <c r="AA644" i="3"/>
  <c r="AD644" i="3"/>
  <c r="L643" i="3"/>
  <c r="U643" i="3" l="1"/>
  <c r="AH644" i="3"/>
  <c r="E644" i="3"/>
  <c r="H644" i="3" s="1"/>
  <c r="AG644" i="3"/>
  <c r="D644" i="3"/>
  <c r="Y642" i="3"/>
  <c r="F644" i="3" l="1"/>
  <c r="G644" i="3"/>
  <c r="K644" i="3"/>
  <c r="V644" i="3" l="1"/>
  <c r="A645" i="3"/>
  <c r="B645" i="3" s="1"/>
  <c r="I644" i="3"/>
  <c r="J644" i="3"/>
  <c r="M644" i="3"/>
  <c r="N644" i="3" s="1"/>
  <c r="L644" i="3" l="1"/>
  <c r="Z645" i="3"/>
  <c r="AA645" i="3"/>
  <c r="AD645" i="3"/>
  <c r="AC645" i="3"/>
  <c r="P645" i="3"/>
  <c r="Q645" i="3" s="1"/>
  <c r="R645" i="3" s="1"/>
  <c r="S645" i="3" s="1"/>
  <c r="T645" i="3" s="1"/>
  <c r="AE645" i="3"/>
  <c r="W644" i="3"/>
  <c r="U644" i="3" l="1"/>
  <c r="D645" i="3"/>
  <c r="AG645" i="3"/>
  <c r="AH645" i="3"/>
  <c r="E645" i="3"/>
  <c r="H645" i="3" s="1"/>
  <c r="Y643" i="3"/>
  <c r="K645" i="3" l="1"/>
  <c r="F645" i="3"/>
  <c r="G645" i="3"/>
  <c r="V645" i="3" l="1"/>
  <c r="A646" i="3"/>
  <c r="B646" i="3" s="1"/>
  <c r="I645" i="3"/>
  <c r="J645" i="3"/>
  <c r="M645" i="3"/>
  <c r="N645" i="3" s="1"/>
  <c r="L645" i="3" l="1"/>
  <c r="AA646" i="3"/>
  <c r="Z646" i="3"/>
  <c r="AD646" i="3"/>
  <c r="AC646" i="3"/>
  <c r="P646" i="3"/>
  <c r="Q646" i="3" s="1"/>
  <c r="R646" i="3" s="1"/>
  <c r="S646" i="3" s="1"/>
  <c r="T646" i="3" s="1"/>
  <c r="AE646" i="3"/>
  <c r="W645" i="3"/>
  <c r="AH646" i="3" l="1"/>
  <c r="AG646" i="3"/>
  <c r="U645" i="3"/>
  <c r="E646" i="3" s="1"/>
  <c r="H646" i="3" s="1"/>
  <c r="D646" i="3"/>
  <c r="Y644" i="3"/>
  <c r="G646" i="3" l="1"/>
  <c r="F646" i="3"/>
  <c r="K646" i="3"/>
  <c r="V646" i="3" l="1"/>
  <c r="A647" i="3"/>
  <c r="B647" i="3" s="1"/>
  <c r="I646" i="3"/>
  <c r="J646" i="3"/>
  <c r="M646" i="3"/>
  <c r="N646" i="3" s="1"/>
  <c r="L646" i="3" l="1"/>
  <c r="AA647" i="3"/>
  <c r="P647" i="3"/>
  <c r="Q647" i="3" s="1"/>
  <c r="R647" i="3" s="1"/>
  <c r="S647" i="3" s="1"/>
  <c r="T647" i="3" s="1"/>
  <c r="AC647" i="3"/>
  <c r="AE647" i="3"/>
  <c r="Z647" i="3"/>
  <c r="AD647" i="3"/>
  <c r="W646" i="3"/>
  <c r="U646" i="3" l="1"/>
  <c r="D647" i="3"/>
  <c r="AH647" i="3"/>
  <c r="AG647" i="3"/>
  <c r="E647" i="3"/>
  <c r="H647" i="3" s="1"/>
  <c r="Y645" i="3"/>
  <c r="F647" i="3" l="1"/>
  <c r="G647" i="3"/>
  <c r="K647" i="3"/>
  <c r="V647" i="3" l="1"/>
  <c r="A648" i="3"/>
  <c r="B648" i="3" s="1"/>
  <c r="I647" i="3"/>
  <c r="J647" i="3"/>
  <c r="M647" i="3"/>
  <c r="N647" i="3" s="1"/>
  <c r="AC648" i="3" l="1"/>
  <c r="P648" i="3"/>
  <c r="Q648" i="3" s="1"/>
  <c r="R648" i="3" s="1"/>
  <c r="S648" i="3" s="1"/>
  <c r="T648" i="3" s="1"/>
  <c r="AE648" i="3"/>
  <c r="Z648" i="3"/>
  <c r="AD648" i="3"/>
  <c r="AA648" i="3"/>
  <c r="L647" i="3"/>
  <c r="W647" i="3"/>
  <c r="U647" i="3" l="1"/>
  <c r="AH648" i="3"/>
  <c r="D648" i="3"/>
  <c r="AG648" i="3"/>
  <c r="E648" i="3"/>
  <c r="H648" i="3" s="1"/>
  <c r="Y646" i="3"/>
  <c r="F648" i="3" l="1"/>
  <c r="G648" i="3"/>
  <c r="K648" i="3"/>
  <c r="V648" i="3" l="1"/>
  <c r="A649" i="3"/>
  <c r="B649" i="3" s="1"/>
  <c r="I648" i="3"/>
  <c r="J648" i="3"/>
  <c r="M648" i="3"/>
  <c r="N648" i="3" s="1"/>
  <c r="L648" i="3" l="1"/>
  <c r="Z649" i="3"/>
  <c r="AA649" i="3"/>
  <c r="AD649" i="3"/>
  <c r="P649" i="3"/>
  <c r="Q649" i="3" s="1"/>
  <c r="R649" i="3" s="1"/>
  <c r="S649" i="3" s="1"/>
  <c r="T649" i="3" s="1"/>
  <c r="AC649" i="3"/>
  <c r="AE649" i="3"/>
  <c r="W648" i="3"/>
  <c r="U648" i="3" l="1"/>
  <c r="E649" i="3" s="1"/>
  <c r="H649" i="3" s="1"/>
  <c r="AH649" i="3"/>
  <c r="AG649" i="3"/>
  <c r="D649" i="3"/>
  <c r="Y647" i="3"/>
  <c r="F649" i="3" l="1"/>
  <c r="G649" i="3"/>
  <c r="K649" i="3"/>
  <c r="I649" i="3" l="1"/>
  <c r="J649" i="3"/>
  <c r="M649" i="3"/>
  <c r="N649" i="3" s="1"/>
  <c r="V649" i="3"/>
  <c r="W649" i="3" s="1"/>
  <c r="A650" i="3"/>
  <c r="B650" i="3" s="1"/>
  <c r="AA650" i="3" l="1"/>
  <c r="AC650" i="3"/>
  <c r="Z650" i="3"/>
  <c r="P650" i="3"/>
  <c r="Q650" i="3" s="1"/>
  <c r="R650" i="3" s="1"/>
  <c r="S650" i="3" s="1"/>
  <c r="T650" i="3" s="1"/>
  <c r="AD650" i="3"/>
  <c r="AE650" i="3"/>
  <c r="L649" i="3"/>
  <c r="U649" i="3" l="1"/>
  <c r="E650" i="3" s="1"/>
  <c r="H650" i="3" s="1"/>
  <c r="AG650" i="3"/>
  <c r="D650" i="3"/>
  <c r="AH650" i="3"/>
  <c r="Y648" i="3"/>
  <c r="F650" i="3" l="1"/>
  <c r="G650" i="3"/>
  <c r="K650" i="3"/>
  <c r="V650" i="3" l="1"/>
  <c r="A651" i="3"/>
  <c r="B651" i="3" s="1"/>
  <c r="I650" i="3"/>
  <c r="J650" i="3"/>
  <c r="M650" i="3"/>
  <c r="N650" i="3" s="1"/>
  <c r="L650" i="3" l="1"/>
  <c r="AD651" i="3"/>
  <c r="P651" i="3"/>
  <c r="Q651" i="3" s="1"/>
  <c r="R651" i="3" s="1"/>
  <c r="S651" i="3" s="1"/>
  <c r="T651" i="3" s="1"/>
  <c r="AC651" i="3"/>
  <c r="AE651" i="3"/>
  <c r="AA651" i="3"/>
  <c r="Z651" i="3"/>
  <c r="W650" i="3"/>
  <c r="AH651" i="3" l="1"/>
  <c r="U650" i="3"/>
  <c r="E651" i="3" s="1"/>
  <c r="H651" i="3" s="1"/>
  <c r="AG651" i="3"/>
  <c r="D651" i="3"/>
  <c r="Y649" i="3"/>
  <c r="F651" i="3" l="1"/>
  <c r="G651" i="3"/>
  <c r="K651" i="3"/>
  <c r="V651" i="3" l="1"/>
  <c r="A652" i="3"/>
  <c r="B652" i="3" s="1"/>
  <c r="I651" i="3"/>
  <c r="J651" i="3"/>
  <c r="M651" i="3"/>
  <c r="N651" i="3" s="1"/>
  <c r="L651" i="3" l="1"/>
  <c r="Z652" i="3"/>
  <c r="AD652" i="3"/>
  <c r="AC652" i="3"/>
  <c r="AE652" i="3"/>
  <c r="P652" i="3"/>
  <c r="Q652" i="3" s="1"/>
  <c r="R652" i="3" s="1"/>
  <c r="S652" i="3" s="1"/>
  <c r="T652" i="3" s="1"/>
  <c r="AA652" i="3"/>
  <c r="W651" i="3"/>
  <c r="U651" i="3" l="1"/>
  <c r="E652" i="3"/>
  <c r="H652" i="3" s="1"/>
  <c r="D652" i="3"/>
  <c r="AH652" i="3"/>
  <c r="AG652" i="3"/>
  <c r="Y650" i="3"/>
  <c r="F652" i="3" l="1"/>
  <c r="G652" i="3"/>
  <c r="K652" i="3"/>
  <c r="V652" i="3" l="1"/>
  <c r="A653" i="3"/>
  <c r="B653" i="3" s="1"/>
  <c r="I652" i="3"/>
  <c r="J652" i="3"/>
  <c r="M652" i="3"/>
  <c r="N652" i="3" s="1"/>
  <c r="Z653" i="3" l="1"/>
  <c r="AE653" i="3"/>
  <c r="AD653" i="3"/>
  <c r="AC653" i="3"/>
  <c r="AA653" i="3"/>
  <c r="P653" i="3"/>
  <c r="Q653" i="3" s="1"/>
  <c r="R653" i="3" s="1"/>
  <c r="S653" i="3" s="1"/>
  <c r="T653" i="3" s="1"/>
  <c r="L652" i="3"/>
  <c r="W652" i="3"/>
  <c r="U652" i="3" l="1"/>
  <c r="AG653" i="3"/>
  <c r="AH653" i="3"/>
  <c r="D653" i="3"/>
  <c r="E653" i="3"/>
  <c r="H653" i="3" s="1"/>
  <c r="Y651" i="3"/>
  <c r="F653" i="3" l="1"/>
  <c r="G653" i="3"/>
  <c r="K653" i="3"/>
  <c r="V653" i="3" l="1"/>
  <c r="A654" i="3"/>
  <c r="B654" i="3" s="1"/>
  <c r="I653" i="3"/>
  <c r="J653" i="3"/>
  <c r="M653" i="3"/>
  <c r="N653" i="3" s="1"/>
  <c r="L653" i="3" l="1"/>
  <c r="Z654" i="3"/>
  <c r="AA654" i="3"/>
  <c r="AC654" i="3"/>
  <c r="AE654" i="3"/>
  <c r="AD654" i="3"/>
  <c r="P654" i="3"/>
  <c r="Q654" i="3" s="1"/>
  <c r="R654" i="3" s="1"/>
  <c r="S654" i="3" s="1"/>
  <c r="T654" i="3" s="1"/>
  <c r="W653" i="3"/>
  <c r="U653" i="3" l="1"/>
  <c r="E654" i="3"/>
  <c r="H654" i="3" s="1"/>
  <c r="D654" i="3"/>
  <c r="AH654" i="3"/>
  <c r="AG654" i="3"/>
  <c r="Y652" i="3"/>
  <c r="F654" i="3" l="1"/>
  <c r="G654" i="3"/>
  <c r="K654" i="3"/>
  <c r="I654" i="3" l="1"/>
  <c r="J654" i="3"/>
  <c r="M654" i="3"/>
  <c r="N654" i="3" s="1"/>
  <c r="V654" i="3"/>
  <c r="W654" i="3" s="1"/>
  <c r="A655" i="3"/>
  <c r="B655" i="3" s="1"/>
  <c r="AA655" i="3" l="1"/>
  <c r="P655" i="3"/>
  <c r="Q655" i="3" s="1"/>
  <c r="R655" i="3" s="1"/>
  <c r="S655" i="3" s="1"/>
  <c r="T655" i="3" s="1"/>
  <c r="AC655" i="3"/>
  <c r="AD655" i="3"/>
  <c r="AE655" i="3"/>
  <c r="Z655" i="3"/>
  <c r="L654" i="3"/>
  <c r="U654" i="3" l="1"/>
  <c r="AG655" i="3"/>
  <c r="AH655" i="3"/>
  <c r="E655" i="3"/>
  <c r="H655" i="3" s="1"/>
  <c r="D655" i="3"/>
  <c r="Y653" i="3"/>
  <c r="K655" i="3" l="1"/>
  <c r="F655" i="3"/>
  <c r="G655" i="3"/>
  <c r="I655" i="3" l="1"/>
  <c r="J655" i="3"/>
  <c r="M655" i="3"/>
  <c r="N655" i="3" s="1"/>
  <c r="V655" i="3"/>
  <c r="W655" i="3" s="1"/>
  <c r="A656" i="3"/>
  <c r="B656" i="3" s="1"/>
  <c r="L655" i="3" l="1"/>
  <c r="Z656" i="3"/>
  <c r="AA656" i="3"/>
  <c r="AD656" i="3"/>
  <c r="AE656" i="3"/>
  <c r="AC656" i="3"/>
  <c r="P656" i="3"/>
  <c r="Q656" i="3" s="1"/>
  <c r="R656" i="3" s="1"/>
  <c r="S656" i="3" s="1"/>
  <c r="T656" i="3" s="1"/>
  <c r="U655" i="3" l="1"/>
  <c r="D656" i="3" s="1"/>
  <c r="E656" i="3"/>
  <c r="H656" i="3" s="1"/>
  <c r="AH656" i="3"/>
  <c r="AG656" i="3"/>
  <c r="Y654" i="3"/>
  <c r="K656" i="3" l="1"/>
  <c r="F656" i="3"/>
  <c r="G656" i="3"/>
  <c r="V656" i="3" l="1"/>
  <c r="A657" i="3"/>
  <c r="B657" i="3" s="1"/>
  <c r="I656" i="3"/>
  <c r="J656" i="3"/>
  <c r="M656" i="3"/>
  <c r="N656" i="3" s="1"/>
  <c r="AC657" i="3" l="1"/>
  <c r="AA657" i="3"/>
  <c r="Z657" i="3"/>
  <c r="AE657" i="3"/>
  <c r="AD657" i="3"/>
  <c r="P657" i="3"/>
  <c r="Q657" i="3" s="1"/>
  <c r="R657" i="3" s="1"/>
  <c r="S657" i="3" s="1"/>
  <c r="T657" i="3" s="1"/>
  <c r="L656" i="3"/>
  <c r="W656" i="3"/>
  <c r="AH657" i="3" l="1"/>
  <c r="AG657" i="3"/>
  <c r="U656" i="3"/>
  <c r="E657" i="3" s="1"/>
  <c r="H657" i="3" s="1"/>
  <c r="D657" i="3"/>
  <c r="Y655" i="3"/>
  <c r="F657" i="3" l="1"/>
  <c r="G657" i="3"/>
  <c r="K657" i="3"/>
  <c r="V657" i="3" l="1"/>
  <c r="A658" i="3"/>
  <c r="B658" i="3" s="1"/>
  <c r="I657" i="3"/>
  <c r="J657" i="3"/>
  <c r="M657" i="3"/>
  <c r="N657" i="3" s="1"/>
  <c r="W657" i="3" l="1"/>
  <c r="L657" i="3"/>
  <c r="AD658" i="3"/>
  <c r="P658" i="3"/>
  <c r="Q658" i="3" s="1"/>
  <c r="R658" i="3" s="1"/>
  <c r="S658" i="3" s="1"/>
  <c r="T658" i="3" s="1"/>
  <c r="AA658" i="3"/>
  <c r="AE658" i="3"/>
  <c r="Z658" i="3"/>
  <c r="AC658" i="3"/>
  <c r="U657" i="3" l="1"/>
  <c r="E658" i="3" s="1"/>
  <c r="H658" i="3" s="1"/>
  <c r="AG658" i="3"/>
  <c r="AH658" i="3"/>
  <c r="Y656" i="3"/>
  <c r="D658" i="3" l="1"/>
  <c r="F658" i="3" s="1"/>
  <c r="K658" i="3"/>
  <c r="G658" i="3" l="1"/>
  <c r="I658" i="3" s="1"/>
  <c r="V658" i="3"/>
  <c r="A659" i="3"/>
  <c r="B659" i="3" s="1"/>
  <c r="M658" i="3" l="1"/>
  <c r="N658" i="3" s="1"/>
  <c r="J658" i="3"/>
  <c r="L658" i="3" s="1"/>
  <c r="AD659" i="3"/>
  <c r="AC659" i="3"/>
  <c r="Z659" i="3"/>
  <c r="AA659" i="3"/>
  <c r="AE659" i="3"/>
  <c r="P659" i="3"/>
  <c r="Q659" i="3" s="1"/>
  <c r="R659" i="3" s="1"/>
  <c r="S659" i="3" s="1"/>
  <c r="T659" i="3" s="1"/>
  <c r="W658" i="3"/>
  <c r="U658" i="3" l="1"/>
  <c r="AG659" i="3"/>
  <c r="D659" i="3"/>
  <c r="AH659" i="3"/>
  <c r="E659" i="3"/>
  <c r="H659" i="3" s="1"/>
  <c r="Y657" i="3"/>
  <c r="F659" i="3" l="1"/>
  <c r="G659" i="3"/>
  <c r="K659" i="3"/>
  <c r="V659" i="3" l="1"/>
  <c r="A660" i="3"/>
  <c r="B660" i="3" s="1"/>
  <c r="I659" i="3"/>
  <c r="J659" i="3"/>
  <c r="M659" i="3"/>
  <c r="N659" i="3" s="1"/>
  <c r="L659" i="3" l="1"/>
  <c r="AA660" i="3"/>
  <c r="P660" i="3"/>
  <c r="Q660" i="3" s="1"/>
  <c r="R660" i="3" s="1"/>
  <c r="S660" i="3" s="1"/>
  <c r="T660" i="3" s="1"/>
  <c r="AC660" i="3"/>
  <c r="AD660" i="3"/>
  <c r="Z660" i="3"/>
  <c r="AE660" i="3"/>
  <c r="W659" i="3"/>
  <c r="U659" i="3" l="1"/>
  <c r="AG660" i="3"/>
  <c r="D660" i="3"/>
  <c r="E660" i="3"/>
  <c r="H660" i="3" s="1"/>
  <c r="AH660" i="3"/>
  <c r="Y658" i="3"/>
  <c r="K660" i="3" l="1"/>
  <c r="F660" i="3"/>
  <c r="G660" i="3"/>
  <c r="I660" i="3" l="1"/>
  <c r="J660" i="3"/>
  <c r="M660" i="3"/>
  <c r="N660" i="3" s="1"/>
  <c r="V660" i="3"/>
  <c r="W660" i="3" s="1"/>
  <c r="A661" i="3"/>
  <c r="B661" i="3" s="1"/>
  <c r="AA661" i="3" l="1"/>
  <c r="Z661" i="3"/>
  <c r="AC661" i="3"/>
  <c r="AD661" i="3"/>
  <c r="P661" i="3"/>
  <c r="Q661" i="3" s="1"/>
  <c r="R661" i="3" s="1"/>
  <c r="S661" i="3" s="1"/>
  <c r="T661" i="3" s="1"/>
  <c r="AE661" i="3"/>
  <c r="L660" i="3"/>
  <c r="U660" i="3" l="1"/>
  <c r="E661" i="3"/>
  <c r="H661" i="3" s="1"/>
  <c r="D661" i="3"/>
  <c r="AH661" i="3"/>
  <c r="AG661" i="3"/>
  <c r="Y659" i="3"/>
  <c r="F661" i="3" l="1"/>
  <c r="G661" i="3"/>
  <c r="K661" i="3"/>
  <c r="V661" i="3" l="1"/>
  <c r="A662" i="3"/>
  <c r="B662" i="3" s="1"/>
  <c r="I661" i="3"/>
  <c r="J661" i="3"/>
  <c r="M661" i="3"/>
  <c r="N661" i="3" s="1"/>
  <c r="L661" i="3" l="1"/>
  <c r="AA662" i="3"/>
  <c r="AD662" i="3"/>
  <c r="AC662" i="3"/>
  <c r="P662" i="3"/>
  <c r="Q662" i="3" s="1"/>
  <c r="R662" i="3" s="1"/>
  <c r="S662" i="3" s="1"/>
  <c r="T662" i="3" s="1"/>
  <c r="Z662" i="3"/>
  <c r="AE662" i="3"/>
  <c r="W661" i="3"/>
  <c r="AH662" i="3" l="1"/>
  <c r="AG662" i="3"/>
  <c r="U661" i="3"/>
  <c r="E662" i="3" s="1"/>
  <c r="H662" i="3" s="1"/>
  <c r="Y660" i="3"/>
  <c r="D662" i="3" l="1"/>
  <c r="F662" i="3" s="1"/>
  <c r="K662" i="3"/>
  <c r="G662" i="3" l="1"/>
  <c r="V662" i="3"/>
  <c r="A663" i="3"/>
  <c r="B663" i="3" s="1"/>
  <c r="I662" i="3"/>
  <c r="J662" i="3"/>
  <c r="M662" i="3"/>
  <c r="N662" i="3" s="1"/>
  <c r="AC663" i="3" l="1"/>
  <c r="Z663" i="3"/>
  <c r="P663" i="3"/>
  <c r="Q663" i="3" s="1"/>
  <c r="R663" i="3" s="1"/>
  <c r="S663" i="3" s="1"/>
  <c r="T663" i="3" s="1"/>
  <c r="AA663" i="3"/>
  <c r="AD663" i="3"/>
  <c r="AE663" i="3"/>
  <c r="L662" i="3"/>
  <c r="W662" i="3"/>
  <c r="U662" i="3" l="1"/>
  <c r="AG663" i="3"/>
  <c r="AH663" i="3"/>
  <c r="E663" i="3"/>
  <c r="H663" i="3" s="1"/>
  <c r="D663" i="3"/>
  <c r="Y661" i="3"/>
  <c r="F663" i="3" l="1"/>
  <c r="G663" i="3"/>
  <c r="K663" i="3"/>
  <c r="I663" i="3" l="1"/>
  <c r="J663" i="3"/>
  <c r="M663" i="3"/>
  <c r="N663" i="3" s="1"/>
  <c r="V663" i="3"/>
  <c r="W663" i="3" s="1"/>
  <c r="A664" i="3"/>
  <c r="B664" i="3" s="1"/>
  <c r="AA664" i="3" l="1"/>
  <c r="Z664" i="3"/>
  <c r="AC664" i="3"/>
  <c r="AD664" i="3"/>
  <c r="P664" i="3"/>
  <c r="Q664" i="3" s="1"/>
  <c r="R664" i="3" s="1"/>
  <c r="S664" i="3" s="1"/>
  <c r="T664" i="3" s="1"/>
  <c r="AE664" i="3"/>
  <c r="L663" i="3"/>
  <c r="AH664" i="3" l="1"/>
  <c r="AG664" i="3"/>
  <c r="U663" i="3"/>
  <c r="E664" i="3" s="1"/>
  <c r="H664" i="3" s="1"/>
  <c r="D664" i="3"/>
  <c r="Y662" i="3"/>
  <c r="F664" i="3" l="1"/>
  <c r="G664" i="3"/>
  <c r="K664" i="3"/>
  <c r="I664" i="3" l="1"/>
  <c r="J664" i="3"/>
  <c r="M664" i="3"/>
  <c r="N664" i="3" s="1"/>
  <c r="V664" i="3"/>
  <c r="A665" i="3"/>
  <c r="B665" i="3" s="1"/>
  <c r="W664" i="3" l="1"/>
  <c r="L664" i="3"/>
  <c r="AC665" i="3"/>
  <c r="P665" i="3"/>
  <c r="Q665" i="3" s="1"/>
  <c r="R665" i="3" s="1"/>
  <c r="S665" i="3" s="1"/>
  <c r="T665" i="3" s="1"/>
  <c r="Z665" i="3"/>
  <c r="AE665" i="3"/>
  <c r="AA665" i="3"/>
  <c r="AD665" i="3"/>
  <c r="U664" i="3" l="1"/>
  <c r="AG665" i="3"/>
  <c r="AH665" i="3"/>
  <c r="D665" i="3"/>
  <c r="E665" i="3"/>
  <c r="H665" i="3" s="1"/>
  <c r="Y663" i="3"/>
  <c r="F665" i="3" l="1"/>
  <c r="G665" i="3"/>
  <c r="K665" i="3"/>
  <c r="I665" i="3" l="1"/>
  <c r="J665" i="3"/>
  <c r="M665" i="3"/>
  <c r="N665" i="3" s="1"/>
  <c r="V665" i="3"/>
  <c r="W665" i="3" s="1"/>
  <c r="A666" i="3"/>
  <c r="B666" i="3" s="1"/>
  <c r="P666" i="3" l="1"/>
  <c r="Q666" i="3" s="1"/>
  <c r="R666" i="3" s="1"/>
  <c r="S666" i="3" s="1"/>
  <c r="T666" i="3" s="1"/>
  <c r="AD666" i="3"/>
  <c r="Z666" i="3"/>
  <c r="AE666" i="3"/>
  <c r="AA666" i="3"/>
  <c r="AC666" i="3"/>
  <c r="L665" i="3"/>
  <c r="U665" i="3" l="1"/>
  <c r="AG666" i="3"/>
  <c r="E666" i="3"/>
  <c r="H666" i="3" s="1"/>
  <c r="AH666" i="3"/>
  <c r="D666" i="3"/>
  <c r="Y664" i="3"/>
  <c r="K666" i="3" l="1"/>
  <c r="F666" i="3"/>
  <c r="G666" i="3"/>
  <c r="I666" i="3" l="1"/>
  <c r="J666" i="3"/>
  <c r="M666" i="3"/>
  <c r="N666" i="3" s="1"/>
  <c r="V666" i="3"/>
  <c r="W666" i="3" s="1"/>
  <c r="A667" i="3"/>
  <c r="B667" i="3" s="1"/>
  <c r="L666" i="3" l="1"/>
  <c r="AA667" i="3"/>
  <c r="P667" i="3"/>
  <c r="Q667" i="3" s="1"/>
  <c r="R667" i="3" s="1"/>
  <c r="S667" i="3" s="1"/>
  <c r="T667" i="3" s="1"/>
  <c r="Z667" i="3"/>
  <c r="AE667" i="3"/>
  <c r="AD667" i="3"/>
  <c r="AC667" i="3"/>
  <c r="U666" i="3" l="1"/>
  <c r="D667" i="3"/>
  <c r="E667" i="3"/>
  <c r="H667" i="3" s="1"/>
  <c r="AG667" i="3"/>
  <c r="AH667" i="3"/>
  <c r="Y665" i="3"/>
  <c r="K667" i="3" l="1"/>
  <c r="F667" i="3"/>
  <c r="G667" i="3"/>
  <c r="I667" i="3" l="1"/>
  <c r="J667" i="3"/>
  <c r="M667" i="3"/>
  <c r="N667" i="3" s="1"/>
  <c r="V667" i="3"/>
  <c r="W667" i="3" s="1"/>
  <c r="A668" i="3"/>
  <c r="B668" i="3" s="1"/>
  <c r="AC668" i="3" l="1"/>
  <c r="AA668" i="3"/>
  <c r="Z668" i="3"/>
  <c r="AE668" i="3"/>
  <c r="P668" i="3"/>
  <c r="Q668" i="3" s="1"/>
  <c r="R668" i="3" s="1"/>
  <c r="S668" i="3" s="1"/>
  <c r="T668" i="3" s="1"/>
  <c r="AD668" i="3"/>
  <c r="L667" i="3"/>
  <c r="U667" i="3" l="1"/>
  <c r="D668" i="3" s="1"/>
  <c r="AG668" i="3"/>
  <c r="AH668" i="3"/>
  <c r="Y666" i="3"/>
  <c r="E668" i="3" l="1"/>
  <c r="H668" i="3" s="1"/>
  <c r="K668" i="3" s="1"/>
  <c r="G668" i="3"/>
  <c r="F668" i="3" l="1"/>
  <c r="I668" i="3"/>
  <c r="J668" i="3"/>
  <c r="M668" i="3"/>
  <c r="N668" i="3" s="1"/>
  <c r="V668" i="3"/>
  <c r="W668" i="3" s="1"/>
  <c r="A669" i="3"/>
  <c r="B669" i="3" s="1"/>
  <c r="L668" i="3" l="1"/>
  <c r="AD669" i="3"/>
  <c r="P669" i="3"/>
  <c r="Q669" i="3" s="1"/>
  <c r="R669" i="3" s="1"/>
  <c r="S669" i="3" s="1"/>
  <c r="T669" i="3" s="1"/>
  <c r="AC669" i="3"/>
  <c r="AA669" i="3"/>
  <c r="Z669" i="3"/>
  <c r="AE669" i="3"/>
  <c r="U668" i="3" l="1"/>
  <c r="E669" i="3"/>
  <c r="H669" i="3" s="1"/>
  <c r="AH669" i="3"/>
  <c r="AG669" i="3"/>
  <c r="D669" i="3"/>
  <c r="Y667" i="3"/>
  <c r="F669" i="3" l="1"/>
  <c r="G669" i="3"/>
  <c r="K669" i="3"/>
  <c r="V669" i="3" l="1"/>
  <c r="A670" i="3"/>
  <c r="B670" i="3" s="1"/>
  <c r="I669" i="3"/>
  <c r="J669" i="3"/>
  <c r="M669" i="3"/>
  <c r="N669" i="3" s="1"/>
  <c r="L669" i="3" l="1"/>
  <c r="AA670" i="3"/>
  <c r="AC670" i="3"/>
  <c r="P670" i="3"/>
  <c r="Q670" i="3" s="1"/>
  <c r="R670" i="3" s="1"/>
  <c r="S670" i="3" s="1"/>
  <c r="T670" i="3" s="1"/>
  <c r="AD670" i="3"/>
  <c r="Z670" i="3"/>
  <c r="AE670" i="3"/>
  <c r="W669" i="3"/>
  <c r="U669" i="3" l="1"/>
  <c r="E670" i="3" s="1"/>
  <c r="H670" i="3" s="1"/>
  <c r="AH670" i="3"/>
  <c r="AG670" i="3"/>
  <c r="D670" i="3"/>
  <c r="Y668" i="3"/>
  <c r="K670" i="3" l="1"/>
  <c r="F670" i="3"/>
  <c r="G670" i="3"/>
  <c r="I670" i="3" l="1"/>
  <c r="J670" i="3"/>
  <c r="M670" i="3"/>
  <c r="N670" i="3" s="1"/>
  <c r="V670" i="3"/>
  <c r="W670" i="3" s="1"/>
  <c r="A671" i="3"/>
  <c r="B671" i="3" s="1"/>
  <c r="AA671" i="3" l="1"/>
  <c r="AC671" i="3"/>
  <c r="P671" i="3"/>
  <c r="Q671" i="3" s="1"/>
  <c r="R671" i="3" s="1"/>
  <c r="S671" i="3" s="1"/>
  <c r="T671" i="3" s="1"/>
  <c r="AD671" i="3"/>
  <c r="Z671" i="3"/>
  <c r="AE671" i="3"/>
  <c r="L670" i="3"/>
  <c r="U670" i="3" l="1"/>
  <c r="E671" i="3" s="1"/>
  <c r="H671" i="3" s="1"/>
  <c r="AH671" i="3"/>
  <c r="AG671" i="3"/>
  <c r="Y669" i="3"/>
  <c r="D671" i="3" l="1"/>
  <c r="F671" i="3" s="1"/>
  <c r="G671" i="3"/>
  <c r="K671" i="3"/>
  <c r="V671" i="3" l="1"/>
  <c r="A672" i="3"/>
  <c r="B672" i="3" s="1"/>
  <c r="I671" i="3"/>
  <c r="J671" i="3"/>
  <c r="M671" i="3"/>
  <c r="N671" i="3" s="1"/>
  <c r="L671" i="3" l="1"/>
  <c r="AA672" i="3"/>
  <c r="Z672" i="3"/>
  <c r="P672" i="3"/>
  <c r="Q672" i="3" s="1"/>
  <c r="R672" i="3" s="1"/>
  <c r="S672" i="3" s="1"/>
  <c r="T672" i="3" s="1"/>
  <c r="AE672" i="3"/>
  <c r="AD672" i="3"/>
  <c r="AC672" i="3"/>
  <c r="W671" i="3"/>
  <c r="U671" i="3" l="1"/>
  <c r="E672" i="3" s="1"/>
  <c r="H672" i="3" s="1"/>
  <c r="AH672" i="3"/>
  <c r="AG672" i="3"/>
  <c r="Y670" i="3"/>
  <c r="D672" i="3" l="1"/>
  <c r="F672" i="3" s="1"/>
  <c r="K672" i="3"/>
  <c r="G672" i="3" l="1"/>
  <c r="V672" i="3"/>
  <c r="A673" i="3"/>
  <c r="B673" i="3" s="1"/>
  <c r="I672" i="3"/>
  <c r="J672" i="3"/>
  <c r="M672" i="3"/>
  <c r="N672" i="3" s="1"/>
  <c r="AC673" i="3" l="1"/>
  <c r="AD673" i="3"/>
  <c r="Z673" i="3"/>
  <c r="AA673" i="3"/>
  <c r="P673" i="3"/>
  <c r="Q673" i="3" s="1"/>
  <c r="R673" i="3" s="1"/>
  <c r="S673" i="3" s="1"/>
  <c r="T673" i="3" s="1"/>
  <c r="AE673" i="3"/>
  <c r="L672" i="3"/>
  <c r="W672" i="3"/>
  <c r="AH673" i="3" l="1"/>
  <c r="AG673" i="3"/>
  <c r="U672" i="3"/>
  <c r="E673" i="3" s="1"/>
  <c r="H673" i="3" s="1"/>
  <c r="Y671" i="3"/>
  <c r="D673" i="3" l="1"/>
  <c r="F673" i="3" s="1"/>
  <c r="K673" i="3"/>
  <c r="G673" i="3" l="1"/>
  <c r="I673" i="3"/>
  <c r="J673" i="3"/>
  <c r="M673" i="3"/>
  <c r="N673" i="3" s="1"/>
  <c r="V673" i="3"/>
  <c r="W673" i="3" s="1"/>
  <c r="A674" i="3"/>
  <c r="B674" i="3" s="1"/>
  <c r="Z674" i="3" l="1"/>
  <c r="AC674" i="3"/>
  <c r="AA674" i="3"/>
  <c r="AD674" i="3"/>
  <c r="P674" i="3"/>
  <c r="Q674" i="3" s="1"/>
  <c r="R674" i="3" s="1"/>
  <c r="S674" i="3" s="1"/>
  <c r="T674" i="3" s="1"/>
  <c r="AE674" i="3"/>
  <c r="L673" i="3"/>
  <c r="AH674" i="3" l="1"/>
  <c r="U673" i="3"/>
  <c r="E674" i="3" s="1"/>
  <c r="H674" i="3" s="1"/>
  <c r="AG674" i="3"/>
  <c r="D674" i="3"/>
  <c r="Y672" i="3"/>
  <c r="F674" i="3" l="1"/>
  <c r="G674" i="3"/>
  <c r="K674" i="3"/>
  <c r="V674" i="3" l="1"/>
  <c r="A675" i="3"/>
  <c r="B675" i="3" s="1"/>
  <c r="I674" i="3"/>
  <c r="J674" i="3"/>
  <c r="M674" i="3"/>
  <c r="N674" i="3" s="1"/>
  <c r="AA675" i="3" l="1"/>
  <c r="AC675" i="3"/>
  <c r="P675" i="3"/>
  <c r="Q675" i="3" s="1"/>
  <c r="R675" i="3" s="1"/>
  <c r="S675" i="3" s="1"/>
  <c r="T675" i="3" s="1"/>
  <c r="AE675" i="3"/>
  <c r="AD675" i="3"/>
  <c r="Z675" i="3"/>
  <c r="L674" i="3"/>
  <c r="W674" i="3"/>
  <c r="AG675" i="3" l="1"/>
  <c r="AH675" i="3"/>
  <c r="U674" i="3"/>
  <c r="D675" i="3" s="1"/>
  <c r="Y673" i="3"/>
  <c r="E675" i="3" l="1"/>
  <c r="H675" i="3" s="1"/>
  <c r="K675" i="3" s="1"/>
  <c r="G675" i="3"/>
  <c r="F675" i="3" l="1"/>
  <c r="I675" i="3"/>
  <c r="J675" i="3"/>
  <c r="M675" i="3"/>
  <c r="N675" i="3" s="1"/>
  <c r="V675" i="3"/>
  <c r="W675" i="3" s="1"/>
  <c r="A676" i="3"/>
  <c r="B676" i="3" s="1"/>
  <c r="AC676" i="3" l="1"/>
  <c r="Z676" i="3"/>
  <c r="AA676" i="3"/>
  <c r="AE676" i="3"/>
  <c r="AD676" i="3"/>
  <c r="P676" i="3"/>
  <c r="Q676" i="3" s="1"/>
  <c r="R676" i="3" s="1"/>
  <c r="S676" i="3" s="1"/>
  <c r="T676" i="3" s="1"/>
  <c r="L675" i="3"/>
  <c r="U675" i="3" l="1"/>
  <c r="AG676" i="3"/>
  <c r="E676" i="3"/>
  <c r="H676" i="3" s="1"/>
  <c r="D676" i="3"/>
  <c r="AH676" i="3"/>
  <c r="Y674" i="3"/>
  <c r="F676" i="3" l="1"/>
  <c r="G676" i="3"/>
  <c r="K676" i="3"/>
  <c r="I676" i="3" l="1"/>
  <c r="J676" i="3"/>
  <c r="M676" i="3"/>
  <c r="N676" i="3" s="1"/>
  <c r="V676" i="3"/>
  <c r="W676" i="3" s="1"/>
  <c r="A677" i="3"/>
  <c r="B677" i="3" s="1"/>
  <c r="AC677" i="3" l="1"/>
  <c r="Z677" i="3"/>
  <c r="P677" i="3"/>
  <c r="Q677" i="3" s="1"/>
  <c r="R677" i="3" s="1"/>
  <c r="S677" i="3" s="1"/>
  <c r="T677" i="3" s="1"/>
  <c r="AA677" i="3"/>
  <c r="AD677" i="3"/>
  <c r="AE677" i="3"/>
  <c r="L676" i="3"/>
  <c r="AH677" i="3" l="1"/>
  <c r="AG677" i="3"/>
  <c r="U676" i="3"/>
  <c r="D677" i="3" s="1"/>
  <c r="Y675" i="3"/>
  <c r="E677" i="3" l="1"/>
  <c r="H677" i="3" s="1"/>
  <c r="K677" i="3" s="1"/>
  <c r="G677" i="3"/>
  <c r="F677" i="3" l="1"/>
  <c r="I677" i="3"/>
  <c r="J677" i="3"/>
  <c r="M677" i="3"/>
  <c r="N677" i="3" s="1"/>
  <c r="V677" i="3"/>
  <c r="W677" i="3" s="1"/>
  <c r="A678" i="3"/>
  <c r="B678" i="3" s="1"/>
  <c r="P678" i="3" l="1"/>
  <c r="Q678" i="3" s="1"/>
  <c r="R678" i="3" s="1"/>
  <c r="S678" i="3" s="1"/>
  <c r="T678" i="3" s="1"/>
  <c r="Z678" i="3"/>
  <c r="AD678" i="3"/>
  <c r="AA678" i="3"/>
  <c r="AE678" i="3"/>
  <c r="AC678" i="3"/>
  <c r="L677" i="3"/>
  <c r="U677" i="3" l="1"/>
  <c r="D678" i="3"/>
  <c r="AG678" i="3"/>
  <c r="E678" i="3"/>
  <c r="H678" i="3" s="1"/>
  <c r="AH678" i="3"/>
  <c r="Y676" i="3"/>
  <c r="K678" i="3" l="1"/>
  <c r="F678" i="3"/>
  <c r="G678" i="3"/>
  <c r="V678" i="3" l="1"/>
  <c r="A679" i="3"/>
  <c r="B679" i="3" s="1"/>
  <c r="I678" i="3"/>
  <c r="J678" i="3"/>
  <c r="M678" i="3"/>
  <c r="N678" i="3" s="1"/>
  <c r="L678" i="3" l="1"/>
  <c r="P679" i="3"/>
  <c r="Q679" i="3" s="1"/>
  <c r="R679" i="3" s="1"/>
  <c r="S679" i="3" s="1"/>
  <c r="T679" i="3" s="1"/>
  <c r="AA679" i="3"/>
  <c r="Z679" i="3"/>
  <c r="AD679" i="3"/>
  <c r="AC679" i="3"/>
  <c r="AE679" i="3"/>
  <c r="W678" i="3"/>
  <c r="U678" i="3" l="1"/>
  <c r="AH679" i="3"/>
  <c r="AG679" i="3"/>
  <c r="D679" i="3"/>
  <c r="E679" i="3"/>
  <c r="H679" i="3" s="1"/>
  <c r="Y677" i="3"/>
  <c r="K679" i="3" l="1"/>
  <c r="F679" i="3"/>
  <c r="G679" i="3"/>
  <c r="I679" i="3" l="1"/>
  <c r="J679" i="3"/>
  <c r="M679" i="3"/>
  <c r="N679" i="3" s="1"/>
  <c r="V679" i="3"/>
  <c r="W679" i="3" s="1"/>
  <c r="A680" i="3"/>
  <c r="B680" i="3" s="1"/>
  <c r="L679" i="3" l="1"/>
  <c r="AC680" i="3"/>
  <c r="P680" i="3"/>
  <c r="Q680" i="3" s="1"/>
  <c r="R680" i="3" s="1"/>
  <c r="S680" i="3" s="1"/>
  <c r="T680" i="3" s="1"/>
  <c r="Z680" i="3"/>
  <c r="AE680" i="3"/>
  <c r="AD680" i="3"/>
  <c r="AA680" i="3"/>
  <c r="AH680" i="3" l="1"/>
  <c r="U679" i="3"/>
  <c r="E680" i="3" s="1"/>
  <c r="H680" i="3" s="1"/>
  <c r="AG680" i="3"/>
  <c r="D680" i="3"/>
  <c r="Y678" i="3"/>
  <c r="F680" i="3" l="1"/>
  <c r="G680" i="3"/>
  <c r="K680" i="3"/>
  <c r="V680" i="3" l="1"/>
  <c r="A681" i="3"/>
  <c r="B681" i="3" s="1"/>
  <c r="I680" i="3"/>
  <c r="J680" i="3"/>
  <c r="M680" i="3"/>
  <c r="N680" i="3" s="1"/>
  <c r="L680" i="3" l="1"/>
  <c r="AA681" i="3"/>
  <c r="P681" i="3"/>
  <c r="Q681" i="3" s="1"/>
  <c r="R681" i="3" s="1"/>
  <c r="S681" i="3" s="1"/>
  <c r="T681" i="3" s="1"/>
  <c r="Z681" i="3"/>
  <c r="AC681" i="3"/>
  <c r="AE681" i="3"/>
  <c r="AD681" i="3"/>
  <c r="W680" i="3"/>
  <c r="U680" i="3" l="1"/>
  <c r="E681" i="3"/>
  <c r="H681" i="3" s="1"/>
  <c r="D681" i="3"/>
  <c r="AH681" i="3"/>
  <c r="AG681" i="3"/>
  <c r="Y679" i="3"/>
  <c r="F681" i="3" l="1"/>
  <c r="G681" i="3"/>
  <c r="K681" i="3"/>
  <c r="V681" i="3" l="1"/>
  <c r="A682" i="3"/>
  <c r="B682" i="3" s="1"/>
  <c r="I681" i="3"/>
  <c r="J681" i="3"/>
  <c r="M681" i="3"/>
  <c r="N681" i="3" s="1"/>
  <c r="L681" i="3" l="1"/>
  <c r="Z682" i="3"/>
  <c r="AA682" i="3"/>
  <c r="P682" i="3"/>
  <c r="Q682" i="3" s="1"/>
  <c r="R682" i="3" s="1"/>
  <c r="S682" i="3" s="1"/>
  <c r="T682" i="3" s="1"/>
  <c r="AE682" i="3"/>
  <c r="AD682" i="3"/>
  <c r="AC682" i="3"/>
  <c r="W681" i="3"/>
  <c r="U681" i="3" l="1"/>
  <c r="E682" i="3" s="1"/>
  <c r="H682" i="3" s="1"/>
  <c r="AH682" i="3"/>
  <c r="D682" i="3"/>
  <c r="AG682" i="3"/>
  <c r="Y680" i="3"/>
  <c r="F682" i="3" l="1"/>
  <c r="G682" i="3"/>
  <c r="K682" i="3"/>
  <c r="V682" i="3" l="1"/>
  <c r="A683" i="3"/>
  <c r="B683" i="3" s="1"/>
  <c r="I682" i="3"/>
  <c r="J682" i="3"/>
  <c r="M682" i="3"/>
  <c r="N682" i="3" s="1"/>
  <c r="AA683" i="3" l="1"/>
  <c r="AC683" i="3"/>
  <c r="P683" i="3"/>
  <c r="Q683" i="3" s="1"/>
  <c r="R683" i="3" s="1"/>
  <c r="S683" i="3" s="1"/>
  <c r="T683" i="3" s="1"/>
  <c r="AE683" i="3"/>
  <c r="Z683" i="3"/>
  <c r="AD683" i="3"/>
  <c r="L682" i="3"/>
  <c r="W682" i="3"/>
  <c r="U682" i="3" l="1"/>
  <c r="E683" i="3"/>
  <c r="H683" i="3" s="1"/>
  <c r="AH683" i="3"/>
  <c r="D683" i="3"/>
  <c r="AG683" i="3"/>
  <c r="Y681" i="3"/>
  <c r="F683" i="3" l="1"/>
  <c r="G683" i="3"/>
  <c r="K683" i="3"/>
  <c r="V683" i="3" l="1"/>
  <c r="A684" i="3"/>
  <c r="B684" i="3" s="1"/>
  <c r="I683" i="3"/>
  <c r="J683" i="3"/>
  <c r="M683" i="3"/>
  <c r="N683" i="3" s="1"/>
  <c r="L683" i="3" l="1"/>
  <c r="Z684" i="3"/>
  <c r="P684" i="3"/>
  <c r="Q684" i="3" s="1"/>
  <c r="R684" i="3" s="1"/>
  <c r="S684" i="3" s="1"/>
  <c r="T684" i="3" s="1"/>
  <c r="AD684" i="3"/>
  <c r="AC684" i="3"/>
  <c r="AA684" i="3"/>
  <c r="AE684" i="3"/>
  <c r="W683" i="3"/>
  <c r="AH684" i="3" l="1"/>
  <c r="AG684" i="3"/>
  <c r="U683" i="3"/>
  <c r="D684" i="3" s="1"/>
  <c r="E684" i="3"/>
  <c r="H684" i="3" s="1"/>
  <c r="Y682" i="3"/>
  <c r="K684" i="3" l="1"/>
  <c r="F684" i="3"/>
  <c r="G684" i="3"/>
  <c r="I684" i="3" l="1"/>
  <c r="J684" i="3"/>
  <c r="M684" i="3"/>
  <c r="N684" i="3" s="1"/>
  <c r="V684" i="3"/>
  <c r="W684" i="3" s="1"/>
  <c r="A685" i="3"/>
  <c r="B685" i="3" s="1"/>
  <c r="L684" i="3" l="1"/>
  <c r="AD685" i="3"/>
  <c r="AA685" i="3"/>
  <c r="AC685" i="3"/>
  <c r="AE685" i="3"/>
  <c r="Z685" i="3"/>
  <c r="P685" i="3"/>
  <c r="Q685" i="3" s="1"/>
  <c r="R685" i="3" s="1"/>
  <c r="S685" i="3" s="1"/>
  <c r="T685" i="3" s="1"/>
  <c r="U684" i="3" l="1"/>
  <c r="E685" i="3"/>
  <c r="H685" i="3" s="1"/>
  <c r="AG685" i="3"/>
  <c r="D685" i="3"/>
  <c r="AH685" i="3"/>
  <c r="Y683" i="3"/>
  <c r="K685" i="3" l="1"/>
  <c r="F685" i="3"/>
  <c r="G685" i="3"/>
  <c r="V685" i="3" l="1"/>
  <c r="A686" i="3"/>
  <c r="B686" i="3" s="1"/>
  <c r="I685" i="3"/>
  <c r="J685" i="3"/>
  <c r="M685" i="3"/>
  <c r="N685" i="3" s="1"/>
  <c r="AA686" i="3" l="1"/>
  <c r="Z686" i="3"/>
  <c r="AD686" i="3"/>
  <c r="AC686" i="3"/>
  <c r="AE686" i="3"/>
  <c r="P686" i="3"/>
  <c r="Q686" i="3" s="1"/>
  <c r="R686" i="3" s="1"/>
  <c r="S686" i="3" s="1"/>
  <c r="T686" i="3" s="1"/>
  <c r="L685" i="3"/>
  <c r="W685" i="3"/>
  <c r="U685" i="3" l="1"/>
  <c r="D686" i="3"/>
  <c r="E686" i="3"/>
  <c r="H686" i="3" s="1"/>
  <c r="AG686" i="3"/>
  <c r="AH686" i="3"/>
  <c r="Y684" i="3"/>
  <c r="F686" i="3" l="1"/>
  <c r="G686" i="3"/>
  <c r="K686" i="3"/>
  <c r="V686" i="3" l="1"/>
  <c r="A687" i="3"/>
  <c r="B687" i="3" s="1"/>
  <c r="I686" i="3"/>
  <c r="J686" i="3"/>
  <c r="M686" i="3"/>
  <c r="N686" i="3" s="1"/>
  <c r="L686" i="3" l="1"/>
  <c r="AA687" i="3"/>
  <c r="AC687" i="3"/>
  <c r="AE687" i="3"/>
  <c r="P687" i="3"/>
  <c r="Q687" i="3" s="1"/>
  <c r="R687" i="3" s="1"/>
  <c r="S687" i="3" s="1"/>
  <c r="T687" i="3" s="1"/>
  <c r="Z687" i="3"/>
  <c r="AD687" i="3"/>
  <c r="W686" i="3"/>
  <c r="U686" i="3" l="1"/>
  <c r="E687" i="3"/>
  <c r="H687" i="3" s="1"/>
  <c r="AH687" i="3"/>
  <c r="D687" i="3"/>
  <c r="AG687" i="3"/>
  <c r="Y685" i="3"/>
  <c r="F687" i="3" l="1"/>
  <c r="G687" i="3"/>
  <c r="K687" i="3"/>
  <c r="V687" i="3" l="1"/>
  <c r="A688" i="3"/>
  <c r="B688" i="3" s="1"/>
  <c r="I687" i="3"/>
  <c r="J687" i="3"/>
  <c r="M687" i="3"/>
  <c r="N687" i="3" s="1"/>
  <c r="AA688" i="3" l="1"/>
  <c r="P688" i="3"/>
  <c r="Q688" i="3" s="1"/>
  <c r="R688" i="3" s="1"/>
  <c r="S688" i="3" s="1"/>
  <c r="T688" i="3" s="1"/>
  <c r="Z688" i="3"/>
  <c r="AC688" i="3"/>
  <c r="AD688" i="3"/>
  <c r="AE688" i="3"/>
  <c r="L687" i="3"/>
  <c r="W687" i="3"/>
  <c r="U687" i="3" l="1"/>
  <c r="D688" i="3" s="1"/>
  <c r="AH688" i="3"/>
  <c r="AG688" i="3"/>
  <c r="Y686" i="3"/>
  <c r="E688" i="3" l="1"/>
  <c r="H688" i="3" s="1"/>
  <c r="K688" i="3" s="1"/>
  <c r="G688" i="3"/>
  <c r="F688" i="3" l="1"/>
  <c r="I688" i="3"/>
  <c r="J688" i="3"/>
  <c r="M688" i="3"/>
  <c r="N688" i="3" s="1"/>
  <c r="V688" i="3"/>
  <c r="A689" i="3"/>
  <c r="B689" i="3" s="1"/>
  <c r="W688" i="3" l="1"/>
  <c r="AC689" i="3"/>
  <c r="P689" i="3"/>
  <c r="Q689" i="3" s="1"/>
  <c r="R689" i="3" s="1"/>
  <c r="S689" i="3" s="1"/>
  <c r="T689" i="3" s="1"/>
  <c r="AE689" i="3"/>
  <c r="AD689" i="3"/>
  <c r="AA689" i="3"/>
  <c r="Z689" i="3"/>
  <c r="L688" i="3"/>
  <c r="U688" i="3" l="1"/>
  <c r="D689" i="3" s="1"/>
  <c r="E689" i="3"/>
  <c r="H689" i="3" s="1"/>
  <c r="AG689" i="3"/>
  <c r="AH689" i="3"/>
  <c r="Y687" i="3"/>
  <c r="K689" i="3" l="1"/>
  <c r="F689" i="3"/>
  <c r="G689" i="3"/>
  <c r="V689" i="3" l="1"/>
  <c r="A690" i="3"/>
  <c r="B690" i="3" s="1"/>
  <c r="I689" i="3"/>
  <c r="J689" i="3"/>
  <c r="M689" i="3"/>
  <c r="N689" i="3" s="1"/>
  <c r="L689" i="3" l="1"/>
  <c r="AA690" i="3"/>
  <c r="AD690" i="3"/>
  <c r="AC690" i="3"/>
  <c r="P690" i="3"/>
  <c r="Q690" i="3" s="1"/>
  <c r="R690" i="3" s="1"/>
  <c r="S690" i="3" s="1"/>
  <c r="T690" i="3" s="1"/>
  <c r="AE690" i="3"/>
  <c r="Z690" i="3"/>
  <c r="W689" i="3"/>
  <c r="U689" i="3" l="1"/>
  <c r="AH690" i="3"/>
  <c r="E690" i="3"/>
  <c r="H690" i="3" s="1"/>
  <c r="AG690" i="3"/>
  <c r="D690" i="3"/>
  <c r="Y688" i="3"/>
  <c r="K690" i="3" l="1"/>
  <c r="F690" i="3"/>
  <c r="G690" i="3"/>
  <c r="I690" i="3" l="1"/>
  <c r="J690" i="3"/>
  <c r="M690" i="3"/>
  <c r="N690" i="3" s="1"/>
  <c r="V690" i="3"/>
  <c r="W690" i="3" s="1"/>
  <c r="A691" i="3"/>
  <c r="B691" i="3" s="1"/>
  <c r="AA691" i="3" l="1"/>
  <c r="AC691" i="3"/>
  <c r="Z691" i="3"/>
  <c r="AD691" i="3"/>
  <c r="AE691" i="3"/>
  <c r="P691" i="3"/>
  <c r="Q691" i="3" s="1"/>
  <c r="R691" i="3" s="1"/>
  <c r="S691" i="3" s="1"/>
  <c r="T691" i="3" s="1"/>
  <c r="L690" i="3"/>
  <c r="U690" i="3" l="1"/>
  <c r="D691" i="3"/>
  <c r="AH691" i="3"/>
  <c r="E691" i="3"/>
  <c r="H691" i="3" s="1"/>
  <c r="AG691" i="3"/>
  <c r="Y689" i="3"/>
  <c r="K691" i="3" l="1"/>
  <c r="F691" i="3"/>
  <c r="G691" i="3"/>
  <c r="V691" i="3" l="1"/>
  <c r="A692" i="3"/>
  <c r="B692" i="3" s="1"/>
  <c r="I691" i="3"/>
  <c r="J691" i="3"/>
  <c r="M691" i="3"/>
  <c r="N691" i="3" s="1"/>
  <c r="P692" i="3" l="1"/>
  <c r="Q692" i="3" s="1"/>
  <c r="R692" i="3" s="1"/>
  <c r="S692" i="3" s="1"/>
  <c r="T692" i="3" s="1"/>
  <c r="AA692" i="3"/>
  <c r="Z692" i="3"/>
  <c r="AE692" i="3"/>
  <c r="AC692" i="3"/>
  <c r="AD692" i="3"/>
  <c r="L691" i="3"/>
  <c r="W691" i="3"/>
  <c r="U691" i="3" l="1"/>
  <c r="AH692" i="3"/>
  <c r="AG692" i="3"/>
  <c r="E692" i="3"/>
  <c r="H692" i="3" s="1"/>
  <c r="D692" i="3"/>
  <c r="Y690" i="3"/>
  <c r="K692" i="3" l="1"/>
  <c r="F692" i="3"/>
  <c r="G692" i="3"/>
  <c r="I692" i="3" l="1"/>
  <c r="J692" i="3"/>
  <c r="M692" i="3"/>
  <c r="N692" i="3" s="1"/>
  <c r="V692" i="3"/>
  <c r="A693" i="3"/>
  <c r="B693" i="3" s="1"/>
  <c r="W692" i="3" l="1"/>
  <c r="L692" i="3"/>
  <c r="P693" i="3"/>
  <c r="Q693" i="3" s="1"/>
  <c r="R693" i="3" s="1"/>
  <c r="S693" i="3" s="1"/>
  <c r="T693" i="3" s="1"/>
  <c r="Z693" i="3"/>
  <c r="AA693" i="3"/>
  <c r="AC693" i="3"/>
  <c r="AE693" i="3"/>
  <c r="AD693" i="3"/>
  <c r="U692" i="3" l="1"/>
  <c r="E693" i="3" s="1"/>
  <c r="H693" i="3" s="1"/>
  <c r="AH693" i="3"/>
  <c r="AG693" i="3"/>
  <c r="Y691" i="3"/>
  <c r="D693" i="3" l="1"/>
  <c r="F693" i="3" s="1"/>
  <c r="K693" i="3"/>
  <c r="G693" i="3" l="1"/>
  <c r="I693" i="3" s="1"/>
  <c r="J693" i="3"/>
  <c r="M693" i="3"/>
  <c r="N693" i="3" s="1"/>
  <c r="V693" i="3"/>
  <c r="A694" i="3"/>
  <c r="B694" i="3" s="1"/>
  <c r="W693" i="3" l="1"/>
  <c r="AA694" i="3"/>
  <c r="AC694" i="3"/>
  <c r="P694" i="3"/>
  <c r="Q694" i="3" s="1"/>
  <c r="R694" i="3" s="1"/>
  <c r="S694" i="3" s="1"/>
  <c r="T694" i="3" s="1"/>
  <c r="AE694" i="3"/>
  <c r="AD694" i="3"/>
  <c r="Z694" i="3"/>
  <c r="L693" i="3"/>
  <c r="U693" i="3" l="1"/>
  <c r="AH694" i="3"/>
  <c r="AG694" i="3"/>
  <c r="E694" i="3"/>
  <c r="H694" i="3" s="1"/>
  <c r="D694" i="3"/>
  <c r="Y692" i="3"/>
  <c r="F694" i="3" l="1"/>
  <c r="G694" i="3"/>
  <c r="K694" i="3"/>
  <c r="V694" i="3" l="1"/>
  <c r="A695" i="3"/>
  <c r="B695" i="3" s="1"/>
  <c r="I694" i="3"/>
  <c r="J694" i="3"/>
  <c r="M694" i="3"/>
  <c r="N694" i="3" s="1"/>
  <c r="L694" i="3" l="1"/>
  <c r="AA695" i="3"/>
  <c r="P695" i="3"/>
  <c r="Q695" i="3" s="1"/>
  <c r="R695" i="3" s="1"/>
  <c r="S695" i="3" s="1"/>
  <c r="T695" i="3" s="1"/>
  <c r="Z695" i="3"/>
  <c r="AC695" i="3"/>
  <c r="AD695" i="3"/>
  <c r="AE695" i="3"/>
  <c r="W694" i="3"/>
  <c r="U694" i="3" l="1"/>
  <c r="E695" i="3" s="1"/>
  <c r="H695" i="3" s="1"/>
  <c r="D695" i="3"/>
  <c r="AG695" i="3"/>
  <c r="AH695" i="3"/>
  <c r="Y693" i="3"/>
  <c r="F695" i="3" l="1"/>
  <c r="G695" i="3"/>
  <c r="K695" i="3"/>
  <c r="V695" i="3" l="1"/>
  <c r="A696" i="3"/>
  <c r="B696" i="3" s="1"/>
  <c r="I695" i="3"/>
  <c r="J695" i="3"/>
  <c r="M695" i="3"/>
  <c r="N695" i="3" s="1"/>
  <c r="L695" i="3" l="1"/>
  <c r="AA696" i="3"/>
  <c r="P696" i="3"/>
  <c r="Q696" i="3" s="1"/>
  <c r="R696" i="3" s="1"/>
  <c r="S696" i="3" s="1"/>
  <c r="T696" i="3" s="1"/>
  <c r="AC696" i="3"/>
  <c r="AE696" i="3"/>
  <c r="AD696" i="3"/>
  <c r="Z696" i="3"/>
  <c r="W695" i="3"/>
  <c r="AH696" i="3" l="1"/>
  <c r="U695" i="3"/>
  <c r="D696" i="3" s="1"/>
  <c r="AG696" i="3"/>
  <c r="E696" i="3"/>
  <c r="H696" i="3" s="1"/>
  <c r="Y694" i="3"/>
  <c r="K696" i="3" l="1"/>
  <c r="F696" i="3"/>
  <c r="G696" i="3"/>
  <c r="I696" i="3" l="1"/>
  <c r="J696" i="3"/>
  <c r="M696" i="3"/>
  <c r="N696" i="3" s="1"/>
  <c r="V696" i="3"/>
  <c r="W696" i="3" s="1"/>
  <c r="A697" i="3"/>
  <c r="B697" i="3" s="1"/>
  <c r="L696" i="3" l="1"/>
  <c r="AA697" i="3"/>
  <c r="Z697" i="3"/>
  <c r="AD697" i="3"/>
  <c r="AE697" i="3"/>
  <c r="AC697" i="3"/>
  <c r="P697" i="3"/>
  <c r="Q697" i="3" s="1"/>
  <c r="R697" i="3" s="1"/>
  <c r="S697" i="3" s="1"/>
  <c r="T697" i="3" s="1"/>
  <c r="U696" i="3" l="1"/>
  <c r="D697" i="3"/>
  <c r="AH697" i="3"/>
  <c r="E697" i="3"/>
  <c r="H697" i="3" s="1"/>
  <c r="AG697" i="3"/>
  <c r="Y695" i="3"/>
  <c r="K697" i="3" l="1"/>
  <c r="F697" i="3"/>
  <c r="G697" i="3"/>
  <c r="V697" i="3" l="1"/>
  <c r="A698" i="3"/>
  <c r="B698" i="3" s="1"/>
  <c r="I697" i="3"/>
  <c r="J697" i="3"/>
  <c r="M697" i="3"/>
  <c r="N697" i="3" s="1"/>
  <c r="L697" i="3" l="1"/>
  <c r="AC698" i="3"/>
  <c r="Z698" i="3"/>
  <c r="P698" i="3"/>
  <c r="Q698" i="3" s="1"/>
  <c r="R698" i="3" s="1"/>
  <c r="S698" i="3" s="1"/>
  <c r="T698" i="3" s="1"/>
  <c r="AE698" i="3"/>
  <c r="AD698" i="3"/>
  <c r="AA698" i="3"/>
  <c r="W697" i="3"/>
  <c r="U697" i="3" l="1"/>
  <c r="AH698" i="3"/>
  <c r="D698" i="3"/>
  <c r="AG698" i="3"/>
  <c r="E698" i="3"/>
  <c r="H698" i="3" s="1"/>
  <c r="Y696" i="3"/>
  <c r="F698" i="3" l="1"/>
  <c r="G698" i="3"/>
  <c r="K698" i="3"/>
  <c r="V698" i="3" l="1"/>
  <c r="A699" i="3"/>
  <c r="B699" i="3" s="1"/>
  <c r="I698" i="3"/>
  <c r="J698" i="3"/>
  <c r="M698" i="3"/>
  <c r="N698" i="3" s="1"/>
  <c r="L698" i="3" l="1"/>
  <c r="AA699" i="3"/>
  <c r="Z699" i="3"/>
  <c r="AC699" i="3"/>
  <c r="AD699" i="3"/>
  <c r="P699" i="3"/>
  <c r="Q699" i="3" s="1"/>
  <c r="R699" i="3" s="1"/>
  <c r="S699" i="3" s="1"/>
  <c r="T699" i="3" s="1"/>
  <c r="AE699" i="3"/>
  <c r="W698" i="3"/>
  <c r="U698" i="3" l="1"/>
  <c r="D699" i="3"/>
  <c r="AG699" i="3"/>
  <c r="AH699" i="3"/>
  <c r="E699" i="3"/>
  <c r="H699" i="3" s="1"/>
  <c r="Y697" i="3"/>
  <c r="K699" i="3" l="1"/>
  <c r="F699" i="3"/>
  <c r="G699" i="3"/>
  <c r="I699" i="3" l="1"/>
  <c r="J699" i="3"/>
  <c r="M699" i="3"/>
  <c r="N699" i="3" s="1"/>
  <c r="V699" i="3"/>
  <c r="W699" i="3" s="1"/>
  <c r="A700" i="3"/>
  <c r="B700" i="3" s="1"/>
  <c r="Z700" i="3" l="1"/>
  <c r="P700" i="3"/>
  <c r="Q700" i="3" s="1"/>
  <c r="R700" i="3" s="1"/>
  <c r="S700" i="3" s="1"/>
  <c r="T700" i="3" s="1"/>
  <c r="AC700" i="3"/>
  <c r="AE700" i="3"/>
  <c r="AD700" i="3"/>
  <c r="AA700" i="3"/>
  <c r="L699" i="3"/>
  <c r="U699" i="3" l="1"/>
  <c r="AG700" i="3"/>
  <c r="E700" i="3"/>
  <c r="H700" i="3" s="1"/>
  <c r="D700" i="3"/>
  <c r="AH700" i="3"/>
  <c r="Y698" i="3"/>
  <c r="F700" i="3" l="1"/>
  <c r="G700" i="3"/>
  <c r="K700" i="3"/>
  <c r="V700" i="3" l="1"/>
  <c r="A701" i="3"/>
  <c r="B701" i="3" s="1"/>
  <c r="I700" i="3"/>
  <c r="J700" i="3"/>
  <c r="M700" i="3"/>
  <c r="N700" i="3" s="1"/>
  <c r="L700" i="3" l="1"/>
  <c r="P701" i="3"/>
  <c r="Q701" i="3" s="1"/>
  <c r="R701" i="3" s="1"/>
  <c r="S701" i="3" s="1"/>
  <c r="T701" i="3" s="1"/>
  <c r="Z701" i="3"/>
  <c r="AA701" i="3"/>
  <c r="AE701" i="3"/>
  <c r="AD701" i="3"/>
  <c r="AC701" i="3"/>
  <c r="W700" i="3"/>
  <c r="U700" i="3" l="1"/>
  <c r="AH701" i="3"/>
  <c r="E701" i="3"/>
  <c r="H701" i="3" s="1"/>
  <c r="AG701" i="3"/>
  <c r="D701" i="3"/>
  <c r="Y699" i="3"/>
  <c r="K701" i="3" l="1"/>
  <c r="F701" i="3"/>
  <c r="G701" i="3"/>
  <c r="I701" i="3" l="1"/>
  <c r="J701" i="3"/>
  <c r="M701" i="3"/>
  <c r="N701" i="3" s="1"/>
  <c r="V701" i="3"/>
  <c r="W701" i="3" s="1"/>
  <c r="A702" i="3"/>
  <c r="B702" i="3" s="1"/>
  <c r="AC702" i="3" l="1"/>
  <c r="AA702" i="3"/>
  <c r="P702" i="3"/>
  <c r="Q702" i="3" s="1"/>
  <c r="R702" i="3" s="1"/>
  <c r="S702" i="3" s="1"/>
  <c r="T702" i="3" s="1"/>
  <c r="AE702" i="3"/>
  <c r="Z702" i="3"/>
  <c r="AD702" i="3"/>
  <c r="L701" i="3"/>
  <c r="U701" i="3" l="1"/>
  <c r="D702" i="3"/>
  <c r="E702" i="3"/>
  <c r="H702" i="3" s="1"/>
  <c r="AH702" i="3"/>
  <c r="AG702" i="3"/>
  <c r="Y700" i="3"/>
  <c r="K702" i="3" l="1"/>
  <c r="F702" i="3"/>
  <c r="G702" i="3"/>
  <c r="I702" i="3" l="1"/>
  <c r="J702" i="3"/>
  <c r="M702" i="3"/>
  <c r="N702" i="3" s="1"/>
  <c r="V702" i="3"/>
  <c r="W702" i="3" s="1"/>
  <c r="A703" i="3"/>
  <c r="B703" i="3" s="1"/>
  <c r="AA703" i="3" l="1"/>
  <c r="Z703" i="3"/>
  <c r="P703" i="3"/>
  <c r="Q703" i="3" s="1"/>
  <c r="R703" i="3" s="1"/>
  <c r="S703" i="3" s="1"/>
  <c r="T703" i="3" s="1"/>
  <c r="AE703" i="3"/>
  <c r="AC703" i="3"/>
  <c r="AD703" i="3"/>
  <c r="L702" i="3"/>
  <c r="U702" i="3" l="1"/>
  <c r="E703" i="3" s="1"/>
  <c r="H703" i="3" s="1"/>
  <c r="AG703" i="3"/>
  <c r="D703" i="3"/>
  <c r="AH703" i="3"/>
  <c r="Y701" i="3"/>
  <c r="F703" i="3" l="1"/>
  <c r="G703" i="3"/>
  <c r="K703" i="3"/>
  <c r="I703" i="3" l="1"/>
  <c r="J703" i="3"/>
  <c r="M703" i="3"/>
  <c r="N703" i="3" s="1"/>
  <c r="V703" i="3"/>
  <c r="W703" i="3" s="1"/>
  <c r="A704" i="3"/>
  <c r="B704" i="3" s="1"/>
  <c r="L703" i="3" l="1"/>
  <c r="P704" i="3"/>
  <c r="Q704" i="3" s="1"/>
  <c r="R704" i="3" s="1"/>
  <c r="S704" i="3" s="1"/>
  <c r="T704" i="3" s="1"/>
  <c r="AC704" i="3"/>
  <c r="AA704" i="3"/>
  <c r="AE704" i="3"/>
  <c r="AD704" i="3"/>
  <c r="Z704" i="3"/>
  <c r="U703" i="3" l="1"/>
  <c r="D704" i="3" s="1"/>
  <c r="AH704" i="3"/>
  <c r="AG704" i="3"/>
  <c r="Y702" i="3"/>
  <c r="E704" i="3" l="1"/>
  <c r="H704" i="3" s="1"/>
  <c r="K704" i="3" s="1"/>
  <c r="G704" i="3"/>
  <c r="F704" i="3" l="1"/>
  <c r="I704" i="3"/>
  <c r="J704" i="3"/>
  <c r="M704" i="3"/>
  <c r="N704" i="3" s="1"/>
  <c r="V704" i="3"/>
  <c r="W704" i="3" s="1"/>
  <c r="A705" i="3"/>
  <c r="B705" i="3" s="1"/>
  <c r="AD705" i="3" l="1"/>
  <c r="P705" i="3"/>
  <c r="Q705" i="3" s="1"/>
  <c r="R705" i="3" s="1"/>
  <c r="S705" i="3" s="1"/>
  <c r="T705" i="3" s="1"/>
  <c r="Z705" i="3"/>
  <c r="AA705" i="3"/>
  <c r="AE705" i="3"/>
  <c r="AC705" i="3"/>
  <c r="L704" i="3"/>
  <c r="U704" i="3" l="1"/>
  <c r="AH705" i="3"/>
  <c r="D705" i="3"/>
  <c r="E705" i="3"/>
  <c r="H705" i="3" s="1"/>
  <c r="AG705" i="3"/>
  <c r="Y703" i="3"/>
  <c r="K705" i="3" l="1"/>
  <c r="F705" i="3"/>
  <c r="G705" i="3"/>
  <c r="I705" i="3" l="1"/>
  <c r="J705" i="3"/>
  <c r="M705" i="3"/>
  <c r="N705" i="3" s="1"/>
  <c r="V705" i="3"/>
  <c r="W705" i="3" s="1"/>
  <c r="A706" i="3"/>
  <c r="B706" i="3" s="1"/>
  <c r="AA706" i="3" l="1"/>
  <c r="Z706" i="3"/>
  <c r="AC706" i="3"/>
  <c r="P706" i="3"/>
  <c r="Q706" i="3" s="1"/>
  <c r="R706" i="3" s="1"/>
  <c r="S706" i="3" s="1"/>
  <c r="T706" i="3" s="1"/>
  <c r="AE706" i="3"/>
  <c r="AD706" i="3"/>
  <c r="L705" i="3"/>
  <c r="U705" i="3" l="1"/>
  <c r="E706" i="3" s="1"/>
  <c r="H706" i="3" s="1"/>
  <c r="D706" i="3"/>
  <c r="AH706" i="3"/>
  <c r="AG706" i="3"/>
  <c r="Y704" i="3"/>
  <c r="F706" i="3" l="1"/>
  <c r="G706" i="3"/>
  <c r="K706" i="3"/>
  <c r="V706" i="3" l="1"/>
  <c r="A707" i="3"/>
  <c r="B707" i="3" s="1"/>
  <c r="I706" i="3"/>
  <c r="J706" i="3"/>
  <c r="M706" i="3"/>
  <c r="N706" i="3" s="1"/>
  <c r="L706" i="3" l="1"/>
  <c r="AA707" i="3"/>
  <c r="P707" i="3"/>
  <c r="Q707" i="3" s="1"/>
  <c r="R707" i="3" s="1"/>
  <c r="S707" i="3" s="1"/>
  <c r="T707" i="3" s="1"/>
  <c r="Z707" i="3"/>
  <c r="AE707" i="3"/>
  <c r="AC707" i="3"/>
  <c r="AD707" i="3"/>
  <c r="W706" i="3"/>
  <c r="U706" i="3" l="1"/>
  <c r="E707" i="3"/>
  <c r="H707" i="3" s="1"/>
  <c r="D707" i="3"/>
  <c r="AH707" i="3"/>
  <c r="AG707" i="3"/>
  <c r="Y705" i="3"/>
  <c r="F707" i="3" l="1"/>
  <c r="G707" i="3"/>
  <c r="K707" i="3"/>
  <c r="V707" i="3" l="1"/>
  <c r="A708" i="3"/>
  <c r="B708" i="3" s="1"/>
  <c r="I707" i="3"/>
  <c r="J707" i="3"/>
  <c r="M707" i="3"/>
  <c r="N707" i="3" s="1"/>
  <c r="L707" i="3" l="1"/>
  <c r="P708" i="3"/>
  <c r="Q708" i="3" s="1"/>
  <c r="R708" i="3" s="1"/>
  <c r="S708" i="3" s="1"/>
  <c r="T708" i="3" s="1"/>
  <c r="AA708" i="3"/>
  <c r="AC708" i="3"/>
  <c r="AE708" i="3"/>
  <c r="Z708" i="3"/>
  <c r="AD708" i="3"/>
  <c r="W707" i="3"/>
  <c r="U707" i="3" l="1"/>
  <c r="D708" i="3" s="1"/>
  <c r="AG708" i="3"/>
  <c r="AH708" i="3"/>
  <c r="E708" i="3"/>
  <c r="H708" i="3" s="1"/>
  <c r="Y706" i="3"/>
  <c r="K708" i="3" l="1"/>
  <c r="F708" i="3"/>
  <c r="G708" i="3"/>
  <c r="I708" i="3" l="1"/>
  <c r="J708" i="3"/>
  <c r="M708" i="3"/>
  <c r="N708" i="3" s="1"/>
  <c r="V708" i="3"/>
  <c r="W708" i="3" s="1"/>
  <c r="A709" i="3"/>
  <c r="B709" i="3" s="1"/>
  <c r="L708" i="3" l="1"/>
  <c r="P709" i="3"/>
  <c r="Q709" i="3" s="1"/>
  <c r="R709" i="3" s="1"/>
  <c r="S709" i="3" s="1"/>
  <c r="T709" i="3" s="1"/>
  <c r="Z709" i="3"/>
  <c r="AA709" i="3"/>
  <c r="AD709" i="3"/>
  <c r="AC709" i="3"/>
  <c r="AE709" i="3"/>
  <c r="U708" i="3" l="1"/>
  <c r="AH709" i="3"/>
  <c r="E709" i="3"/>
  <c r="H709" i="3" s="1"/>
  <c r="D709" i="3"/>
  <c r="AG709" i="3"/>
  <c r="Y707" i="3"/>
  <c r="F709" i="3" l="1"/>
  <c r="G709" i="3"/>
  <c r="K709" i="3"/>
  <c r="V709" i="3" l="1"/>
  <c r="A710" i="3"/>
  <c r="B710" i="3" s="1"/>
  <c r="I709" i="3"/>
  <c r="J709" i="3"/>
  <c r="M709" i="3"/>
  <c r="N709" i="3" s="1"/>
  <c r="AD710" i="3" l="1"/>
  <c r="AC710" i="3"/>
  <c r="AA710" i="3"/>
  <c r="Z710" i="3"/>
  <c r="AE710" i="3"/>
  <c r="P710" i="3"/>
  <c r="Q710" i="3" s="1"/>
  <c r="R710" i="3" s="1"/>
  <c r="S710" i="3" s="1"/>
  <c r="T710" i="3" s="1"/>
  <c r="L709" i="3"/>
  <c r="W709" i="3"/>
  <c r="U709" i="3" l="1"/>
  <c r="E710" i="3"/>
  <c r="H710" i="3" s="1"/>
  <c r="AH710" i="3"/>
  <c r="D710" i="3"/>
  <c r="AG710" i="3"/>
  <c r="Y708" i="3"/>
  <c r="F710" i="3" l="1"/>
  <c r="G710" i="3"/>
  <c r="K710" i="3"/>
  <c r="V710" i="3" l="1"/>
  <c r="A711" i="3"/>
  <c r="B711" i="3" s="1"/>
  <c r="I710" i="3"/>
  <c r="J710" i="3"/>
  <c r="M710" i="3"/>
  <c r="N710" i="3" s="1"/>
  <c r="L710" i="3" l="1"/>
  <c r="P711" i="3"/>
  <c r="Q711" i="3" s="1"/>
  <c r="R711" i="3" s="1"/>
  <c r="S711" i="3" s="1"/>
  <c r="T711" i="3" s="1"/>
  <c r="AC711" i="3"/>
  <c r="AD711" i="3"/>
  <c r="AA711" i="3"/>
  <c r="AE711" i="3"/>
  <c r="Z711" i="3"/>
  <c r="W710" i="3"/>
  <c r="U710" i="3" l="1"/>
  <c r="D711" i="3"/>
  <c r="E711" i="3"/>
  <c r="H711" i="3" s="1"/>
  <c r="AH711" i="3"/>
  <c r="AG711" i="3"/>
  <c r="Y709" i="3"/>
  <c r="K711" i="3" l="1"/>
  <c r="F711" i="3"/>
  <c r="G711" i="3"/>
  <c r="I711" i="3" l="1"/>
  <c r="J711" i="3"/>
  <c r="M711" i="3"/>
  <c r="N711" i="3" s="1"/>
  <c r="V711" i="3"/>
  <c r="W711" i="3" s="1"/>
  <c r="A712" i="3"/>
  <c r="B712" i="3" s="1"/>
  <c r="AC712" i="3" l="1"/>
  <c r="Z712" i="3"/>
  <c r="P712" i="3"/>
  <c r="Q712" i="3" s="1"/>
  <c r="R712" i="3" s="1"/>
  <c r="S712" i="3" s="1"/>
  <c r="T712" i="3" s="1"/>
  <c r="AE712" i="3"/>
  <c r="AD712" i="3"/>
  <c r="AA712" i="3"/>
  <c r="L711" i="3"/>
  <c r="U711" i="3" l="1"/>
  <c r="AG712" i="3"/>
  <c r="D712" i="3"/>
  <c r="E712" i="3"/>
  <c r="H712" i="3" s="1"/>
  <c r="AH712" i="3"/>
  <c r="Y710" i="3"/>
  <c r="K712" i="3" l="1"/>
  <c r="F712" i="3"/>
  <c r="G712" i="3"/>
  <c r="I712" i="3" l="1"/>
  <c r="J712" i="3"/>
  <c r="M712" i="3"/>
  <c r="N712" i="3" s="1"/>
  <c r="V712" i="3"/>
  <c r="W712" i="3" s="1"/>
  <c r="A713" i="3"/>
  <c r="B713" i="3" s="1"/>
  <c r="AD713" i="3" l="1"/>
  <c r="Z713" i="3"/>
  <c r="P713" i="3"/>
  <c r="Q713" i="3" s="1"/>
  <c r="R713" i="3" s="1"/>
  <c r="S713" i="3" s="1"/>
  <c r="T713" i="3" s="1"/>
  <c r="AC713" i="3"/>
  <c r="AA713" i="3"/>
  <c r="AE713" i="3"/>
  <c r="L712" i="3"/>
  <c r="U712" i="3" l="1"/>
  <c r="D713" i="3"/>
  <c r="AG713" i="3"/>
  <c r="E713" i="3"/>
  <c r="H713" i="3" s="1"/>
  <c r="AH713" i="3"/>
  <c r="Y711" i="3"/>
  <c r="F713" i="3" l="1"/>
  <c r="G713" i="3"/>
  <c r="K713" i="3"/>
  <c r="I713" i="3" l="1"/>
  <c r="J713" i="3"/>
  <c r="M713" i="3"/>
  <c r="N713" i="3" s="1"/>
  <c r="V713" i="3"/>
  <c r="W713" i="3" s="1"/>
  <c r="A714" i="3"/>
  <c r="B714" i="3" s="1"/>
  <c r="AA714" i="3" l="1"/>
  <c r="Z714" i="3"/>
  <c r="AC714" i="3"/>
  <c r="AE714" i="3"/>
  <c r="P714" i="3"/>
  <c r="Q714" i="3" s="1"/>
  <c r="R714" i="3" s="1"/>
  <c r="S714" i="3" s="1"/>
  <c r="T714" i="3" s="1"/>
  <c r="AD714" i="3"/>
  <c r="L713" i="3"/>
  <c r="U713" i="3" l="1"/>
  <c r="D714" i="3"/>
  <c r="E714" i="3"/>
  <c r="H714" i="3" s="1"/>
  <c r="AG714" i="3"/>
  <c r="AH714" i="3"/>
  <c r="Y712" i="3"/>
  <c r="K714" i="3" l="1"/>
  <c r="F714" i="3"/>
  <c r="G714" i="3"/>
  <c r="I714" i="3" l="1"/>
  <c r="J714" i="3"/>
  <c r="M714" i="3"/>
  <c r="N714" i="3" s="1"/>
  <c r="V714" i="3"/>
  <c r="W714" i="3" s="1"/>
  <c r="A715" i="3"/>
  <c r="B715" i="3" s="1"/>
  <c r="L714" i="3" l="1"/>
  <c r="AD715" i="3"/>
  <c r="P715" i="3"/>
  <c r="Q715" i="3" s="1"/>
  <c r="R715" i="3" s="1"/>
  <c r="S715" i="3" s="1"/>
  <c r="T715" i="3" s="1"/>
  <c r="Z715" i="3"/>
  <c r="AC715" i="3"/>
  <c r="AA715" i="3"/>
  <c r="AE715" i="3"/>
  <c r="U714" i="3" l="1"/>
  <c r="AH715" i="3"/>
  <c r="D715" i="3"/>
  <c r="E715" i="3"/>
  <c r="H715" i="3" s="1"/>
  <c r="AG715" i="3"/>
  <c r="Y713" i="3"/>
  <c r="K715" i="3" l="1"/>
  <c r="F715" i="3"/>
  <c r="G715" i="3"/>
  <c r="V715" i="3" l="1"/>
  <c r="A716" i="3"/>
  <c r="B716" i="3" s="1"/>
  <c r="I715" i="3"/>
  <c r="J715" i="3"/>
  <c r="M715" i="3"/>
  <c r="N715" i="3" s="1"/>
  <c r="L715" i="3" l="1"/>
  <c r="AC716" i="3"/>
  <c r="AA716" i="3"/>
  <c r="AD716" i="3"/>
  <c r="Z716" i="3"/>
  <c r="P716" i="3"/>
  <c r="Q716" i="3" s="1"/>
  <c r="R716" i="3" s="1"/>
  <c r="S716" i="3" s="1"/>
  <c r="T716" i="3" s="1"/>
  <c r="AE716" i="3"/>
  <c r="W715" i="3"/>
  <c r="U715" i="3" l="1"/>
  <c r="AH716" i="3"/>
  <c r="D716" i="3"/>
  <c r="E716" i="3"/>
  <c r="H716" i="3" s="1"/>
  <c r="AG716" i="3"/>
  <c r="Y714" i="3"/>
  <c r="F716" i="3" l="1"/>
  <c r="G716" i="3"/>
  <c r="K716" i="3"/>
  <c r="V716" i="3" l="1"/>
  <c r="A717" i="3"/>
  <c r="B717" i="3" s="1"/>
  <c r="I716" i="3"/>
  <c r="J716" i="3"/>
  <c r="M716" i="3"/>
  <c r="N716" i="3" s="1"/>
  <c r="L716" i="3" l="1"/>
  <c r="AC717" i="3"/>
  <c r="AA717" i="3"/>
  <c r="AE717" i="3"/>
  <c r="P717" i="3"/>
  <c r="Q717" i="3" s="1"/>
  <c r="R717" i="3" s="1"/>
  <c r="S717" i="3" s="1"/>
  <c r="T717" i="3" s="1"/>
  <c r="AD717" i="3"/>
  <c r="Z717" i="3"/>
  <c r="W716" i="3"/>
  <c r="U716" i="3" l="1"/>
  <c r="AH717" i="3"/>
  <c r="D717" i="3"/>
  <c r="AG717" i="3"/>
  <c r="E717" i="3"/>
  <c r="H717" i="3" s="1"/>
  <c r="Y715" i="3"/>
  <c r="K717" i="3" l="1"/>
  <c r="F717" i="3"/>
  <c r="G717" i="3"/>
  <c r="I717" i="3" l="1"/>
  <c r="J717" i="3"/>
  <c r="M717" i="3"/>
  <c r="N717" i="3" s="1"/>
  <c r="V717" i="3"/>
  <c r="W717" i="3" s="1"/>
  <c r="A718" i="3"/>
  <c r="B718" i="3" s="1"/>
  <c r="L717" i="3" l="1"/>
  <c r="AC718" i="3"/>
  <c r="Z718" i="3"/>
  <c r="P718" i="3"/>
  <c r="Q718" i="3" s="1"/>
  <c r="R718" i="3" s="1"/>
  <c r="S718" i="3" s="1"/>
  <c r="T718" i="3" s="1"/>
  <c r="AE718" i="3"/>
  <c r="AD718" i="3"/>
  <c r="AA718" i="3"/>
  <c r="U717" i="3" l="1"/>
  <c r="E718" i="3" s="1"/>
  <c r="H718" i="3" s="1"/>
  <c r="AH718" i="3"/>
  <c r="AG718" i="3"/>
  <c r="D718" i="3"/>
  <c r="Y716" i="3"/>
  <c r="F718" i="3" l="1"/>
  <c r="G718" i="3"/>
  <c r="K718" i="3"/>
  <c r="I718" i="3" l="1"/>
  <c r="J718" i="3"/>
  <c r="M718" i="3"/>
  <c r="N718" i="3" s="1"/>
  <c r="V718" i="3"/>
  <c r="W718" i="3" s="1"/>
  <c r="A719" i="3"/>
  <c r="B719" i="3" s="1"/>
  <c r="P719" i="3" l="1"/>
  <c r="Q719" i="3" s="1"/>
  <c r="R719" i="3" s="1"/>
  <c r="S719" i="3" s="1"/>
  <c r="T719" i="3" s="1"/>
  <c r="Z719" i="3"/>
  <c r="AA719" i="3"/>
  <c r="AE719" i="3"/>
  <c r="AD719" i="3"/>
  <c r="AC719" i="3"/>
  <c r="L718" i="3"/>
  <c r="AG719" i="3" l="1"/>
  <c r="AH719" i="3"/>
  <c r="U718" i="3"/>
  <c r="E719" i="3" s="1"/>
  <c r="H719" i="3" s="1"/>
  <c r="Y717" i="3"/>
  <c r="D719" i="3" l="1"/>
  <c r="F719" i="3" s="1"/>
  <c r="K719" i="3"/>
  <c r="G719" i="3" l="1"/>
  <c r="I719" i="3" s="1"/>
  <c r="V719" i="3"/>
  <c r="A720" i="3"/>
  <c r="B720" i="3" s="1"/>
  <c r="J719" i="3"/>
  <c r="M719" i="3"/>
  <c r="N719" i="3" s="1"/>
  <c r="W719" i="3" l="1"/>
  <c r="L719" i="3"/>
  <c r="AD720" i="3"/>
  <c r="AA720" i="3"/>
  <c r="AC720" i="3"/>
  <c r="Z720" i="3"/>
  <c r="P720" i="3"/>
  <c r="Q720" i="3" s="1"/>
  <c r="R720" i="3" s="1"/>
  <c r="S720" i="3" s="1"/>
  <c r="T720" i="3" s="1"/>
  <c r="AE720" i="3"/>
  <c r="U719" i="3" l="1"/>
  <c r="E720" i="3" s="1"/>
  <c r="H720" i="3" s="1"/>
  <c r="AH720" i="3"/>
  <c r="AG720" i="3"/>
  <c r="Y718" i="3"/>
  <c r="D720" i="3" l="1"/>
  <c r="F720" i="3" s="1"/>
  <c r="K720" i="3"/>
  <c r="G720" i="3" l="1"/>
  <c r="I720" i="3"/>
  <c r="J720" i="3"/>
  <c r="M720" i="3"/>
  <c r="N720" i="3" s="1"/>
  <c r="V720" i="3"/>
  <c r="W720" i="3" s="1"/>
  <c r="A721" i="3"/>
  <c r="B721" i="3" s="1"/>
  <c r="L720" i="3" l="1"/>
  <c r="AA721" i="3"/>
  <c r="P721" i="3"/>
  <c r="Q721" i="3" s="1"/>
  <c r="R721" i="3" s="1"/>
  <c r="S721" i="3" s="1"/>
  <c r="T721" i="3" s="1"/>
  <c r="Z721" i="3"/>
  <c r="AE721" i="3"/>
  <c r="AD721" i="3"/>
  <c r="AC721" i="3"/>
  <c r="AG721" i="3" l="1"/>
  <c r="U720" i="3"/>
  <c r="D721" i="3" s="1"/>
  <c r="AH721" i="3"/>
  <c r="Y719" i="3"/>
  <c r="E721" i="3" l="1"/>
  <c r="H721" i="3" s="1"/>
  <c r="K721" i="3" s="1"/>
  <c r="G721" i="3"/>
  <c r="F721" i="3" l="1"/>
  <c r="I721" i="3"/>
  <c r="J721" i="3"/>
  <c r="M721" i="3"/>
  <c r="N721" i="3" s="1"/>
  <c r="V721" i="3"/>
  <c r="W721" i="3" s="1"/>
  <c r="A722" i="3"/>
  <c r="B722" i="3" s="1"/>
  <c r="L721" i="3" l="1"/>
  <c r="P722" i="3"/>
  <c r="Q722" i="3" s="1"/>
  <c r="R722" i="3" s="1"/>
  <c r="S722" i="3" s="1"/>
  <c r="T722" i="3" s="1"/>
  <c r="AC722" i="3"/>
  <c r="Z722" i="3"/>
  <c r="AE722" i="3"/>
  <c r="AD722" i="3"/>
  <c r="AA722" i="3"/>
  <c r="U721" i="3" l="1"/>
  <c r="E722" i="3"/>
  <c r="H722" i="3" s="1"/>
  <c r="D722" i="3"/>
  <c r="AH722" i="3"/>
  <c r="AG722" i="3"/>
  <c r="Y720" i="3"/>
  <c r="F722" i="3" l="1"/>
  <c r="G722" i="3"/>
  <c r="K722" i="3"/>
  <c r="V722" i="3" l="1"/>
  <c r="A723" i="3"/>
  <c r="B723" i="3" s="1"/>
  <c r="I722" i="3"/>
  <c r="J722" i="3"/>
  <c r="M722" i="3"/>
  <c r="N722" i="3" s="1"/>
  <c r="L722" i="3" l="1"/>
  <c r="Z723" i="3"/>
  <c r="P723" i="3"/>
  <c r="Q723" i="3" s="1"/>
  <c r="R723" i="3" s="1"/>
  <c r="S723" i="3" s="1"/>
  <c r="T723" i="3" s="1"/>
  <c r="AA723" i="3"/>
  <c r="AD723" i="3"/>
  <c r="AC723" i="3"/>
  <c r="AE723" i="3"/>
  <c r="W722" i="3"/>
  <c r="U722" i="3" l="1"/>
  <c r="E723" i="3" s="1"/>
  <c r="H723" i="3" s="1"/>
  <c r="AG723" i="3"/>
  <c r="AH723" i="3"/>
  <c r="D723" i="3"/>
  <c r="Y721" i="3"/>
  <c r="F723" i="3" l="1"/>
  <c r="G723" i="3"/>
  <c r="K723" i="3"/>
  <c r="V723" i="3" l="1"/>
  <c r="A724" i="3"/>
  <c r="B724" i="3" s="1"/>
  <c r="I723" i="3"/>
  <c r="J723" i="3"/>
  <c r="M723" i="3"/>
  <c r="N723" i="3" s="1"/>
  <c r="AC724" i="3" l="1"/>
  <c r="P724" i="3"/>
  <c r="Q724" i="3" s="1"/>
  <c r="R724" i="3" s="1"/>
  <c r="S724" i="3" s="1"/>
  <c r="T724" i="3" s="1"/>
  <c r="Z724" i="3"/>
  <c r="AE724" i="3"/>
  <c r="AA724" i="3"/>
  <c r="AD724" i="3"/>
  <c r="L723" i="3"/>
  <c r="W723" i="3"/>
  <c r="U723" i="3" l="1"/>
  <c r="D724" i="3"/>
  <c r="E724" i="3"/>
  <c r="H724" i="3" s="1"/>
  <c r="AG724" i="3"/>
  <c r="AH724" i="3"/>
  <c r="Y722" i="3"/>
  <c r="K724" i="3" l="1"/>
  <c r="F724" i="3"/>
  <c r="G724" i="3"/>
  <c r="I724" i="3" l="1"/>
  <c r="J724" i="3"/>
  <c r="M724" i="3"/>
  <c r="N724" i="3" s="1"/>
  <c r="V724" i="3"/>
  <c r="W724" i="3" s="1"/>
  <c r="A725" i="3"/>
  <c r="B725" i="3" s="1"/>
  <c r="L724" i="3" l="1"/>
  <c r="AA725" i="3"/>
  <c r="Z725" i="3"/>
  <c r="P725" i="3"/>
  <c r="Q725" i="3" s="1"/>
  <c r="R725" i="3" s="1"/>
  <c r="S725" i="3" s="1"/>
  <c r="T725" i="3" s="1"/>
  <c r="AE725" i="3"/>
  <c r="AC725" i="3"/>
  <c r="AD725" i="3"/>
  <c r="U724" i="3" l="1"/>
  <c r="AH725" i="3"/>
  <c r="D725" i="3"/>
  <c r="E725" i="3"/>
  <c r="H725" i="3" s="1"/>
  <c r="AG725" i="3"/>
  <c r="Y723" i="3"/>
  <c r="F725" i="3" l="1"/>
  <c r="G725" i="3"/>
  <c r="K725" i="3"/>
  <c r="V725" i="3" l="1"/>
  <c r="A726" i="3"/>
  <c r="B726" i="3" s="1"/>
  <c r="I725" i="3"/>
  <c r="J725" i="3"/>
  <c r="M725" i="3"/>
  <c r="N725" i="3" s="1"/>
  <c r="L725" i="3" l="1"/>
  <c r="Z726" i="3"/>
  <c r="AA726" i="3"/>
  <c r="P726" i="3"/>
  <c r="Q726" i="3" s="1"/>
  <c r="R726" i="3" s="1"/>
  <c r="S726" i="3" s="1"/>
  <c r="T726" i="3" s="1"/>
  <c r="AE726" i="3"/>
  <c r="AD726" i="3"/>
  <c r="AC726" i="3"/>
  <c r="W725" i="3"/>
  <c r="U725" i="3" l="1"/>
  <c r="D726" i="3" s="1"/>
  <c r="AH726" i="3"/>
  <c r="AG726" i="3"/>
  <c r="Y724" i="3"/>
  <c r="G726" i="3" l="1"/>
  <c r="E726" i="3"/>
  <c r="H726" i="3" s="1"/>
  <c r="K726" i="3" l="1"/>
  <c r="I726" i="3"/>
  <c r="J726" i="3"/>
  <c r="M726" i="3"/>
  <c r="N726" i="3" s="1"/>
  <c r="F726" i="3"/>
  <c r="L726" i="3" l="1"/>
  <c r="V726" i="3"/>
  <c r="W726" i="3" s="1"/>
  <c r="A727" i="3"/>
  <c r="B727" i="3" s="1"/>
  <c r="AD727" i="3" l="1"/>
  <c r="P727" i="3"/>
  <c r="Q727" i="3" s="1"/>
  <c r="R727" i="3" s="1"/>
  <c r="S727" i="3" s="1"/>
  <c r="T727" i="3" s="1"/>
  <c r="AE727" i="3"/>
  <c r="Z727" i="3"/>
  <c r="AC727" i="3"/>
  <c r="AA727" i="3"/>
  <c r="U726" i="3"/>
  <c r="Y725" i="3"/>
  <c r="AG727" i="3" l="1"/>
  <c r="D727" i="3"/>
  <c r="AH727" i="3"/>
  <c r="E727" i="3"/>
  <c r="H727" i="3" s="1"/>
  <c r="F727" i="3" l="1"/>
  <c r="G727" i="3"/>
  <c r="K727" i="3"/>
  <c r="V727" i="3" l="1"/>
  <c r="A728" i="3"/>
  <c r="B728" i="3" s="1"/>
  <c r="I727" i="3"/>
  <c r="J727" i="3"/>
  <c r="M727" i="3"/>
  <c r="N727" i="3" s="1"/>
  <c r="AC728" i="3" l="1"/>
  <c r="P728" i="3"/>
  <c r="Q728" i="3" s="1"/>
  <c r="R728" i="3" s="1"/>
  <c r="S728" i="3" s="1"/>
  <c r="T728" i="3" s="1"/>
  <c r="Z728" i="3"/>
  <c r="AA728" i="3"/>
  <c r="AE728" i="3"/>
  <c r="AD728" i="3"/>
  <c r="L727" i="3"/>
  <c r="W727" i="3"/>
  <c r="U727" i="3" l="1"/>
  <c r="AG728" i="3"/>
  <c r="E728" i="3"/>
  <c r="H728" i="3" s="1"/>
  <c r="AH728" i="3"/>
  <c r="D728" i="3"/>
  <c r="Y726" i="3"/>
  <c r="K728" i="3" l="1"/>
  <c r="F728" i="3"/>
  <c r="G728" i="3"/>
  <c r="I728" i="3" l="1"/>
  <c r="J728" i="3"/>
  <c r="M728" i="3"/>
  <c r="N728" i="3" s="1"/>
  <c r="V728" i="3"/>
  <c r="W728" i="3" s="1"/>
  <c r="A729" i="3"/>
  <c r="B729" i="3" s="1"/>
  <c r="P729" i="3" l="1"/>
  <c r="Q729" i="3" s="1"/>
  <c r="R729" i="3" s="1"/>
  <c r="S729" i="3" s="1"/>
  <c r="T729" i="3" s="1"/>
  <c r="Z729" i="3"/>
  <c r="AA729" i="3"/>
  <c r="AC729" i="3"/>
  <c r="AD729" i="3"/>
  <c r="AE729" i="3"/>
  <c r="L728" i="3"/>
  <c r="U728" i="3" l="1"/>
  <c r="AG729" i="3"/>
  <c r="E729" i="3"/>
  <c r="H729" i="3" s="1"/>
  <c r="D729" i="3"/>
  <c r="AH729" i="3"/>
  <c r="Y727" i="3"/>
  <c r="F729" i="3" l="1"/>
  <c r="G729" i="3"/>
  <c r="K729" i="3"/>
  <c r="V729" i="3" l="1"/>
  <c r="A730" i="3"/>
  <c r="B730" i="3" s="1"/>
  <c r="I729" i="3"/>
  <c r="J729" i="3"/>
  <c r="M729" i="3"/>
  <c r="N729" i="3" s="1"/>
  <c r="L729" i="3" l="1"/>
  <c r="AC730" i="3"/>
  <c r="Z730" i="3"/>
  <c r="P730" i="3"/>
  <c r="Q730" i="3" s="1"/>
  <c r="R730" i="3" s="1"/>
  <c r="S730" i="3" s="1"/>
  <c r="T730" i="3" s="1"/>
  <c r="AE730" i="3"/>
  <c r="AD730" i="3"/>
  <c r="AA730" i="3"/>
  <c r="W729" i="3"/>
  <c r="U729" i="3" l="1"/>
  <c r="AG730" i="3"/>
  <c r="D730" i="3"/>
  <c r="E730" i="3"/>
  <c r="H730" i="3" s="1"/>
  <c r="AH730" i="3"/>
  <c r="Y728" i="3"/>
  <c r="K730" i="3" l="1"/>
  <c r="F730" i="3"/>
  <c r="G730" i="3"/>
  <c r="I730" i="3" l="1"/>
  <c r="J730" i="3"/>
  <c r="M730" i="3"/>
  <c r="N730" i="3" s="1"/>
  <c r="V730" i="3"/>
  <c r="W730" i="3" s="1"/>
  <c r="A731" i="3"/>
  <c r="B731" i="3" s="1"/>
  <c r="AA731" i="3" l="1"/>
  <c r="AC731" i="3"/>
  <c r="Z731" i="3"/>
  <c r="P731" i="3"/>
  <c r="Q731" i="3" s="1"/>
  <c r="R731" i="3" s="1"/>
  <c r="S731" i="3" s="1"/>
  <c r="T731" i="3" s="1"/>
  <c r="AD731" i="3"/>
  <c r="AE731" i="3"/>
  <c r="L730" i="3"/>
  <c r="U730" i="3" l="1"/>
  <c r="E731" i="3"/>
  <c r="H731" i="3" s="1"/>
  <c r="AH731" i="3"/>
  <c r="D731" i="3"/>
  <c r="AG731" i="3"/>
  <c r="Y729" i="3"/>
  <c r="F731" i="3" l="1"/>
  <c r="G731" i="3"/>
  <c r="K731" i="3"/>
  <c r="I731" i="3" l="1"/>
  <c r="J731" i="3"/>
  <c r="M731" i="3"/>
  <c r="N731" i="3" s="1"/>
  <c r="V731" i="3"/>
  <c r="W731" i="3" s="1"/>
  <c r="A732" i="3"/>
  <c r="B732" i="3" s="1"/>
  <c r="AC732" i="3" l="1"/>
  <c r="Z732" i="3"/>
  <c r="P732" i="3"/>
  <c r="Q732" i="3" s="1"/>
  <c r="R732" i="3" s="1"/>
  <c r="S732" i="3" s="1"/>
  <c r="T732" i="3" s="1"/>
  <c r="AE732" i="3"/>
  <c r="AA732" i="3"/>
  <c r="AD732" i="3"/>
  <c r="L731" i="3"/>
  <c r="U731" i="3" l="1"/>
  <c r="E732" i="3"/>
  <c r="H732" i="3" s="1"/>
  <c r="D732" i="3"/>
  <c r="AH732" i="3"/>
  <c r="AG732" i="3"/>
  <c r="Y730" i="3"/>
  <c r="F732" i="3" l="1"/>
  <c r="G732" i="3"/>
  <c r="K732" i="3"/>
  <c r="V732" i="3" l="1"/>
  <c r="A733" i="3"/>
  <c r="B733" i="3" s="1"/>
  <c r="I732" i="3"/>
  <c r="J732" i="3"/>
  <c r="M732" i="3"/>
  <c r="N732" i="3" s="1"/>
  <c r="L732" i="3" l="1"/>
  <c r="Z733" i="3"/>
  <c r="AC733" i="3"/>
  <c r="AA733" i="3"/>
  <c r="AD733" i="3"/>
  <c r="P733" i="3"/>
  <c r="Q733" i="3" s="1"/>
  <c r="R733" i="3" s="1"/>
  <c r="S733" i="3" s="1"/>
  <c r="T733" i="3" s="1"/>
  <c r="AE733" i="3"/>
  <c r="W732" i="3"/>
  <c r="U732" i="3" l="1"/>
  <c r="D733" i="3" s="1"/>
  <c r="E733" i="3"/>
  <c r="H733" i="3" s="1"/>
  <c r="AG733" i="3"/>
  <c r="AH733" i="3"/>
  <c r="Y731" i="3"/>
  <c r="K733" i="3" l="1"/>
  <c r="F733" i="3"/>
  <c r="G733" i="3"/>
  <c r="I733" i="3" l="1"/>
  <c r="J733" i="3"/>
  <c r="M733" i="3"/>
  <c r="N733" i="3" s="1"/>
  <c r="V733" i="3"/>
  <c r="W733" i="3" s="1"/>
  <c r="A734" i="3"/>
  <c r="B734" i="3" s="1"/>
  <c r="AC734" i="3" l="1"/>
  <c r="P734" i="3"/>
  <c r="Q734" i="3" s="1"/>
  <c r="R734" i="3" s="1"/>
  <c r="S734" i="3" s="1"/>
  <c r="T734" i="3" s="1"/>
  <c r="AD734" i="3"/>
  <c r="Z734" i="3"/>
  <c r="AE734" i="3"/>
  <c r="AA734" i="3"/>
  <c r="L733" i="3"/>
  <c r="U733" i="3" l="1"/>
  <c r="E734" i="3" s="1"/>
  <c r="H734" i="3" s="1"/>
  <c r="AH734" i="3"/>
  <c r="AG734" i="3"/>
  <c r="Y732" i="3"/>
  <c r="D734" i="3" l="1"/>
  <c r="F734" i="3" s="1"/>
  <c r="K734" i="3"/>
  <c r="G734" i="3" l="1"/>
  <c r="V734" i="3"/>
  <c r="A735" i="3"/>
  <c r="B735" i="3" s="1"/>
  <c r="I734" i="3"/>
  <c r="J734" i="3"/>
  <c r="M734" i="3"/>
  <c r="N734" i="3" s="1"/>
  <c r="L734" i="3" l="1"/>
  <c r="AC735" i="3"/>
  <c r="Z735" i="3"/>
  <c r="AA735" i="3"/>
  <c r="AE735" i="3"/>
  <c r="AD735" i="3"/>
  <c r="P735" i="3"/>
  <c r="Q735" i="3" s="1"/>
  <c r="R735" i="3" s="1"/>
  <c r="S735" i="3" s="1"/>
  <c r="T735" i="3" s="1"/>
  <c r="W734" i="3"/>
  <c r="U734" i="3" l="1"/>
  <c r="E735" i="3" s="1"/>
  <c r="H735" i="3" s="1"/>
  <c r="AG735" i="3"/>
  <c r="AH735" i="3"/>
  <c r="D735" i="3"/>
  <c r="Y733" i="3"/>
  <c r="F735" i="3" l="1"/>
  <c r="G735" i="3"/>
  <c r="K735" i="3"/>
  <c r="V735" i="3" l="1"/>
  <c r="A736" i="3"/>
  <c r="B736" i="3" s="1"/>
  <c r="I735" i="3"/>
  <c r="J735" i="3"/>
  <c r="M735" i="3"/>
  <c r="N735" i="3" s="1"/>
  <c r="P736" i="3" l="1"/>
  <c r="Q736" i="3" s="1"/>
  <c r="R736" i="3" s="1"/>
  <c r="S736" i="3" s="1"/>
  <c r="T736" i="3" s="1"/>
  <c r="AA736" i="3"/>
  <c r="AC736" i="3"/>
  <c r="Z736" i="3"/>
  <c r="AE736" i="3"/>
  <c r="AD736" i="3"/>
  <c r="L735" i="3"/>
  <c r="W735" i="3"/>
  <c r="U735" i="3" l="1"/>
  <c r="AH736" i="3"/>
  <c r="D736" i="3"/>
  <c r="AG736" i="3"/>
  <c r="E736" i="3"/>
  <c r="H736" i="3" s="1"/>
  <c r="Y734" i="3"/>
  <c r="K736" i="3" l="1"/>
  <c r="F736" i="3"/>
  <c r="G736" i="3"/>
  <c r="V736" i="3" l="1"/>
  <c r="A737" i="3"/>
  <c r="B737" i="3" s="1"/>
  <c r="I736" i="3"/>
  <c r="J736" i="3"/>
  <c r="M736" i="3"/>
  <c r="N736" i="3" s="1"/>
  <c r="AC737" i="3" l="1"/>
  <c r="Z737" i="3"/>
  <c r="AA737" i="3"/>
  <c r="AE737" i="3"/>
  <c r="AD737" i="3"/>
  <c r="P737" i="3"/>
  <c r="Q737" i="3" s="1"/>
  <c r="R737" i="3" s="1"/>
  <c r="S737" i="3" s="1"/>
  <c r="T737" i="3" s="1"/>
  <c r="L736" i="3"/>
  <c r="W736" i="3"/>
  <c r="AH737" i="3" l="1"/>
  <c r="AG737" i="3"/>
  <c r="U736" i="3"/>
  <c r="D737" i="3" s="1"/>
  <c r="Y735" i="3"/>
  <c r="G737" i="3" l="1"/>
  <c r="E737" i="3"/>
  <c r="H737" i="3" s="1"/>
  <c r="I737" i="3" l="1"/>
  <c r="J737" i="3"/>
  <c r="M737" i="3"/>
  <c r="N737" i="3" s="1"/>
  <c r="K737" i="3"/>
  <c r="F737" i="3"/>
  <c r="L737" i="3" l="1"/>
  <c r="V737" i="3"/>
  <c r="W737" i="3" s="1"/>
  <c r="A738" i="3"/>
  <c r="B738" i="3" s="1"/>
  <c r="AC738" i="3" l="1"/>
  <c r="Z738" i="3"/>
  <c r="AE738" i="3"/>
  <c r="AA738" i="3"/>
  <c r="P738" i="3"/>
  <c r="Q738" i="3" s="1"/>
  <c r="R738" i="3" s="1"/>
  <c r="S738" i="3" s="1"/>
  <c r="T738" i="3" s="1"/>
  <c r="AD738" i="3"/>
  <c r="U737" i="3"/>
  <c r="Y736" i="3"/>
  <c r="AH738" i="3" l="1"/>
  <c r="D738" i="3"/>
  <c r="AG738" i="3"/>
  <c r="E738" i="3"/>
  <c r="H738" i="3" s="1"/>
  <c r="F738" i="3" l="1"/>
  <c r="G738" i="3"/>
  <c r="K738" i="3"/>
  <c r="V738" i="3" l="1"/>
  <c r="A739" i="3"/>
  <c r="B739" i="3" s="1"/>
  <c r="I738" i="3"/>
  <c r="J738" i="3"/>
  <c r="M738" i="3"/>
  <c r="N738" i="3" s="1"/>
  <c r="P739" i="3" l="1"/>
  <c r="Q739" i="3" s="1"/>
  <c r="R739" i="3" s="1"/>
  <c r="S739" i="3" s="1"/>
  <c r="T739" i="3" s="1"/>
  <c r="AC739" i="3"/>
  <c r="Z739" i="3"/>
  <c r="AD739" i="3"/>
  <c r="AE739" i="3"/>
  <c r="AA739" i="3"/>
  <c r="L738" i="3"/>
  <c r="W738" i="3"/>
  <c r="AH739" i="3" l="1"/>
  <c r="U738" i="3"/>
  <c r="E739" i="3" s="1"/>
  <c r="H739" i="3" s="1"/>
  <c r="AG739" i="3"/>
  <c r="D739" i="3"/>
  <c r="Y737" i="3"/>
  <c r="F739" i="3" l="1"/>
  <c r="G739" i="3"/>
  <c r="K739" i="3"/>
  <c r="I739" i="3" l="1"/>
  <c r="J739" i="3"/>
  <c r="M739" i="3"/>
  <c r="N739" i="3" s="1"/>
  <c r="V739" i="3"/>
  <c r="W739" i="3" s="1"/>
  <c r="A740" i="3"/>
  <c r="B740" i="3" s="1"/>
  <c r="L739" i="3" l="1"/>
  <c r="P740" i="3"/>
  <c r="Q740" i="3" s="1"/>
  <c r="R740" i="3" s="1"/>
  <c r="S740" i="3" s="1"/>
  <c r="T740" i="3" s="1"/>
  <c r="AD740" i="3"/>
  <c r="AC740" i="3"/>
  <c r="Z740" i="3"/>
  <c r="AE740" i="3"/>
  <c r="AA740" i="3"/>
  <c r="U739" i="3" l="1"/>
  <c r="E740" i="3"/>
  <c r="H740" i="3" s="1"/>
  <c r="AH740" i="3"/>
  <c r="AG740" i="3"/>
  <c r="D740" i="3"/>
  <c r="Y738" i="3"/>
  <c r="F740" i="3" l="1"/>
  <c r="G740" i="3"/>
  <c r="K740" i="3"/>
  <c r="I740" i="3" l="1"/>
  <c r="J740" i="3"/>
  <c r="M740" i="3"/>
  <c r="N740" i="3" s="1"/>
  <c r="V740" i="3"/>
  <c r="W740" i="3" s="1"/>
  <c r="A741" i="3"/>
  <c r="B741" i="3" s="1"/>
  <c r="AA741" i="3" l="1"/>
  <c r="AD741" i="3"/>
  <c r="Z741" i="3"/>
  <c r="P741" i="3"/>
  <c r="Q741" i="3" s="1"/>
  <c r="R741" i="3" s="1"/>
  <c r="S741" i="3" s="1"/>
  <c r="T741" i="3" s="1"/>
  <c r="AC741" i="3"/>
  <c r="AE741" i="3"/>
  <c r="L740" i="3"/>
  <c r="U740" i="3" l="1"/>
  <c r="E741" i="3"/>
  <c r="H741" i="3" s="1"/>
  <c r="D741" i="3"/>
  <c r="AG741" i="3"/>
  <c r="AH741" i="3"/>
  <c r="Y739" i="3"/>
  <c r="F741" i="3" l="1"/>
  <c r="G741" i="3"/>
  <c r="K741" i="3"/>
  <c r="V741" i="3" l="1"/>
  <c r="A742" i="3"/>
  <c r="B742" i="3" s="1"/>
  <c r="I741" i="3"/>
  <c r="J741" i="3"/>
  <c r="M741" i="3"/>
  <c r="N741" i="3" s="1"/>
  <c r="L741" i="3" l="1"/>
  <c r="AC742" i="3"/>
  <c r="AD742" i="3"/>
  <c r="AA742" i="3"/>
  <c r="Z742" i="3"/>
  <c r="P742" i="3"/>
  <c r="Q742" i="3" s="1"/>
  <c r="R742" i="3" s="1"/>
  <c r="S742" i="3" s="1"/>
  <c r="T742" i="3" s="1"/>
  <c r="AE742" i="3"/>
  <c r="W741" i="3"/>
  <c r="U741" i="3" l="1"/>
  <c r="E742" i="3"/>
  <c r="H742" i="3" s="1"/>
  <c r="AH742" i="3"/>
  <c r="D742" i="3"/>
  <c r="AG742" i="3"/>
  <c r="Y740" i="3"/>
  <c r="F742" i="3" l="1"/>
  <c r="G742" i="3"/>
  <c r="K742" i="3"/>
  <c r="V742" i="3" l="1"/>
  <c r="A743" i="3"/>
  <c r="B743" i="3" s="1"/>
  <c r="I742" i="3"/>
  <c r="J742" i="3"/>
  <c r="M742" i="3"/>
  <c r="N742" i="3" s="1"/>
  <c r="AD743" i="3" l="1"/>
  <c r="AA743" i="3"/>
  <c r="P743" i="3"/>
  <c r="Q743" i="3" s="1"/>
  <c r="R743" i="3" s="1"/>
  <c r="S743" i="3" s="1"/>
  <c r="T743" i="3" s="1"/>
  <c r="Z743" i="3"/>
  <c r="AE743" i="3"/>
  <c r="AC743" i="3"/>
  <c r="L742" i="3"/>
  <c r="W742" i="3"/>
  <c r="U742" i="3" l="1"/>
  <c r="E743" i="3" s="1"/>
  <c r="H743" i="3" s="1"/>
  <c r="AH743" i="3"/>
  <c r="AG743" i="3"/>
  <c r="Y741" i="3"/>
  <c r="D743" i="3" l="1"/>
  <c r="K743" i="3"/>
  <c r="V743" i="3" l="1"/>
  <c r="A744" i="3"/>
  <c r="B744" i="3" s="1"/>
  <c r="F743" i="3"/>
  <c r="G743" i="3"/>
  <c r="I743" i="3" l="1"/>
  <c r="J743" i="3"/>
  <c r="M743" i="3"/>
  <c r="N743" i="3" s="1"/>
  <c r="AC744" i="3"/>
  <c r="Z744" i="3"/>
  <c r="AA744" i="3"/>
  <c r="AD744" i="3"/>
  <c r="AE744" i="3"/>
  <c r="P744" i="3"/>
  <c r="Q744" i="3" s="1"/>
  <c r="R744" i="3" s="1"/>
  <c r="S744" i="3" s="1"/>
  <c r="T744" i="3" s="1"/>
  <c r="W743" i="3"/>
  <c r="L743" i="3" l="1"/>
  <c r="U743" i="3" l="1"/>
  <c r="E744" i="3" s="1"/>
  <c r="H744" i="3" s="1"/>
  <c r="AH744" i="3"/>
  <c r="AG744" i="3"/>
  <c r="D744" i="3"/>
  <c r="Y742" i="3"/>
  <c r="F744" i="3" l="1"/>
  <c r="G744" i="3"/>
  <c r="K744" i="3"/>
  <c r="V744" i="3" l="1"/>
  <c r="A745" i="3"/>
  <c r="B745" i="3" s="1"/>
  <c r="I744" i="3"/>
  <c r="J744" i="3"/>
  <c r="M744" i="3"/>
  <c r="N744" i="3" s="1"/>
  <c r="L744" i="3" l="1"/>
  <c r="Z745" i="3"/>
  <c r="AD745" i="3"/>
  <c r="P745" i="3"/>
  <c r="Q745" i="3" s="1"/>
  <c r="R745" i="3" s="1"/>
  <c r="S745" i="3" s="1"/>
  <c r="T745" i="3" s="1"/>
  <c r="AC745" i="3"/>
  <c r="AE745" i="3"/>
  <c r="AA745" i="3"/>
  <c r="W744" i="3"/>
  <c r="U744" i="3" l="1"/>
  <c r="AG745" i="3"/>
  <c r="D745" i="3"/>
  <c r="AH745" i="3"/>
  <c r="E745" i="3"/>
  <c r="H745" i="3" s="1"/>
  <c r="Y743" i="3"/>
  <c r="K745" i="3" l="1"/>
  <c r="F745" i="3"/>
  <c r="G745" i="3"/>
  <c r="I745" i="3" l="1"/>
  <c r="J745" i="3"/>
  <c r="M745" i="3"/>
  <c r="N745" i="3" s="1"/>
  <c r="V745" i="3"/>
  <c r="A746" i="3"/>
  <c r="B746" i="3" s="1"/>
  <c r="W745" i="3" l="1"/>
  <c r="Z746" i="3"/>
  <c r="AA746" i="3"/>
  <c r="P746" i="3"/>
  <c r="Q746" i="3" s="1"/>
  <c r="R746" i="3" s="1"/>
  <c r="S746" i="3" s="1"/>
  <c r="T746" i="3" s="1"/>
  <c r="AD746" i="3"/>
  <c r="AC746" i="3"/>
  <c r="AE746" i="3"/>
  <c r="L745" i="3"/>
  <c r="U745" i="3" l="1"/>
  <c r="D746" i="3"/>
  <c r="E746" i="3"/>
  <c r="H746" i="3" s="1"/>
  <c r="AH746" i="3"/>
  <c r="AG746" i="3"/>
  <c r="Y744" i="3"/>
  <c r="K746" i="3" l="1"/>
  <c r="F746" i="3"/>
  <c r="G746" i="3"/>
  <c r="I746" i="3" l="1"/>
  <c r="J746" i="3"/>
  <c r="M746" i="3"/>
  <c r="N746" i="3" s="1"/>
  <c r="V746" i="3"/>
  <c r="W746" i="3" s="1"/>
  <c r="A747" i="3"/>
  <c r="B747" i="3" s="1"/>
  <c r="AA747" i="3" l="1"/>
  <c r="AC747" i="3"/>
  <c r="Z747" i="3"/>
  <c r="AE747" i="3"/>
  <c r="AD747" i="3"/>
  <c r="P747" i="3"/>
  <c r="Q747" i="3" s="1"/>
  <c r="R747" i="3" s="1"/>
  <c r="S747" i="3" s="1"/>
  <c r="T747" i="3" s="1"/>
  <c r="L746" i="3"/>
  <c r="U746" i="3" l="1"/>
  <c r="E747" i="3"/>
  <c r="H747" i="3" s="1"/>
  <c r="AH747" i="3"/>
  <c r="D747" i="3"/>
  <c r="AG747" i="3"/>
  <c r="Y745" i="3"/>
  <c r="F747" i="3" l="1"/>
  <c r="G747" i="3"/>
  <c r="K747" i="3"/>
  <c r="V747" i="3" l="1"/>
  <c r="A748" i="3"/>
  <c r="B748" i="3" s="1"/>
  <c r="I747" i="3"/>
  <c r="J747" i="3"/>
  <c r="M747" i="3"/>
  <c r="N747" i="3" s="1"/>
  <c r="AC748" i="3" l="1"/>
  <c r="Z748" i="3"/>
  <c r="AA748" i="3"/>
  <c r="AE748" i="3"/>
  <c r="AD748" i="3"/>
  <c r="P748" i="3"/>
  <c r="Q748" i="3" s="1"/>
  <c r="R748" i="3" s="1"/>
  <c r="S748" i="3" s="1"/>
  <c r="T748" i="3" s="1"/>
  <c r="L747" i="3"/>
  <c r="W747" i="3"/>
  <c r="U747" i="3" l="1"/>
  <c r="E748" i="3"/>
  <c r="H748" i="3" s="1"/>
  <c r="D748" i="3"/>
  <c r="AG748" i="3"/>
  <c r="AH748" i="3"/>
  <c r="Y746" i="3"/>
  <c r="F748" i="3" l="1"/>
  <c r="G748" i="3"/>
  <c r="K748" i="3"/>
  <c r="I748" i="3" l="1"/>
  <c r="J748" i="3"/>
  <c r="M748" i="3"/>
  <c r="N748" i="3" s="1"/>
  <c r="V748" i="3"/>
  <c r="W748" i="3" s="1"/>
  <c r="A749" i="3"/>
  <c r="B749" i="3" s="1"/>
  <c r="AC749" i="3" l="1"/>
  <c r="AA749" i="3"/>
  <c r="Z749" i="3"/>
  <c r="AE749" i="3"/>
  <c r="P749" i="3"/>
  <c r="Q749" i="3" s="1"/>
  <c r="R749" i="3" s="1"/>
  <c r="S749" i="3" s="1"/>
  <c r="T749" i="3" s="1"/>
  <c r="AD749" i="3"/>
  <c r="L748" i="3"/>
  <c r="U748" i="3" l="1"/>
  <c r="E749" i="3" s="1"/>
  <c r="H749" i="3" s="1"/>
  <c r="AH749" i="3"/>
  <c r="D749" i="3"/>
  <c r="AG749" i="3"/>
  <c r="Y747" i="3"/>
  <c r="F749" i="3" l="1"/>
  <c r="G749" i="3"/>
  <c r="K749" i="3"/>
  <c r="I749" i="3" l="1"/>
  <c r="J749" i="3"/>
  <c r="M749" i="3"/>
  <c r="N749" i="3" s="1"/>
  <c r="V749" i="3"/>
  <c r="W749" i="3" s="1"/>
  <c r="A750" i="3"/>
  <c r="B750" i="3" s="1"/>
  <c r="AA750" i="3" l="1"/>
  <c r="P750" i="3"/>
  <c r="Q750" i="3" s="1"/>
  <c r="R750" i="3" s="1"/>
  <c r="S750" i="3" s="1"/>
  <c r="T750" i="3" s="1"/>
  <c r="Z750" i="3"/>
  <c r="AE750" i="3"/>
  <c r="AC750" i="3"/>
  <c r="AD750" i="3"/>
  <c r="L749" i="3"/>
  <c r="AH750" i="3" l="1"/>
  <c r="AG750" i="3"/>
  <c r="U749" i="3"/>
  <c r="D750" i="3" s="1"/>
  <c r="E750" i="3"/>
  <c r="H750" i="3" s="1"/>
  <c r="Y748" i="3"/>
  <c r="K750" i="3" l="1"/>
  <c r="F750" i="3"/>
  <c r="G750" i="3"/>
  <c r="I750" i="3" l="1"/>
  <c r="J750" i="3"/>
  <c r="M750" i="3"/>
  <c r="N750" i="3" s="1"/>
  <c r="V750" i="3"/>
  <c r="W750" i="3" s="1"/>
  <c r="A751" i="3"/>
  <c r="B751" i="3" s="1"/>
  <c r="P751" i="3" l="1"/>
  <c r="Q751" i="3" s="1"/>
  <c r="R751" i="3" s="1"/>
  <c r="S751" i="3" s="1"/>
  <c r="T751" i="3" s="1"/>
  <c r="AA751" i="3"/>
  <c r="AC751" i="3"/>
  <c r="AE751" i="3"/>
  <c r="AD751" i="3"/>
  <c r="Z751" i="3"/>
  <c r="L750" i="3"/>
  <c r="U750" i="3" l="1"/>
  <c r="AG751" i="3"/>
  <c r="D751" i="3"/>
  <c r="AH751" i="3"/>
  <c r="E751" i="3"/>
  <c r="H751" i="3" s="1"/>
  <c r="Y749" i="3"/>
  <c r="K751" i="3" l="1"/>
  <c r="F751" i="3"/>
  <c r="G751" i="3"/>
  <c r="I751" i="3" l="1"/>
  <c r="J751" i="3"/>
  <c r="M751" i="3"/>
  <c r="N751" i="3" s="1"/>
  <c r="V751" i="3"/>
  <c r="W751" i="3" s="1"/>
  <c r="A752" i="3"/>
  <c r="B752" i="3" s="1"/>
  <c r="L751" i="3" l="1"/>
  <c r="Z752" i="3"/>
  <c r="AA752" i="3"/>
  <c r="P752" i="3"/>
  <c r="Q752" i="3" s="1"/>
  <c r="R752" i="3" s="1"/>
  <c r="S752" i="3" s="1"/>
  <c r="T752" i="3" s="1"/>
  <c r="AE752" i="3"/>
  <c r="AD752" i="3"/>
  <c r="AC752" i="3"/>
  <c r="U751" i="3" l="1"/>
  <c r="E752" i="3" s="1"/>
  <c r="H752" i="3" s="1"/>
  <c r="AG752" i="3"/>
  <c r="AH752" i="3"/>
  <c r="D752" i="3"/>
  <c r="Y750" i="3"/>
  <c r="F752" i="3" l="1"/>
  <c r="G752" i="3"/>
  <c r="K752" i="3"/>
  <c r="V752" i="3" l="1"/>
  <c r="A753" i="3"/>
  <c r="B753" i="3" s="1"/>
  <c r="I752" i="3"/>
  <c r="J752" i="3"/>
  <c r="M752" i="3"/>
  <c r="N752" i="3" s="1"/>
  <c r="L752" i="3" l="1"/>
  <c r="AD753" i="3"/>
  <c r="AC753" i="3"/>
  <c r="AA753" i="3"/>
  <c r="Z753" i="3"/>
  <c r="P753" i="3"/>
  <c r="Q753" i="3" s="1"/>
  <c r="R753" i="3" s="1"/>
  <c r="S753" i="3" s="1"/>
  <c r="T753" i="3" s="1"/>
  <c r="AE753" i="3"/>
  <c r="W752" i="3"/>
  <c r="AG753" i="3" l="1"/>
  <c r="U752" i="3"/>
  <c r="E753" i="3" s="1"/>
  <c r="H753" i="3" s="1"/>
  <c r="AH753" i="3"/>
  <c r="Y751" i="3"/>
  <c r="D753" i="3" l="1"/>
  <c r="F753" i="3" s="1"/>
  <c r="K753" i="3"/>
  <c r="G753" i="3" l="1"/>
  <c r="V753" i="3"/>
  <c r="A754" i="3"/>
  <c r="B754" i="3" s="1"/>
  <c r="I753" i="3"/>
  <c r="J753" i="3"/>
  <c r="M753" i="3"/>
  <c r="N753" i="3" s="1"/>
  <c r="Z754" i="3" l="1"/>
  <c r="AA754" i="3"/>
  <c r="AE754" i="3"/>
  <c r="AC754" i="3"/>
  <c r="P754" i="3"/>
  <c r="Q754" i="3" s="1"/>
  <c r="R754" i="3" s="1"/>
  <c r="S754" i="3" s="1"/>
  <c r="T754" i="3" s="1"/>
  <c r="AD754" i="3"/>
  <c r="L753" i="3"/>
  <c r="W753" i="3"/>
  <c r="AG754" i="3" l="1"/>
  <c r="AH754" i="3"/>
  <c r="U753" i="3"/>
  <c r="E754" i="3" s="1"/>
  <c r="H754" i="3" s="1"/>
  <c r="D754" i="3"/>
  <c r="Y752" i="3"/>
  <c r="F754" i="3" l="1"/>
  <c r="G754" i="3"/>
  <c r="K754" i="3"/>
  <c r="I754" i="3" l="1"/>
  <c r="J754" i="3"/>
  <c r="M754" i="3"/>
  <c r="N754" i="3" s="1"/>
  <c r="V754" i="3"/>
  <c r="W754" i="3" s="1"/>
  <c r="A755" i="3"/>
  <c r="B755" i="3" s="1"/>
  <c r="AA755" i="3" l="1"/>
  <c r="Z755" i="3"/>
  <c r="AE755" i="3"/>
  <c r="P755" i="3"/>
  <c r="Q755" i="3" s="1"/>
  <c r="R755" i="3" s="1"/>
  <c r="S755" i="3" s="1"/>
  <c r="T755" i="3" s="1"/>
  <c r="AC755" i="3"/>
  <c r="AD755" i="3"/>
  <c r="L754" i="3"/>
  <c r="U754" i="3" l="1"/>
  <c r="E755" i="3" s="1"/>
  <c r="H755" i="3" s="1"/>
  <c r="AH755" i="3"/>
  <c r="AG755" i="3"/>
  <c r="Y753" i="3"/>
  <c r="D755" i="3" l="1"/>
  <c r="F755" i="3" s="1"/>
  <c r="K755" i="3"/>
  <c r="G755" i="3" l="1"/>
  <c r="I755" i="3"/>
  <c r="J755" i="3"/>
  <c r="M755" i="3"/>
  <c r="N755" i="3" s="1"/>
  <c r="V755" i="3"/>
  <c r="A756" i="3"/>
  <c r="B756" i="3" s="1"/>
  <c r="W755" i="3" l="1"/>
  <c r="P756" i="3"/>
  <c r="Q756" i="3" s="1"/>
  <c r="R756" i="3" s="1"/>
  <c r="S756" i="3" s="1"/>
  <c r="T756" i="3" s="1"/>
  <c r="AC756" i="3"/>
  <c r="AA756" i="3"/>
  <c r="AE756" i="3"/>
  <c r="Z756" i="3"/>
  <c r="AD756" i="3"/>
  <c r="L755" i="3"/>
  <c r="AG756" i="3" l="1"/>
  <c r="U755" i="3"/>
  <c r="E756" i="3" s="1"/>
  <c r="H756" i="3" s="1"/>
  <c r="AH756" i="3"/>
  <c r="Y754" i="3"/>
  <c r="D756" i="3" l="1"/>
  <c r="F756" i="3" s="1"/>
  <c r="K756" i="3"/>
  <c r="G756" i="3" l="1"/>
  <c r="I756" i="3"/>
  <c r="J756" i="3"/>
  <c r="M756" i="3"/>
  <c r="N756" i="3" s="1"/>
  <c r="V756" i="3"/>
  <c r="W756" i="3" s="1"/>
  <c r="A757" i="3"/>
  <c r="B757" i="3" s="1"/>
  <c r="Z757" i="3" l="1"/>
  <c r="P757" i="3"/>
  <c r="Q757" i="3" s="1"/>
  <c r="R757" i="3" s="1"/>
  <c r="S757" i="3" s="1"/>
  <c r="T757" i="3" s="1"/>
  <c r="AE757" i="3"/>
  <c r="AC757" i="3"/>
  <c r="AA757" i="3"/>
  <c r="AD757" i="3"/>
  <c r="L756" i="3"/>
  <c r="U756" i="3" l="1"/>
  <c r="E757" i="3" s="1"/>
  <c r="H757" i="3" s="1"/>
  <c r="AG757" i="3"/>
  <c r="AH757" i="3"/>
  <c r="Y755" i="3"/>
  <c r="D757" i="3" l="1"/>
  <c r="F757" i="3" s="1"/>
  <c r="K757" i="3"/>
  <c r="G757" i="3" l="1"/>
  <c r="V757" i="3"/>
  <c r="A758" i="3"/>
  <c r="B758" i="3" s="1"/>
  <c r="I757" i="3"/>
  <c r="J757" i="3"/>
  <c r="M757" i="3"/>
  <c r="N757" i="3" s="1"/>
  <c r="Z758" i="3" l="1"/>
  <c r="P758" i="3"/>
  <c r="Q758" i="3" s="1"/>
  <c r="R758" i="3" s="1"/>
  <c r="S758" i="3" s="1"/>
  <c r="T758" i="3" s="1"/>
  <c r="AE758" i="3"/>
  <c r="AA758" i="3"/>
  <c r="AC758" i="3"/>
  <c r="AD758" i="3"/>
  <c r="L757" i="3"/>
  <c r="W757" i="3"/>
  <c r="AG758" i="3" l="1"/>
  <c r="AH758" i="3"/>
  <c r="U757" i="3"/>
  <c r="D758" i="3" s="1"/>
  <c r="Y756" i="3"/>
  <c r="E758" i="3" l="1"/>
  <c r="H758" i="3" s="1"/>
  <c r="K758" i="3" s="1"/>
  <c r="G758" i="3"/>
  <c r="F758" i="3" l="1"/>
  <c r="V758" i="3"/>
  <c r="A759" i="3"/>
  <c r="B759" i="3" s="1"/>
  <c r="I758" i="3"/>
  <c r="J758" i="3"/>
  <c r="M758" i="3"/>
  <c r="N758" i="3" s="1"/>
  <c r="L758" i="3" l="1"/>
  <c r="P759" i="3"/>
  <c r="Q759" i="3" s="1"/>
  <c r="R759" i="3" s="1"/>
  <c r="S759" i="3" s="1"/>
  <c r="T759" i="3" s="1"/>
  <c r="Z759" i="3"/>
  <c r="AC759" i="3"/>
  <c r="AD759" i="3"/>
  <c r="AA759" i="3"/>
  <c r="AE759" i="3"/>
  <c r="W758" i="3"/>
  <c r="U758" i="3" l="1"/>
  <c r="D759" i="3" s="1"/>
  <c r="AG759" i="3"/>
  <c r="AH759" i="3"/>
  <c r="E759" i="3"/>
  <c r="H759" i="3" s="1"/>
  <c r="Y757" i="3"/>
  <c r="K759" i="3" l="1"/>
  <c r="F759" i="3"/>
  <c r="G759" i="3"/>
  <c r="I759" i="3" l="1"/>
  <c r="J759" i="3"/>
  <c r="M759" i="3"/>
  <c r="N759" i="3" s="1"/>
  <c r="V759" i="3"/>
  <c r="A760" i="3"/>
  <c r="B760" i="3" s="1"/>
  <c r="W759" i="3" l="1"/>
  <c r="AA760" i="3"/>
  <c r="AC760" i="3"/>
  <c r="AE760" i="3"/>
  <c r="P760" i="3"/>
  <c r="Q760" i="3" s="1"/>
  <c r="R760" i="3" s="1"/>
  <c r="S760" i="3" s="1"/>
  <c r="T760" i="3" s="1"/>
  <c r="AD760" i="3"/>
  <c r="Z760" i="3"/>
  <c r="L759" i="3"/>
  <c r="U759" i="3" l="1"/>
  <c r="D760" i="3" s="1"/>
  <c r="AH760" i="3"/>
  <c r="AG760" i="3"/>
  <c r="Y758" i="3"/>
  <c r="E760" i="3" l="1"/>
  <c r="H760" i="3" s="1"/>
  <c r="K760" i="3" s="1"/>
  <c r="G760" i="3"/>
  <c r="F760" i="3" l="1"/>
  <c r="I760" i="3"/>
  <c r="J760" i="3"/>
  <c r="M760" i="3"/>
  <c r="N760" i="3" s="1"/>
  <c r="V760" i="3"/>
  <c r="W760" i="3" s="1"/>
  <c r="A761" i="3"/>
  <c r="B761" i="3" s="1"/>
  <c r="AA761" i="3" l="1"/>
  <c r="Z761" i="3"/>
  <c r="AC761" i="3"/>
  <c r="AD761" i="3"/>
  <c r="P761" i="3"/>
  <c r="Q761" i="3" s="1"/>
  <c r="R761" i="3" s="1"/>
  <c r="S761" i="3" s="1"/>
  <c r="T761" i="3" s="1"/>
  <c r="AE761" i="3"/>
  <c r="L760" i="3"/>
  <c r="U760" i="3" l="1"/>
  <c r="D761" i="3"/>
  <c r="AG761" i="3"/>
  <c r="AH761" i="3"/>
  <c r="E761" i="3"/>
  <c r="H761" i="3" s="1"/>
  <c r="Y759" i="3"/>
  <c r="F761" i="3" l="1"/>
  <c r="G761" i="3"/>
  <c r="K761" i="3"/>
  <c r="V761" i="3" l="1"/>
  <c r="A762" i="3"/>
  <c r="B762" i="3" s="1"/>
  <c r="I761" i="3"/>
  <c r="J761" i="3"/>
  <c r="M761" i="3"/>
  <c r="N761" i="3" s="1"/>
  <c r="L761" i="3" l="1"/>
  <c r="AC762" i="3"/>
  <c r="AA762" i="3"/>
  <c r="Z762" i="3"/>
  <c r="AE762" i="3"/>
  <c r="AD762" i="3"/>
  <c r="P762" i="3"/>
  <c r="Q762" i="3" s="1"/>
  <c r="R762" i="3" s="1"/>
  <c r="S762" i="3" s="1"/>
  <c r="T762" i="3" s="1"/>
  <c r="W761" i="3"/>
  <c r="U761" i="3" l="1"/>
  <c r="E762" i="3"/>
  <c r="H762" i="3" s="1"/>
  <c r="AH762" i="3"/>
  <c r="AG762" i="3"/>
  <c r="D762" i="3"/>
  <c r="Y760" i="3"/>
  <c r="F762" i="3" l="1"/>
  <c r="G762" i="3"/>
  <c r="K762" i="3"/>
  <c r="V762" i="3" l="1"/>
  <c r="A763" i="3"/>
  <c r="B763" i="3" s="1"/>
  <c r="I762" i="3"/>
  <c r="J762" i="3"/>
  <c r="M762" i="3"/>
  <c r="N762" i="3" s="1"/>
  <c r="Z763" i="3" l="1"/>
  <c r="AA763" i="3"/>
  <c r="P763" i="3"/>
  <c r="Q763" i="3" s="1"/>
  <c r="R763" i="3" s="1"/>
  <c r="S763" i="3" s="1"/>
  <c r="T763" i="3" s="1"/>
  <c r="AE763" i="3"/>
  <c r="AD763" i="3"/>
  <c r="AC763" i="3"/>
  <c r="L762" i="3"/>
  <c r="W762" i="3"/>
  <c r="U762" i="3" l="1"/>
  <c r="D763" i="3" s="1"/>
  <c r="AG763" i="3"/>
  <c r="AH763" i="3"/>
  <c r="Y761" i="3"/>
  <c r="E763" i="3" l="1"/>
  <c r="H763" i="3" s="1"/>
  <c r="K763" i="3" s="1"/>
  <c r="G763" i="3"/>
  <c r="F763" i="3" l="1"/>
  <c r="V763" i="3"/>
  <c r="A764" i="3"/>
  <c r="B764" i="3" s="1"/>
  <c r="I763" i="3"/>
  <c r="J763" i="3"/>
  <c r="M763" i="3"/>
  <c r="N763" i="3" s="1"/>
  <c r="L763" i="3" l="1"/>
  <c r="Z764" i="3"/>
  <c r="AC764" i="3"/>
  <c r="P764" i="3"/>
  <c r="Q764" i="3" s="1"/>
  <c r="R764" i="3" s="1"/>
  <c r="S764" i="3" s="1"/>
  <c r="T764" i="3" s="1"/>
  <c r="AE764" i="3"/>
  <c r="AD764" i="3"/>
  <c r="AA764" i="3"/>
  <c r="W763" i="3"/>
  <c r="U763" i="3" l="1"/>
  <c r="D764" i="3" s="1"/>
  <c r="AG764" i="3"/>
  <c r="AH764" i="3"/>
  <c r="Y762" i="3"/>
  <c r="E764" i="3" l="1"/>
  <c r="H764" i="3" s="1"/>
  <c r="K764" i="3" s="1"/>
  <c r="G764" i="3"/>
  <c r="F764" i="3" l="1"/>
  <c r="V764" i="3"/>
  <c r="A765" i="3"/>
  <c r="B765" i="3" s="1"/>
  <c r="I764" i="3"/>
  <c r="J764" i="3"/>
  <c r="M764" i="3"/>
  <c r="N764" i="3" s="1"/>
  <c r="L764" i="3" l="1"/>
  <c r="AC765" i="3"/>
  <c r="Z765" i="3"/>
  <c r="AD765" i="3"/>
  <c r="P765" i="3"/>
  <c r="Q765" i="3" s="1"/>
  <c r="R765" i="3" s="1"/>
  <c r="S765" i="3" s="1"/>
  <c r="T765" i="3" s="1"/>
  <c r="AE765" i="3"/>
  <c r="AA765" i="3"/>
  <c r="W764" i="3"/>
  <c r="AG765" i="3" l="1"/>
  <c r="AH765" i="3"/>
  <c r="U764" i="3"/>
  <c r="D765" i="3" s="1"/>
  <c r="E765" i="3"/>
  <c r="H765" i="3" s="1"/>
  <c r="Y763" i="3"/>
  <c r="K765" i="3" l="1"/>
  <c r="F765" i="3"/>
  <c r="G765" i="3"/>
  <c r="V765" i="3" l="1"/>
  <c r="A766" i="3"/>
  <c r="B766" i="3" s="1"/>
  <c r="I765" i="3"/>
  <c r="J765" i="3"/>
  <c r="M765" i="3"/>
  <c r="N765" i="3" s="1"/>
  <c r="L765" i="3" l="1"/>
  <c r="Z766" i="3"/>
  <c r="P766" i="3"/>
  <c r="Q766" i="3" s="1"/>
  <c r="R766" i="3" s="1"/>
  <c r="S766" i="3" s="1"/>
  <c r="T766" i="3" s="1"/>
  <c r="AC766" i="3"/>
  <c r="AE766" i="3"/>
  <c r="AD766" i="3"/>
  <c r="AA766" i="3"/>
  <c r="W765" i="3"/>
  <c r="U765" i="3" l="1"/>
  <c r="E766" i="3"/>
  <c r="H766" i="3" s="1"/>
  <c r="D766" i="3"/>
  <c r="AG766" i="3"/>
  <c r="AH766" i="3"/>
  <c r="Y764" i="3"/>
  <c r="F766" i="3" l="1"/>
  <c r="G766" i="3"/>
  <c r="K766" i="3"/>
  <c r="V766" i="3" l="1"/>
  <c r="A767" i="3"/>
  <c r="B767" i="3" s="1"/>
  <c r="I766" i="3"/>
  <c r="J766" i="3"/>
  <c r="M766" i="3"/>
  <c r="N766" i="3" s="1"/>
  <c r="L766" i="3" l="1"/>
  <c r="AC767" i="3"/>
  <c r="AA767" i="3"/>
  <c r="Z767" i="3"/>
  <c r="AE767" i="3"/>
  <c r="AD767" i="3"/>
  <c r="P767" i="3"/>
  <c r="Q767" i="3" s="1"/>
  <c r="R767" i="3" s="1"/>
  <c r="S767" i="3" s="1"/>
  <c r="T767" i="3" s="1"/>
  <c r="W766" i="3"/>
  <c r="AH767" i="3" l="1"/>
  <c r="AG767" i="3"/>
  <c r="U766" i="3"/>
  <c r="D767" i="3" s="1"/>
  <c r="E767" i="3"/>
  <c r="H767" i="3" s="1"/>
  <c r="Y765" i="3"/>
  <c r="K767" i="3" l="1"/>
  <c r="F767" i="3"/>
  <c r="G767" i="3"/>
  <c r="I767" i="3" l="1"/>
  <c r="J767" i="3"/>
  <c r="M767" i="3"/>
  <c r="N767" i="3" s="1"/>
  <c r="V767" i="3"/>
  <c r="W767" i="3" s="1"/>
  <c r="A768" i="3"/>
  <c r="B768" i="3" s="1"/>
  <c r="AC768" i="3" l="1"/>
  <c r="P768" i="3"/>
  <c r="Q768" i="3" s="1"/>
  <c r="R768" i="3" s="1"/>
  <c r="S768" i="3" s="1"/>
  <c r="T768" i="3" s="1"/>
  <c r="Z768" i="3"/>
  <c r="AA768" i="3"/>
  <c r="AE768" i="3"/>
  <c r="AD768" i="3"/>
  <c r="L767" i="3"/>
  <c r="U767" i="3" l="1"/>
  <c r="D768" i="3"/>
  <c r="AH768" i="3"/>
  <c r="E768" i="3"/>
  <c r="H768" i="3" s="1"/>
  <c r="AG768" i="3"/>
  <c r="Y766" i="3"/>
  <c r="K768" i="3" l="1"/>
  <c r="F768" i="3"/>
  <c r="G768" i="3"/>
  <c r="V768" i="3" l="1"/>
  <c r="A769" i="3"/>
  <c r="B769" i="3" s="1"/>
  <c r="I768" i="3"/>
  <c r="J768" i="3"/>
  <c r="M768" i="3"/>
  <c r="N768" i="3" s="1"/>
  <c r="L768" i="3" l="1"/>
  <c r="P769" i="3"/>
  <c r="Q769" i="3" s="1"/>
  <c r="R769" i="3" s="1"/>
  <c r="S769" i="3" s="1"/>
  <c r="T769" i="3" s="1"/>
  <c r="AA769" i="3"/>
  <c r="AE769" i="3"/>
  <c r="AC769" i="3"/>
  <c r="Z769" i="3"/>
  <c r="AD769" i="3"/>
  <c r="W768" i="3"/>
  <c r="U768" i="3" l="1"/>
  <c r="AG769" i="3"/>
  <c r="D769" i="3"/>
  <c r="AH769" i="3"/>
  <c r="E769" i="3"/>
  <c r="H769" i="3" s="1"/>
  <c r="Y767" i="3"/>
  <c r="F769" i="3" l="1"/>
  <c r="G769" i="3"/>
  <c r="K769" i="3"/>
  <c r="I769" i="3" l="1"/>
  <c r="J769" i="3"/>
  <c r="M769" i="3"/>
  <c r="N769" i="3" s="1"/>
  <c r="V769" i="3"/>
  <c r="W769" i="3" s="1"/>
  <c r="A770" i="3"/>
  <c r="B770" i="3" s="1"/>
  <c r="L769" i="3" l="1"/>
  <c r="AC770" i="3"/>
  <c r="Z770" i="3"/>
  <c r="P770" i="3"/>
  <c r="Q770" i="3" s="1"/>
  <c r="R770" i="3" s="1"/>
  <c r="S770" i="3" s="1"/>
  <c r="T770" i="3" s="1"/>
  <c r="AD770" i="3"/>
  <c r="AE770" i="3"/>
  <c r="AA770" i="3"/>
  <c r="U769" i="3" l="1"/>
  <c r="E770" i="3" s="1"/>
  <c r="H770" i="3" s="1"/>
  <c r="D770" i="3"/>
  <c r="AH770" i="3"/>
  <c r="AG770" i="3"/>
  <c r="Y768" i="3"/>
  <c r="F770" i="3" l="1"/>
  <c r="G770" i="3"/>
  <c r="K770" i="3"/>
  <c r="V770" i="3" l="1"/>
  <c r="A771" i="3"/>
  <c r="B771" i="3" s="1"/>
  <c r="I770" i="3"/>
  <c r="J770" i="3"/>
  <c r="M770" i="3"/>
  <c r="N770" i="3" s="1"/>
  <c r="L770" i="3" l="1"/>
  <c r="AC771" i="3"/>
  <c r="AA771" i="3"/>
  <c r="P771" i="3"/>
  <c r="Q771" i="3" s="1"/>
  <c r="R771" i="3" s="1"/>
  <c r="S771" i="3" s="1"/>
  <c r="T771" i="3" s="1"/>
  <c r="Z771" i="3"/>
  <c r="AD771" i="3"/>
  <c r="AE771" i="3"/>
  <c r="W770" i="3"/>
  <c r="U770" i="3" l="1"/>
  <c r="AH771" i="3"/>
  <c r="E771" i="3"/>
  <c r="H771" i="3" s="1"/>
  <c r="AG771" i="3"/>
  <c r="D771" i="3"/>
  <c r="Y769" i="3"/>
  <c r="K771" i="3" l="1"/>
  <c r="F771" i="3"/>
  <c r="G771" i="3"/>
  <c r="I771" i="3" l="1"/>
  <c r="J771" i="3"/>
  <c r="M771" i="3"/>
  <c r="N771" i="3" s="1"/>
  <c r="V771" i="3"/>
  <c r="W771" i="3" s="1"/>
  <c r="A772" i="3"/>
  <c r="B772" i="3" s="1"/>
  <c r="AC772" i="3" l="1"/>
  <c r="P772" i="3"/>
  <c r="Q772" i="3" s="1"/>
  <c r="R772" i="3" s="1"/>
  <c r="S772" i="3" s="1"/>
  <c r="T772" i="3" s="1"/>
  <c r="Z772" i="3"/>
  <c r="AE772" i="3"/>
  <c r="AA772" i="3"/>
  <c r="AD772" i="3"/>
  <c r="L771" i="3"/>
  <c r="U771" i="3" l="1"/>
  <c r="E772" i="3"/>
  <c r="H772" i="3" s="1"/>
  <c r="D772" i="3"/>
  <c r="AG772" i="3"/>
  <c r="AH772" i="3"/>
  <c r="Y770" i="3"/>
  <c r="F772" i="3" l="1"/>
  <c r="G772" i="3"/>
  <c r="K772" i="3"/>
  <c r="I772" i="3" l="1"/>
  <c r="J772" i="3"/>
  <c r="M772" i="3"/>
  <c r="N772" i="3" s="1"/>
  <c r="V772" i="3"/>
  <c r="W772" i="3" s="1"/>
  <c r="A773" i="3"/>
  <c r="B773" i="3" s="1"/>
  <c r="L772" i="3" l="1"/>
  <c r="Z773" i="3"/>
  <c r="AD773" i="3"/>
  <c r="AC773" i="3"/>
  <c r="P773" i="3"/>
  <c r="Q773" i="3" s="1"/>
  <c r="R773" i="3" s="1"/>
  <c r="S773" i="3" s="1"/>
  <c r="T773" i="3" s="1"/>
  <c r="AA773" i="3"/>
  <c r="AE773" i="3"/>
  <c r="U772" i="3" l="1"/>
  <c r="D773" i="3"/>
  <c r="E773" i="3"/>
  <c r="H773" i="3" s="1"/>
  <c r="AH773" i="3"/>
  <c r="AG773" i="3"/>
  <c r="Y771" i="3"/>
  <c r="K773" i="3" l="1"/>
  <c r="F773" i="3"/>
  <c r="G773" i="3"/>
  <c r="I773" i="3" l="1"/>
  <c r="J773" i="3"/>
  <c r="M773" i="3"/>
  <c r="N773" i="3" s="1"/>
  <c r="V773" i="3"/>
  <c r="W773" i="3" s="1"/>
  <c r="A774" i="3"/>
  <c r="B774" i="3" s="1"/>
  <c r="Z774" i="3" l="1"/>
  <c r="P774" i="3"/>
  <c r="Q774" i="3" s="1"/>
  <c r="R774" i="3" s="1"/>
  <c r="S774" i="3" s="1"/>
  <c r="T774" i="3" s="1"/>
  <c r="AD774" i="3"/>
  <c r="AC774" i="3"/>
  <c r="AA774" i="3"/>
  <c r="AE774" i="3"/>
  <c r="L773" i="3"/>
  <c r="AG774" i="3" l="1"/>
  <c r="AH774" i="3"/>
  <c r="U773" i="3"/>
  <c r="E774" i="3" s="1"/>
  <c r="H774" i="3" s="1"/>
  <c r="Y772" i="3"/>
  <c r="K774" i="3" l="1"/>
  <c r="D774" i="3"/>
  <c r="F774" i="3" l="1"/>
  <c r="G774" i="3"/>
  <c r="V774" i="3"/>
  <c r="A775" i="3"/>
  <c r="B775" i="3" s="1"/>
  <c r="I774" i="3" l="1"/>
  <c r="W774" i="3" s="1"/>
  <c r="J774" i="3"/>
  <c r="M774" i="3"/>
  <c r="N774" i="3" s="1"/>
  <c r="P775" i="3"/>
  <c r="Q775" i="3" s="1"/>
  <c r="R775" i="3" s="1"/>
  <c r="S775" i="3" s="1"/>
  <c r="T775" i="3" s="1"/>
  <c r="Z775" i="3"/>
  <c r="AD775" i="3"/>
  <c r="AC775" i="3"/>
  <c r="AA775" i="3"/>
  <c r="AE775" i="3"/>
  <c r="L774" i="3" l="1"/>
  <c r="U774" i="3" l="1"/>
  <c r="D775" i="3" s="1"/>
  <c r="AG775" i="3"/>
  <c r="E775" i="3"/>
  <c r="H775" i="3" s="1"/>
  <c r="AH775" i="3"/>
  <c r="Y773" i="3"/>
  <c r="K775" i="3" l="1"/>
  <c r="F775" i="3"/>
  <c r="G775" i="3"/>
  <c r="I775" i="3" l="1"/>
  <c r="J775" i="3"/>
  <c r="M775" i="3"/>
  <c r="N775" i="3" s="1"/>
  <c r="V775" i="3"/>
  <c r="W775" i="3" s="1"/>
  <c r="A776" i="3"/>
  <c r="B776" i="3" s="1"/>
  <c r="AD776" i="3" l="1"/>
  <c r="AA776" i="3"/>
  <c r="AC776" i="3"/>
  <c r="Z776" i="3"/>
  <c r="P776" i="3"/>
  <c r="Q776" i="3" s="1"/>
  <c r="R776" i="3" s="1"/>
  <c r="S776" i="3" s="1"/>
  <c r="T776" i="3" s="1"/>
  <c r="AE776" i="3"/>
  <c r="L775" i="3"/>
  <c r="U775" i="3" l="1"/>
  <c r="AG776" i="3"/>
  <c r="AH776" i="3"/>
  <c r="D776" i="3"/>
  <c r="E776" i="3"/>
  <c r="H776" i="3" s="1"/>
  <c r="Y774" i="3"/>
  <c r="F776" i="3" l="1"/>
  <c r="G776" i="3"/>
  <c r="K776" i="3"/>
  <c r="V776" i="3" l="1"/>
  <c r="A777" i="3"/>
  <c r="B777" i="3" s="1"/>
  <c r="I776" i="3"/>
  <c r="J776" i="3"/>
  <c r="M776" i="3"/>
  <c r="N776" i="3" s="1"/>
  <c r="L776" i="3" l="1"/>
  <c r="AC777" i="3"/>
  <c r="Z777" i="3"/>
  <c r="P777" i="3"/>
  <c r="Q777" i="3" s="1"/>
  <c r="R777" i="3" s="1"/>
  <c r="S777" i="3" s="1"/>
  <c r="T777" i="3" s="1"/>
  <c r="AD777" i="3"/>
  <c r="AE777" i="3"/>
  <c r="AA777" i="3"/>
  <c r="W776" i="3"/>
  <c r="U776" i="3" l="1"/>
  <c r="E777" i="3"/>
  <c r="H777" i="3" s="1"/>
  <c r="D777" i="3"/>
  <c r="AG777" i="3"/>
  <c r="AH777" i="3"/>
  <c r="Y775" i="3"/>
  <c r="F777" i="3" l="1"/>
  <c r="G777" i="3"/>
  <c r="K777" i="3"/>
  <c r="V777" i="3" l="1"/>
  <c r="A778" i="3"/>
  <c r="B778" i="3" s="1"/>
  <c r="I777" i="3"/>
  <c r="J777" i="3"/>
  <c r="M777" i="3"/>
  <c r="N777" i="3" s="1"/>
  <c r="L777" i="3" l="1"/>
  <c r="AA778" i="3"/>
  <c r="AC778" i="3"/>
  <c r="P778" i="3"/>
  <c r="Q778" i="3" s="1"/>
  <c r="R778" i="3" s="1"/>
  <c r="S778" i="3" s="1"/>
  <c r="T778" i="3" s="1"/>
  <c r="AE778" i="3"/>
  <c r="AD778" i="3"/>
  <c r="Z778" i="3"/>
  <c r="W777" i="3"/>
  <c r="U777" i="3" l="1"/>
  <c r="E778" i="3"/>
  <c r="H778" i="3" s="1"/>
  <c r="AG778" i="3"/>
  <c r="D778" i="3"/>
  <c r="AH778" i="3"/>
  <c r="Y776" i="3"/>
  <c r="F778" i="3" l="1"/>
  <c r="G778" i="3"/>
  <c r="K778" i="3"/>
  <c r="I778" i="3" l="1"/>
  <c r="J778" i="3"/>
  <c r="M778" i="3"/>
  <c r="N778" i="3" s="1"/>
  <c r="V778" i="3"/>
  <c r="W778" i="3" s="1"/>
  <c r="A779" i="3"/>
  <c r="B779" i="3" s="1"/>
  <c r="Z779" i="3" l="1"/>
  <c r="AA779" i="3"/>
  <c r="AC779" i="3"/>
  <c r="AD779" i="3"/>
  <c r="P779" i="3"/>
  <c r="Q779" i="3" s="1"/>
  <c r="R779" i="3" s="1"/>
  <c r="S779" i="3" s="1"/>
  <c r="T779" i="3" s="1"/>
  <c r="AE779" i="3"/>
  <c r="L778" i="3"/>
  <c r="U778" i="3" l="1"/>
  <c r="E779" i="3"/>
  <c r="H779" i="3" s="1"/>
  <c r="AG779" i="3"/>
  <c r="AH779" i="3"/>
  <c r="D779" i="3"/>
  <c r="Y777" i="3"/>
  <c r="F779" i="3" l="1"/>
  <c r="G779" i="3"/>
  <c r="K779" i="3"/>
  <c r="I779" i="3" l="1"/>
  <c r="J779" i="3"/>
  <c r="M779" i="3"/>
  <c r="N779" i="3" s="1"/>
  <c r="V779" i="3"/>
  <c r="W779" i="3" s="1"/>
  <c r="A780" i="3"/>
  <c r="B780" i="3" s="1"/>
  <c r="P780" i="3" l="1"/>
  <c r="Q780" i="3" s="1"/>
  <c r="R780" i="3" s="1"/>
  <c r="S780" i="3" s="1"/>
  <c r="T780" i="3" s="1"/>
  <c r="AD780" i="3"/>
  <c r="Z780" i="3"/>
  <c r="AC780" i="3"/>
  <c r="AA780" i="3"/>
  <c r="AE780" i="3"/>
  <c r="L779" i="3"/>
  <c r="U779" i="3" l="1"/>
  <c r="AH780" i="3"/>
  <c r="E780" i="3"/>
  <c r="H780" i="3" s="1"/>
  <c r="AG780" i="3"/>
  <c r="D780" i="3"/>
  <c r="Y778" i="3"/>
  <c r="F780" i="3" l="1"/>
  <c r="G780" i="3"/>
  <c r="K780" i="3"/>
  <c r="I780" i="3" l="1"/>
  <c r="J780" i="3"/>
  <c r="M780" i="3"/>
  <c r="N780" i="3" s="1"/>
  <c r="V780" i="3"/>
  <c r="W780" i="3" s="1"/>
  <c r="A781" i="3"/>
  <c r="B781" i="3" s="1"/>
  <c r="L780" i="3" l="1"/>
  <c r="P781" i="3"/>
  <c r="Q781" i="3" s="1"/>
  <c r="R781" i="3" s="1"/>
  <c r="S781" i="3" s="1"/>
  <c r="T781" i="3" s="1"/>
  <c r="Z781" i="3"/>
  <c r="AE781" i="3"/>
  <c r="AD781" i="3"/>
  <c r="AC781" i="3"/>
  <c r="AA781" i="3"/>
  <c r="U780" i="3" l="1"/>
  <c r="AG781" i="3"/>
  <c r="D781" i="3"/>
  <c r="E781" i="3"/>
  <c r="H781" i="3" s="1"/>
  <c r="AH781" i="3"/>
  <c r="Y779" i="3"/>
  <c r="K781" i="3" l="1"/>
  <c r="F781" i="3"/>
  <c r="G781" i="3"/>
  <c r="I781" i="3" l="1"/>
  <c r="J781" i="3"/>
  <c r="M781" i="3"/>
  <c r="N781" i="3" s="1"/>
  <c r="V781" i="3"/>
  <c r="W781" i="3" s="1"/>
  <c r="A782" i="3"/>
  <c r="B782" i="3" s="1"/>
  <c r="L781" i="3" l="1"/>
  <c r="P782" i="3"/>
  <c r="Q782" i="3" s="1"/>
  <c r="R782" i="3" s="1"/>
  <c r="S782" i="3" s="1"/>
  <c r="T782" i="3" s="1"/>
  <c r="AD782" i="3"/>
  <c r="AA782" i="3"/>
  <c r="Z782" i="3"/>
  <c r="AC782" i="3"/>
  <c r="AE782" i="3"/>
  <c r="U781" i="3" l="1"/>
  <c r="D782" i="3" s="1"/>
  <c r="AH782" i="3"/>
  <c r="E782" i="3"/>
  <c r="H782" i="3" s="1"/>
  <c r="AG782" i="3"/>
  <c r="Y780" i="3"/>
  <c r="K782" i="3" l="1"/>
  <c r="F782" i="3"/>
  <c r="G782" i="3"/>
  <c r="V782" i="3" l="1"/>
  <c r="A783" i="3"/>
  <c r="B783" i="3" s="1"/>
  <c r="I782" i="3"/>
  <c r="J782" i="3"/>
  <c r="M782" i="3"/>
  <c r="N782" i="3" s="1"/>
  <c r="P783" i="3" l="1"/>
  <c r="Q783" i="3" s="1"/>
  <c r="R783" i="3" s="1"/>
  <c r="S783" i="3" s="1"/>
  <c r="T783" i="3" s="1"/>
  <c r="AD783" i="3"/>
  <c r="Z783" i="3"/>
  <c r="AE783" i="3"/>
  <c r="AA783" i="3"/>
  <c r="AC783" i="3"/>
  <c r="L782" i="3"/>
  <c r="W782" i="3"/>
  <c r="U782" i="3" l="1"/>
  <c r="AG783" i="3"/>
  <c r="E783" i="3"/>
  <c r="H783" i="3" s="1"/>
  <c r="AH783" i="3"/>
  <c r="D783" i="3"/>
  <c r="Y781" i="3"/>
  <c r="F783" i="3" l="1"/>
  <c r="G783" i="3"/>
  <c r="K783" i="3"/>
  <c r="V783" i="3" l="1"/>
  <c r="A784" i="3"/>
  <c r="B784" i="3" s="1"/>
  <c r="I783" i="3"/>
  <c r="J783" i="3"/>
  <c r="M783" i="3"/>
  <c r="N783" i="3" s="1"/>
  <c r="L783" i="3" l="1"/>
  <c r="P784" i="3"/>
  <c r="Q784" i="3" s="1"/>
  <c r="R784" i="3" s="1"/>
  <c r="S784" i="3" s="1"/>
  <c r="T784" i="3" s="1"/>
  <c r="AC784" i="3"/>
  <c r="Z784" i="3"/>
  <c r="AA784" i="3"/>
  <c r="AD784" i="3"/>
  <c r="AE784" i="3"/>
  <c r="W783" i="3"/>
  <c r="U783" i="3" l="1"/>
  <c r="E784" i="3" s="1"/>
  <c r="H784" i="3" s="1"/>
  <c r="AH784" i="3"/>
  <c r="AG784" i="3"/>
  <c r="Y782" i="3"/>
  <c r="D784" i="3" l="1"/>
  <c r="F784" i="3" s="1"/>
  <c r="K784" i="3"/>
  <c r="G784" i="3" l="1"/>
  <c r="I784" i="3"/>
  <c r="J784" i="3"/>
  <c r="M784" i="3"/>
  <c r="N784" i="3" s="1"/>
  <c r="V784" i="3"/>
  <c r="W784" i="3" s="1"/>
  <c r="A785" i="3"/>
  <c r="B785" i="3" s="1"/>
  <c r="P785" i="3" l="1"/>
  <c r="Q785" i="3" s="1"/>
  <c r="R785" i="3" s="1"/>
  <c r="S785" i="3" s="1"/>
  <c r="T785" i="3" s="1"/>
  <c r="AD785" i="3"/>
  <c r="Z785" i="3"/>
  <c r="AE785" i="3"/>
  <c r="AA785" i="3"/>
  <c r="AC785" i="3"/>
  <c r="L784" i="3"/>
  <c r="U784" i="3" l="1"/>
  <c r="E785" i="3" s="1"/>
  <c r="H785" i="3" s="1"/>
  <c r="D785" i="3"/>
  <c r="AH785" i="3"/>
  <c r="AG785" i="3"/>
  <c r="Y783" i="3"/>
  <c r="F785" i="3" l="1"/>
  <c r="G785" i="3"/>
  <c r="K785" i="3"/>
  <c r="V785" i="3" l="1"/>
  <c r="A786" i="3"/>
  <c r="B786" i="3" s="1"/>
  <c r="I785" i="3"/>
  <c r="J785" i="3"/>
  <c r="M785" i="3"/>
  <c r="N785" i="3" s="1"/>
  <c r="Z786" i="3" l="1"/>
  <c r="AC786" i="3"/>
  <c r="P786" i="3"/>
  <c r="Q786" i="3" s="1"/>
  <c r="R786" i="3" s="1"/>
  <c r="S786" i="3" s="1"/>
  <c r="T786" i="3" s="1"/>
  <c r="AD786" i="3"/>
  <c r="AA786" i="3"/>
  <c r="AE786" i="3"/>
  <c r="L785" i="3"/>
  <c r="W785" i="3"/>
  <c r="U785" i="3" l="1"/>
  <c r="E786" i="3"/>
  <c r="H786" i="3" s="1"/>
  <c r="AG786" i="3"/>
  <c r="D786" i="3"/>
  <c r="AH786" i="3"/>
  <c r="Y784" i="3"/>
  <c r="F786" i="3" l="1"/>
  <c r="G786" i="3"/>
  <c r="K786" i="3"/>
  <c r="V786" i="3" l="1"/>
  <c r="A787" i="3"/>
  <c r="B787" i="3" s="1"/>
  <c r="I786" i="3"/>
  <c r="J786" i="3"/>
  <c r="M786" i="3"/>
  <c r="N786" i="3" s="1"/>
  <c r="L786" i="3" l="1"/>
  <c r="Z787" i="3"/>
  <c r="AD787" i="3"/>
  <c r="AC787" i="3"/>
  <c r="AA787" i="3"/>
  <c r="AE787" i="3"/>
  <c r="P787" i="3"/>
  <c r="Q787" i="3" s="1"/>
  <c r="R787" i="3" s="1"/>
  <c r="S787" i="3" s="1"/>
  <c r="T787" i="3" s="1"/>
  <c r="W786" i="3"/>
  <c r="U786" i="3" l="1"/>
  <c r="D787" i="3" s="1"/>
  <c r="AH787" i="3"/>
  <c r="E787" i="3"/>
  <c r="H787" i="3" s="1"/>
  <c r="AG787" i="3"/>
  <c r="Y785" i="3"/>
  <c r="K787" i="3" l="1"/>
  <c r="F787" i="3"/>
  <c r="G787" i="3"/>
  <c r="I787" i="3" l="1"/>
  <c r="J787" i="3"/>
  <c r="M787" i="3"/>
  <c r="N787" i="3" s="1"/>
  <c r="V787" i="3"/>
  <c r="W787" i="3" s="1"/>
  <c r="A788" i="3"/>
  <c r="B788" i="3" s="1"/>
  <c r="P788" i="3" l="1"/>
  <c r="Q788" i="3" s="1"/>
  <c r="R788" i="3" s="1"/>
  <c r="S788" i="3" s="1"/>
  <c r="T788" i="3" s="1"/>
  <c r="Z788" i="3"/>
  <c r="AA788" i="3"/>
  <c r="AD788" i="3"/>
  <c r="AC788" i="3"/>
  <c r="AE788" i="3"/>
  <c r="L787" i="3"/>
  <c r="U787" i="3" l="1"/>
  <c r="D788" i="3" s="1"/>
  <c r="AH788" i="3"/>
  <c r="E788" i="3"/>
  <c r="H788" i="3" s="1"/>
  <c r="AG788" i="3"/>
  <c r="Y786" i="3"/>
  <c r="F788" i="3" l="1"/>
  <c r="G788" i="3"/>
  <c r="K788" i="3"/>
  <c r="I788" i="3" l="1"/>
  <c r="J788" i="3"/>
  <c r="M788" i="3"/>
  <c r="N788" i="3" s="1"/>
  <c r="V788" i="3"/>
  <c r="W788" i="3" s="1"/>
  <c r="A789" i="3"/>
  <c r="B789" i="3" s="1"/>
  <c r="AC789" i="3" l="1"/>
  <c r="Z789" i="3"/>
  <c r="AA789" i="3"/>
  <c r="AE789" i="3"/>
  <c r="AD789" i="3"/>
  <c r="P789" i="3"/>
  <c r="Q789" i="3" s="1"/>
  <c r="R789" i="3" s="1"/>
  <c r="S789" i="3" s="1"/>
  <c r="T789" i="3" s="1"/>
  <c r="L788" i="3"/>
  <c r="U788" i="3" l="1"/>
  <c r="D789" i="3"/>
  <c r="E789" i="3"/>
  <c r="H789" i="3" s="1"/>
  <c r="AG789" i="3"/>
  <c r="AH789" i="3"/>
  <c r="Y787" i="3"/>
  <c r="K789" i="3" l="1"/>
  <c r="F789" i="3"/>
  <c r="G789" i="3"/>
  <c r="V789" i="3" l="1"/>
  <c r="A790" i="3"/>
  <c r="B790" i="3" s="1"/>
  <c r="I789" i="3"/>
  <c r="J789" i="3"/>
  <c r="M789" i="3"/>
  <c r="N789" i="3" s="1"/>
  <c r="AC790" i="3" l="1"/>
  <c r="Z790" i="3"/>
  <c r="AE790" i="3"/>
  <c r="AD790" i="3"/>
  <c r="AA790" i="3"/>
  <c r="P790" i="3"/>
  <c r="Q790" i="3" s="1"/>
  <c r="R790" i="3" s="1"/>
  <c r="S790" i="3" s="1"/>
  <c r="T790" i="3" s="1"/>
  <c r="L789" i="3"/>
  <c r="W789" i="3"/>
  <c r="U789" i="3" l="1"/>
  <c r="AH790" i="3"/>
  <c r="E790" i="3"/>
  <c r="H790" i="3" s="1"/>
  <c r="D790" i="3"/>
  <c r="AG790" i="3"/>
  <c r="Y788" i="3"/>
  <c r="F790" i="3" l="1"/>
  <c r="G790" i="3"/>
  <c r="K790" i="3"/>
  <c r="V790" i="3" l="1"/>
  <c r="A791" i="3"/>
  <c r="B791" i="3" s="1"/>
  <c r="I790" i="3"/>
  <c r="J790" i="3"/>
  <c r="M790" i="3"/>
  <c r="N790" i="3" s="1"/>
  <c r="AA791" i="3" l="1"/>
  <c r="P791" i="3"/>
  <c r="Q791" i="3" s="1"/>
  <c r="R791" i="3" s="1"/>
  <c r="S791" i="3" s="1"/>
  <c r="T791" i="3" s="1"/>
  <c r="Z791" i="3"/>
  <c r="AD791" i="3"/>
  <c r="AC791" i="3"/>
  <c r="AE791" i="3"/>
  <c r="L790" i="3"/>
  <c r="W790" i="3"/>
  <c r="U790" i="3" l="1"/>
  <c r="E791" i="3"/>
  <c r="H791" i="3" s="1"/>
  <c r="D791" i="3"/>
  <c r="AH791" i="3"/>
  <c r="AG791" i="3"/>
  <c r="Y789" i="3"/>
  <c r="F791" i="3" l="1"/>
  <c r="G791" i="3"/>
  <c r="K791" i="3"/>
  <c r="V791" i="3" l="1"/>
  <c r="A792" i="3"/>
  <c r="B792" i="3" s="1"/>
  <c r="I791" i="3"/>
  <c r="J791" i="3"/>
  <c r="M791" i="3"/>
  <c r="N791" i="3" s="1"/>
  <c r="P792" i="3" l="1"/>
  <c r="Q792" i="3" s="1"/>
  <c r="R792" i="3" s="1"/>
  <c r="S792" i="3" s="1"/>
  <c r="T792" i="3" s="1"/>
  <c r="Z792" i="3"/>
  <c r="AA792" i="3"/>
  <c r="AE792" i="3"/>
  <c r="AC792" i="3"/>
  <c r="AD792" i="3"/>
  <c r="L791" i="3"/>
  <c r="W791" i="3"/>
  <c r="U791" i="3" l="1"/>
  <c r="AH792" i="3"/>
  <c r="D792" i="3"/>
  <c r="E792" i="3"/>
  <c r="H792" i="3" s="1"/>
  <c r="AG792" i="3"/>
  <c r="Y790" i="3"/>
  <c r="K792" i="3" l="1"/>
  <c r="F792" i="3"/>
  <c r="G792" i="3"/>
  <c r="V792" i="3" l="1"/>
  <c r="A793" i="3"/>
  <c r="B793" i="3" s="1"/>
  <c r="I792" i="3"/>
  <c r="J792" i="3"/>
  <c r="M792" i="3"/>
  <c r="N792" i="3" s="1"/>
  <c r="W792" i="3" l="1"/>
  <c r="L792" i="3"/>
  <c r="AC793" i="3"/>
  <c r="AA793" i="3"/>
  <c r="P793" i="3"/>
  <c r="Q793" i="3" s="1"/>
  <c r="R793" i="3" s="1"/>
  <c r="S793" i="3" s="1"/>
  <c r="T793" i="3" s="1"/>
  <c r="Z793" i="3"/>
  <c r="AE793" i="3"/>
  <c r="AD793" i="3"/>
  <c r="U792" i="3" l="1"/>
  <c r="E793" i="3"/>
  <c r="H793" i="3" s="1"/>
  <c r="D793" i="3"/>
  <c r="AG793" i="3"/>
  <c r="AH793" i="3"/>
  <c r="Y791" i="3"/>
  <c r="F793" i="3" l="1"/>
  <c r="G793" i="3"/>
  <c r="K793" i="3"/>
  <c r="V793" i="3" l="1"/>
  <c r="A794" i="3"/>
  <c r="B794" i="3" s="1"/>
  <c r="I793" i="3"/>
  <c r="J793" i="3"/>
  <c r="M793" i="3"/>
  <c r="N793" i="3" s="1"/>
  <c r="Z794" i="3" l="1"/>
  <c r="AA794" i="3"/>
  <c r="AC794" i="3"/>
  <c r="AE794" i="3"/>
  <c r="AD794" i="3"/>
  <c r="P794" i="3"/>
  <c r="Q794" i="3" s="1"/>
  <c r="R794" i="3" s="1"/>
  <c r="S794" i="3" s="1"/>
  <c r="T794" i="3" s="1"/>
  <c r="L793" i="3"/>
  <c r="W793" i="3"/>
  <c r="U793" i="3" l="1"/>
  <c r="D794" i="3" s="1"/>
  <c r="AH794" i="3"/>
  <c r="AG794" i="3"/>
  <c r="E794" i="3"/>
  <c r="H794" i="3" s="1"/>
  <c r="Y792" i="3"/>
  <c r="K794" i="3" l="1"/>
  <c r="F794" i="3"/>
  <c r="G794" i="3"/>
  <c r="I794" i="3" l="1"/>
  <c r="J794" i="3"/>
  <c r="M794" i="3"/>
  <c r="N794" i="3" s="1"/>
  <c r="V794" i="3"/>
  <c r="W794" i="3" s="1"/>
  <c r="A795" i="3"/>
  <c r="B795" i="3" s="1"/>
  <c r="Z795" i="3" l="1"/>
  <c r="AA795" i="3"/>
  <c r="AD795" i="3"/>
  <c r="P795" i="3"/>
  <c r="Q795" i="3" s="1"/>
  <c r="R795" i="3" s="1"/>
  <c r="S795" i="3" s="1"/>
  <c r="T795" i="3" s="1"/>
  <c r="AE795" i="3"/>
  <c r="AC795" i="3"/>
  <c r="L794" i="3"/>
  <c r="U794" i="3" l="1"/>
  <c r="D795" i="3"/>
  <c r="E795" i="3"/>
  <c r="H795" i="3" s="1"/>
  <c r="AH795" i="3"/>
  <c r="AG795" i="3"/>
  <c r="Y793" i="3"/>
  <c r="K795" i="3" l="1"/>
  <c r="F795" i="3"/>
  <c r="G795" i="3"/>
  <c r="I795" i="3" l="1"/>
  <c r="J795" i="3"/>
  <c r="M795" i="3"/>
  <c r="N795" i="3" s="1"/>
  <c r="V795" i="3"/>
  <c r="W795" i="3" s="1"/>
  <c r="A796" i="3"/>
  <c r="B796" i="3" s="1"/>
  <c r="L795" i="3" l="1"/>
  <c r="AC796" i="3"/>
  <c r="AA796" i="3"/>
  <c r="P796" i="3"/>
  <c r="Q796" i="3" s="1"/>
  <c r="R796" i="3" s="1"/>
  <c r="S796" i="3" s="1"/>
  <c r="T796" i="3" s="1"/>
  <c r="Z796" i="3"/>
  <c r="AE796" i="3"/>
  <c r="AD796" i="3"/>
  <c r="U795" i="3" l="1"/>
  <c r="E796" i="3"/>
  <c r="H796" i="3" s="1"/>
  <c r="AH796" i="3"/>
  <c r="AG796" i="3"/>
  <c r="D796" i="3"/>
  <c r="Y794" i="3"/>
  <c r="F796" i="3" l="1"/>
  <c r="G796" i="3"/>
  <c r="K796" i="3"/>
  <c r="V796" i="3" l="1"/>
  <c r="A797" i="3"/>
  <c r="B797" i="3" s="1"/>
  <c r="I796" i="3"/>
  <c r="J796" i="3"/>
  <c r="M796" i="3"/>
  <c r="N796" i="3" s="1"/>
  <c r="L796" i="3" l="1"/>
  <c r="Z797" i="3"/>
  <c r="AD797" i="3"/>
  <c r="P797" i="3"/>
  <c r="Q797" i="3" s="1"/>
  <c r="R797" i="3" s="1"/>
  <c r="S797" i="3" s="1"/>
  <c r="T797" i="3" s="1"/>
  <c r="AC797" i="3"/>
  <c r="AE797" i="3"/>
  <c r="AA797" i="3"/>
  <c r="W796" i="3"/>
  <c r="AH797" i="3" l="1"/>
  <c r="AG797" i="3"/>
  <c r="U796" i="3"/>
  <c r="E797" i="3" s="1"/>
  <c r="H797" i="3" s="1"/>
  <c r="Y795" i="3"/>
  <c r="D797" i="3" l="1"/>
  <c r="G797" i="3" s="1"/>
  <c r="K797" i="3"/>
  <c r="F797" i="3" l="1"/>
  <c r="I797" i="3"/>
  <c r="J797" i="3"/>
  <c r="M797" i="3"/>
  <c r="N797" i="3" s="1"/>
  <c r="V797" i="3"/>
  <c r="W797" i="3" s="1"/>
  <c r="A798" i="3"/>
  <c r="B798" i="3" s="1"/>
  <c r="Z798" i="3" l="1"/>
  <c r="AC798" i="3"/>
  <c r="AA798" i="3"/>
  <c r="P798" i="3"/>
  <c r="Q798" i="3" s="1"/>
  <c r="R798" i="3" s="1"/>
  <c r="S798" i="3" s="1"/>
  <c r="T798" i="3" s="1"/>
  <c r="AD798" i="3"/>
  <c r="AE798" i="3"/>
  <c r="L797" i="3"/>
  <c r="U797" i="3" l="1"/>
  <c r="E798" i="3"/>
  <c r="H798" i="3" s="1"/>
  <c r="D798" i="3"/>
  <c r="AH798" i="3"/>
  <c r="AG798" i="3"/>
  <c r="Y796" i="3"/>
  <c r="K798" i="3" l="1"/>
  <c r="F798" i="3"/>
  <c r="G798" i="3"/>
  <c r="I798" i="3" l="1"/>
  <c r="J798" i="3"/>
  <c r="M798" i="3"/>
  <c r="N798" i="3" s="1"/>
  <c r="V798" i="3"/>
  <c r="W798" i="3" s="1"/>
  <c r="A799" i="3"/>
  <c r="B799" i="3" s="1"/>
  <c r="Z799" i="3" l="1"/>
  <c r="P799" i="3"/>
  <c r="Q799" i="3" s="1"/>
  <c r="R799" i="3" s="1"/>
  <c r="S799" i="3" s="1"/>
  <c r="T799" i="3" s="1"/>
  <c r="AC799" i="3"/>
  <c r="AA799" i="3"/>
  <c r="AE799" i="3"/>
  <c r="AD799" i="3"/>
  <c r="L798" i="3"/>
  <c r="U798" i="3" l="1"/>
  <c r="AG799" i="3"/>
  <c r="E799" i="3"/>
  <c r="H799" i="3" s="1"/>
  <c r="D799" i="3"/>
  <c r="AH799" i="3"/>
  <c r="Y797" i="3"/>
  <c r="K799" i="3" l="1"/>
  <c r="F799" i="3"/>
  <c r="G799" i="3"/>
  <c r="I799" i="3" l="1"/>
  <c r="J799" i="3"/>
  <c r="M799" i="3"/>
  <c r="N799" i="3" s="1"/>
  <c r="V799" i="3"/>
  <c r="W799" i="3" s="1"/>
  <c r="A800" i="3"/>
  <c r="B800" i="3" s="1"/>
  <c r="AC800" i="3" l="1"/>
  <c r="P800" i="3"/>
  <c r="Q800" i="3" s="1"/>
  <c r="R800" i="3" s="1"/>
  <c r="S800" i="3" s="1"/>
  <c r="T800" i="3" s="1"/>
  <c r="Z800" i="3"/>
  <c r="AA800" i="3"/>
  <c r="AE800" i="3"/>
  <c r="AD800" i="3"/>
  <c r="L799" i="3"/>
  <c r="U799" i="3" l="1"/>
  <c r="E800" i="3"/>
  <c r="H800" i="3" s="1"/>
  <c r="D800" i="3"/>
  <c r="AG800" i="3"/>
  <c r="AH800" i="3"/>
  <c r="Y798" i="3"/>
  <c r="F800" i="3" l="1"/>
  <c r="G800" i="3"/>
  <c r="K800" i="3"/>
  <c r="I800" i="3" l="1"/>
  <c r="J800" i="3"/>
  <c r="M800" i="3"/>
  <c r="N800" i="3" s="1"/>
  <c r="V800" i="3"/>
  <c r="W800" i="3" s="1"/>
  <c r="A801" i="3"/>
  <c r="B801" i="3" s="1"/>
  <c r="AD801" i="3" l="1"/>
  <c r="AC801" i="3"/>
  <c r="AA801" i="3"/>
  <c r="P801" i="3"/>
  <c r="Q801" i="3" s="1"/>
  <c r="R801" i="3" s="1"/>
  <c r="S801" i="3" s="1"/>
  <c r="T801" i="3" s="1"/>
  <c r="AE801" i="3"/>
  <c r="Z801" i="3"/>
  <c r="L800" i="3"/>
  <c r="AG801" i="3" l="1"/>
  <c r="AH801" i="3"/>
  <c r="U800" i="3"/>
  <c r="E801" i="3" s="1"/>
  <c r="H801" i="3" s="1"/>
  <c r="D801" i="3"/>
  <c r="Y799" i="3"/>
  <c r="F801" i="3" l="1"/>
  <c r="G801" i="3"/>
  <c r="K801" i="3"/>
  <c r="V801" i="3" l="1"/>
  <c r="A802" i="3"/>
  <c r="B802" i="3" s="1"/>
  <c r="I801" i="3"/>
  <c r="J801" i="3"/>
  <c r="M801" i="3"/>
  <c r="N801" i="3" s="1"/>
  <c r="L801" i="3" l="1"/>
  <c r="AC802" i="3"/>
  <c r="P802" i="3"/>
  <c r="Q802" i="3" s="1"/>
  <c r="R802" i="3" s="1"/>
  <c r="S802" i="3" s="1"/>
  <c r="T802" i="3" s="1"/>
  <c r="AA802" i="3"/>
  <c r="AD802" i="3"/>
  <c r="Z802" i="3"/>
  <c r="AE802" i="3"/>
  <c r="W801" i="3"/>
  <c r="U801" i="3" l="1"/>
  <c r="D802" i="3"/>
  <c r="AH802" i="3"/>
  <c r="E802" i="3"/>
  <c r="H802" i="3" s="1"/>
  <c r="AG802" i="3"/>
  <c r="Y800" i="3"/>
  <c r="K802" i="3" l="1"/>
  <c r="F802" i="3"/>
  <c r="G802" i="3"/>
  <c r="I802" i="3" l="1"/>
  <c r="J802" i="3"/>
  <c r="M802" i="3"/>
  <c r="N802" i="3" s="1"/>
  <c r="V802" i="3"/>
  <c r="W802" i="3" s="1"/>
  <c r="A803" i="3"/>
  <c r="B803" i="3" s="1"/>
  <c r="AC803" i="3" l="1"/>
  <c r="P803" i="3"/>
  <c r="Q803" i="3" s="1"/>
  <c r="R803" i="3" s="1"/>
  <c r="S803" i="3" s="1"/>
  <c r="T803" i="3" s="1"/>
  <c r="AA803" i="3"/>
  <c r="AD803" i="3"/>
  <c r="AE803" i="3"/>
  <c r="Z803" i="3"/>
  <c r="L802" i="3"/>
  <c r="U802" i="3" l="1"/>
  <c r="D803" i="3" s="1"/>
  <c r="E803" i="3"/>
  <c r="H803" i="3" s="1"/>
  <c r="AG803" i="3"/>
  <c r="AH803" i="3"/>
  <c r="Y801" i="3"/>
  <c r="K803" i="3" l="1"/>
  <c r="F803" i="3"/>
  <c r="G803" i="3"/>
  <c r="I803" i="3" l="1"/>
  <c r="J803" i="3"/>
  <c r="M803" i="3"/>
  <c r="N803" i="3" s="1"/>
  <c r="V803" i="3"/>
  <c r="W803" i="3" s="1"/>
  <c r="A804" i="3"/>
  <c r="B804" i="3" s="1"/>
  <c r="L803" i="3" l="1"/>
  <c r="AC804" i="3"/>
  <c r="Z804" i="3"/>
  <c r="P804" i="3"/>
  <c r="Q804" i="3" s="1"/>
  <c r="R804" i="3" s="1"/>
  <c r="S804" i="3" s="1"/>
  <c r="T804" i="3" s="1"/>
  <c r="AA804" i="3"/>
  <c r="AD804" i="3"/>
  <c r="AE804" i="3"/>
  <c r="U803" i="3" l="1"/>
  <c r="D804" i="3"/>
  <c r="AG804" i="3"/>
  <c r="AH804" i="3"/>
  <c r="E804" i="3"/>
  <c r="H804" i="3" s="1"/>
  <c r="Y802" i="3"/>
  <c r="K804" i="3" l="1"/>
  <c r="F804" i="3"/>
  <c r="G804" i="3"/>
  <c r="V804" i="3" l="1"/>
  <c r="A805" i="3"/>
  <c r="B805" i="3" s="1"/>
  <c r="I804" i="3"/>
  <c r="J804" i="3"/>
  <c r="M804" i="3"/>
  <c r="N804" i="3" s="1"/>
  <c r="Z805" i="3" l="1"/>
  <c r="AA805" i="3"/>
  <c r="AD805" i="3"/>
  <c r="AC805" i="3"/>
  <c r="P805" i="3"/>
  <c r="Q805" i="3" s="1"/>
  <c r="R805" i="3" s="1"/>
  <c r="S805" i="3" s="1"/>
  <c r="T805" i="3" s="1"/>
  <c r="AE805" i="3"/>
  <c r="L804" i="3"/>
  <c r="W804" i="3"/>
  <c r="U804" i="3" l="1"/>
  <c r="E805" i="3"/>
  <c r="H805" i="3" s="1"/>
  <c r="AG805" i="3"/>
  <c r="D805" i="3"/>
  <c r="AH805" i="3"/>
  <c r="Y803" i="3"/>
  <c r="F805" i="3" l="1"/>
  <c r="G805" i="3"/>
  <c r="K805" i="3"/>
  <c r="I805" i="3" l="1"/>
  <c r="J805" i="3"/>
  <c r="M805" i="3"/>
  <c r="N805" i="3" s="1"/>
  <c r="V805" i="3"/>
  <c r="W805" i="3" s="1"/>
  <c r="A806" i="3"/>
  <c r="B806" i="3" s="1"/>
  <c r="L805" i="3" l="1"/>
  <c r="AA806" i="3"/>
  <c r="AD806" i="3"/>
  <c r="P806" i="3"/>
  <c r="Q806" i="3" s="1"/>
  <c r="R806" i="3" s="1"/>
  <c r="S806" i="3" s="1"/>
  <c r="T806" i="3" s="1"/>
  <c r="AE806" i="3"/>
  <c r="Z806" i="3"/>
  <c r="AC806" i="3"/>
  <c r="U805" i="3" l="1"/>
  <c r="D806" i="3"/>
  <c r="AH806" i="3"/>
  <c r="AG806" i="3"/>
  <c r="E806" i="3"/>
  <c r="H806" i="3" s="1"/>
  <c r="Y804" i="3"/>
  <c r="F806" i="3" l="1"/>
  <c r="G806" i="3"/>
  <c r="K806" i="3"/>
  <c r="V806" i="3" l="1"/>
  <c r="A807" i="3"/>
  <c r="B807" i="3" s="1"/>
  <c r="I806" i="3"/>
  <c r="J806" i="3"/>
  <c r="M806" i="3"/>
  <c r="N806" i="3" s="1"/>
  <c r="L806" i="3" l="1"/>
  <c r="P807" i="3"/>
  <c r="Q807" i="3" s="1"/>
  <c r="R807" i="3" s="1"/>
  <c r="S807" i="3" s="1"/>
  <c r="T807" i="3" s="1"/>
  <c r="AA807" i="3"/>
  <c r="AD807" i="3"/>
  <c r="AC807" i="3"/>
  <c r="Z807" i="3"/>
  <c r="AE807" i="3"/>
  <c r="W806" i="3"/>
  <c r="U806" i="3" l="1"/>
  <c r="D807" i="3" s="1"/>
  <c r="AG807" i="3"/>
  <c r="AH807" i="3"/>
  <c r="E807" i="3"/>
  <c r="H807" i="3" s="1"/>
  <c r="Y805" i="3"/>
  <c r="F807" i="3" l="1"/>
  <c r="G807" i="3"/>
  <c r="K807" i="3"/>
  <c r="V807" i="3" l="1"/>
  <c r="A808" i="3"/>
  <c r="B808" i="3" s="1"/>
  <c r="I807" i="3"/>
  <c r="J807" i="3"/>
  <c r="M807" i="3"/>
  <c r="N807" i="3" s="1"/>
  <c r="AA808" i="3" l="1"/>
  <c r="P808" i="3"/>
  <c r="Q808" i="3" s="1"/>
  <c r="R808" i="3" s="1"/>
  <c r="S808" i="3" s="1"/>
  <c r="T808" i="3" s="1"/>
  <c r="AC808" i="3"/>
  <c r="Z808" i="3"/>
  <c r="AD808" i="3"/>
  <c r="AE808" i="3"/>
  <c r="L807" i="3"/>
  <c r="W807" i="3"/>
  <c r="U807" i="3" l="1"/>
  <c r="D808" i="3"/>
  <c r="E808" i="3"/>
  <c r="H808" i="3" s="1"/>
  <c r="AG808" i="3"/>
  <c r="AH808" i="3"/>
  <c r="Y806" i="3"/>
  <c r="K808" i="3" l="1"/>
  <c r="F808" i="3"/>
  <c r="G808" i="3"/>
  <c r="V808" i="3" l="1"/>
  <c r="A809" i="3"/>
  <c r="B809" i="3" s="1"/>
  <c r="I808" i="3"/>
  <c r="J808" i="3"/>
  <c r="M808" i="3"/>
  <c r="N808" i="3" s="1"/>
  <c r="L808" i="3" l="1"/>
  <c r="P809" i="3"/>
  <c r="Q809" i="3" s="1"/>
  <c r="R809" i="3" s="1"/>
  <c r="S809" i="3" s="1"/>
  <c r="T809" i="3" s="1"/>
  <c r="AD809" i="3"/>
  <c r="AA809" i="3"/>
  <c r="Z809" i="3"/>
  <c r="AC809" i="3"/>
  <c r="AE809" i="3"/>
  <c r="W808" i="3"/>
  <c r="U808" i="3" l="1"/>
  <c r="E809" i="3" s="1"/>
  <c r="H809" i="3" s="1"/>
  <c r="AG809" i="3"/>
  <c r="D809" i="3"/>
  <c r="AH809" i="3"/>
  <c r="Y807" i="3"/>
  <c r="K809" i="3" l="1"/>
  <c r="F809" i="3"/>
  <c r="G809" i="3"/>
  <c r="V809" i="3" l="1"/>
  <c r="A810" i="3"/>
  <c r="B810" i="3" s="1"/>
  <c r="I809" i="3"/>
  <c r="J809" i="3"/>
  <c r="M809" i="3"/>
  <c r="N809" i="3" s="1"/>
  <c r="L809" i="3" l="1"/>
  <c r="P810" i="3"/>
  <c r="Q810" i="3" s="1"/>
  <c r="R810" i="3" s="1"/>
  <c r="S810" i="3" s="1"/>
  <c r="T810" i="3" s="1"/>
  <c r="AA810" i="3"/>
  <c r="Z810" i="3"/>
  <c r="AD810" i="3"/>
  <c r="AC810" i="3"/>
  <c r="AE810" i="3"/>
  <c r="W809" i="3"/>
  <c r="AH810" i="3" l="1"/>
  <c r="AG810" i="3"/>
  <c r="U809" i="3"/>
  <c r="E810" i="3" s="1"/>
  <c r="H810" i="3" s="1"/>
  <c r="D810" i="3"/>
  <c r="Y808" i="3"/>
  <c r="F810" i="3" l="1"/>
  <c r="G810" i="3"/>
  <c r="K810" i="3"/>
  <c r="V810" i="3" l="1"/>
  <c r="A811" i="3"/>
  <c r="B811" i="3" s="1"/>
  <c r="I810" i="3"/>
  <c r="J810" i="3"/>
  <c r="M810" i="3"/>
  <c r="N810" i="3" s="1"/>
  <c r="L810" i="3" l="1"/>
  <c r="AA811" i="3"/>
  <c r="AD811" i="3"/>
  <c r="P811" i="3"/>
  <c r="Q811" i="3" s="1"/>
  <c r="R811" i="3" s="1"/>
  <c r="S811" i="3" s="1"/>
  <c r="T811" i="3" s="1"/>
  <c r="AC811" i="3"/>
  <c r="Z811" i="3"/>
  <c r="AE811" i="3"/>
  <c r="W810" i="3"/>
  <c r="U810" i="3" l="1"/>
  <c r="D811" i="3" s="1"/>
  <c r="E811" i="3"/>
  <c r="H811" i="3" s="1"/>
  <c r="AH811" i="3"/>
  <c r="AG811" i="3"/>
  <c r="Y809" i="3"/>
  <c r="K811" i="3" l="1"/>
  <c r="F811" i="3"/>
  <c r="G811" i="3"/>
  <c r="V811" i="3" l="1"/>
  <c r="A812" i="3"/>
  <c r="B812" i="3" s="1"/>
  <c r="I811" i="3"/>
  <c r="J811" i="3"/>
  <c r="M811" i="3"/>
  <c r="N811" i="3" s="1"/>
  <c r="AA812" i="3" l="1"/>
  <c r="Z812" i="3"/>
  <c r="AD812" i="3"/>
  <c r="AC812" i="3"/>
  <c r="P812" i="3"/>
  <c r="Q812" i="3" s="1"/>
  <c r="R812" i="3" s="1"/>
  <c r="S812" i="3" s="1"/>
  <c r="T812" i="3" s="1"/>
  <c r="AE812" i="3"/>
  <c r="L811" i="3"/>
  <c r="W811" i="3"/>
  <c r="AG812" i="3" l="1"/>
  <c r="U811" i="3"/>
  <c r="D812" i="3" s="1"/>
  <c r="AH812" i="3"/>
  <c r="Y810" i="3"/>
  <c r="E812" i="3" l="1"/>
  <c r="H812" i="3" s="1"/>
  <c r="K812" i="3" s="1"/>
  <c r="G812" i="3"/>
  <c r="F812" i="3" l="1"/>
  <c r="I812" i="3"/>
  <c r="J812" i="3"/>
  <c r="M812" i="3"/>
  <c r="N812" i="3" s="1"/>
  <c r="V812" i="3"/>
  <c r="W812" i="3" s="1"/>
  <c r="A813" i="3"/>
  <c r="B813" i="3" s="1"/>
  <c r="AC813" i="3" l="1"/>
  <c r="AD813" i="3"/>
  <c r="P813" i="3"/>
  <c r="Q813" i="3" s="1"/>
  <c r="R813" i="3" s="1"/>
  <c r="S813" i="3" s="1"/>
  <c r="T813" i="3" s="1"/>
  <c r="AA813" i="3"/>
  <c r="Z813" i="3"/>
  <c r="AE813" i="3"/>
  <c r="L812" i="3"/>
  <c r="U812" i="3" l="1"/>
  <c r="AH813" i="3"/>
  <c r="D813" i="3"/>
  <c r="E813" i="3"/>
  <c r="H813" i="3" s="1"/>
  <c r="AG813" i="3"/>
  <c r="Y811" i="3"/>
  <c r="K813" i="3" l="1"/>
  <c r="F813" i="3"/>
  <c r="G813" i="3"/>
  <c r="I813" i="3" l="1"/>
  <c r="J813" i="3"/>
  <c r="M813" i="3"/>
  <c r="N813" i="3" s="1"/>
  <c r="V813" i="3"/>
  <c r="W813" i="3" s="1"/>
  <c r="A814" i="3"/>
  <c r="B814" i="3" s="1"/>
  <c r="P814" i="3" l="1"/>
  <c r="Q814" i="3" s="1"/>
  <c r="R814" i="3" s="1"/>
  <c r="S814" i="3" s="1"/>
  <c r="T814" i="3" s="1"/>
  <c r="AC814" i="3"/>
  <c r="AA814" i="3"/>
  <c r="Z814" i="3"/>
  <c r="AD814" i="3"/>
  <c r="AE814" i="3"/>
  <c r="L813" i="3"/>
  <c r="U813" i="3" l="1"/>
  <c r="E814" i="3"/>
  <c r="H814" i="3" s="1"/>
  <c r="AG814" i="3"/>
  <c r="D814" i="3"/>
  <c r="AH814" i="3"/>
  <c r="Y812" i="3"/>
  <c r="F814" i="3" l="1"/>
  <c r="G814" i="3"/>
  <c r="K814" i="3"/>
  <c r="V814" i="3" l="1"/>
  <c r="A815" i="3"/>
  <c r="B815" i="3" s="1"/>
  <c r="I814" i="3"/>
  <c r="J814" i="3"/>
  <c r="M814" i="3"/>
  <c r="N814" i="3" s="1"/>
  <c r="AA815" i="3" l="1"/>
  <c r="Z815" i="3"/>
  <c r="P815" i="3"/>
  <c r="Q815" i="3" s="1"/>
  <c r="R815" i="3" s="1"/>
  <c r="S815" i="3" s="1"/>
  <c r="T815" i="3" s="1"/>
  <c r="AD815" i="3"/>
  <c r="AE815" i="3"/>
  <c r="AC815" i="3"/>
  <c r="L814" i="3"/>
  <c r="W814" i="3"/>
  <c r="U814" i="3" l="1"/>
  <c r="AG815" i="3"/>
  <c r="E815" i="3"/>
  <c r="H815" i="3" s="1"/>
  <c r="D815" i="3"/>
  <c r="AH815" i="3"/>
  <c r="Y813" i="3"/>
  <c r="K815" i="3" l="1"/>
  <c r="F815" i="3"/>
  <c r="G815" i="3"/>
  <c r="I815" i="3" l="1"/>
  <c r="J815" i="3"/>
  <c r="M815" i="3"/>
  <c r="N815" i="3" s="1"/>
  <c r="V815" i="3"/>
  <c r="W815" i="3" s="1"/>
  <c r="A816" i="3"/>
  <c r="B816" i="3" s="1"/>
  <c r="P816" i="3" l="1"/>
  <c r="Q816" i="3" s="1"/>
  <c r="R816" i="3" s="1"/>
  <c r="S816" i="3" s="1"/>
  <c r="T816" i="3" s="1"/>
  <c r="AA816" i="3"/>
  <c r="AD816" i="3"/>
  <c r="AC816" i="3"/>
  <c r="AE816" i="3"/>
  <c r="Z816" i="3"/>
  <c r="L815" i="3"/>
  <c r="U815" i="3" l="1"/>
  <c r="E816" i="3"/>
  <c r="H816" i="3" s="1"/>
  <c r="D816" i="3"/>
  <c r="AG816" i="3"/>
  <c r="AH816" i="3"/>
  <c r="Y814" i="3"/>
  <c r="F816" i="3" l="1"/>
  <c r="G816" i="3"/>
  <c r="K816" i="3"/>
  <c r="V816" i="3" l="1"/>
  <c r="A817" i="3"/>
  <c r="B817" i="3" s="1"/>
  <c r="I816" i="3"/>
  <c r="J816" i="3"/>
  <c r="M816" i="3"/>
  <c r="N816" i="3" s="1"/>
  <c r="L816" i="3" l="1"/>
  <c r="P817" i="3"/>
  <c r="Q817" i="3" s="1"/>
  <c r="R817" i="3" s="1"/>
  <c r="S817" i="3" s="1"/>
  <c r="T817" i="3" s="1"/>
  <c r="Z817" i="3"/>
  <c r="AA817" i="3"/>
  <c r="AC817" i="3"/>
  <c r="AD817" i="3"/>
  <c r="AE817" i="3"/>
  <c r="W816" i="3"/>
  <c r="U816" i="3" l="1"/>
  <c r="E817" i="3" s="1"/>
  <c r="H817" i="3" s="1"/>
  <c r="AH817" i="3"/>
  <c r="AG817" i="3"/>
  <c r="Y815" i="3"/>
  <c r="D817" i="3" l="1"/>
  <c r="G817" i="3" s="1"/>
  <c r="K817" i="3"/>
  <c r="F817" i="3" l="1"/>
  <c r="I817" i="3"/>
  <c r="J817" i="3"/>
  <c r="M817" i="3"/>
  <c r="N817" i="3" s="1"/>
  <c r="V817" i="3"/>
  <c r="W817" i="3" s="1"/>
  <c r="A818" i="3"/>
  <c r="B818" i="3" s="1"/>
  <c r="Z818" i="3" l="1"/>
  <c r="P818" i="3"/>
  <c r="Q818" i="3" s="1"/>
  <c r="R818" i="3" s="1"/>
  <c r="S818" i="3" s="1"/>
  <c r="T818" i="3" s="1"/>
  <c r="AC818" i="3"/>
  <c r="AE818" i="3"/>
  <c r="AD818" i="3"/>
  <c r="AA818" i="3"/>
  <c r="L817" i="3"/>
  <c r="U817" i="3" l="1"/>
  <c r="E818" i="3" s="1"/>
  <c r="H818" i="3" s="1"/>
  <c r="AH818" i="3"/>
  <c r="AG818" i="3"/>
  <c r="Y816" i="3"/>
  <c r="D818" i="3" l="1"/>
  <c r="F818" i="3" s="1"/>
  <c r="K818" i="3"/>
  <c r="G818" i="3" l="1"/>
  <c r="I818" i="3" s="1"/>
  <c r="V818" i="3"/>
  <c r="A819" i="3"/>
  <c r="B819" i="3" s="1"/>
  <c r="J818" i="3" l="1"/>
  <c r="L818" i="3" s="1"/>
  <c r="W818" i="3"/>
  <c r="M818" i="3"/>
  <c r="N818" i="3" s="1"/>
  <c r="AA819" i="3"/>
  <c r="Z819" i="3"/>
  <c r="P819" i="3"/>
  <c r="Q819" i="3" s="1"/>
  <c r="R819" i="3" s="1"/>
  <c r="S819" i="3" s="1"/>
  <c r="T819" i="3" s="1"/>
  <c r="AE819" i="3"/>
  <c r="AD819" i="3"/>
  <c r="AC819" i="3"/>
  <c r="U818" i="3" l="1"/>
  <c r="E819" i="3" s="1"/>
  <c r="H819" i="3" s="1"/>
  <c r="AH819" i="3"/>
  <c r="AG819" i="3"/>
  <c r="Y817" i="3"/>
  <c r="D819" i="3" l="1"/>
  <c r="F819" i="3" s="1"/>
  <c r="K819" i="3"/>
  <c r="G819" i="3" l="1"/>
  <c r="I819" i="3" s="1"/>
  <c r="V819" i="3"/>
  <c r="A820" i="3"/>
  <c r="B820" i="3" s="1"/>
  <c r="J819" i="3"/>
  <c r="M819" i="3"/>
  <c r="N819" i="3" s="1"/>
  <c r="AA820" i="3" l="1"/>
  <c r="Z820" i="3"/>
  <c r="AC820" i="3"/>
  <c r="AD820" i="3"/>
  <c r="P820" i="3"/>
  <c r="Q820" i="3" s="1"/>
  <c r="R820" i="3" s="1"/>
  <c r="S820" i="3" s="1"/>
  <c r="T820" i="3" s="1"/>
  <c r="AE820" i="3"/>
  <c r="L819" i="3"/>
  <c r="W819" i="3"/>
  <c r="U819" i="3" l="1"/>
  <c r="E820" i="3" s="1"/>
  <c r="H820" i="3" s="1"/>
  <c r="AG820" i="3"/>
  <c r="AH820" i="3"/>
  <c r="D820" i="3"/>
  <c r="Y818" i="3"/>
  <c r="F820" i="3" l="1"/>
  <c r="G820" i="3"/>
  <c r="K820" i="3"/>
  <c r="V820" i="3" l="1"/>
  <c r="A821" i="3"/>
  <c r="B821" i="3" s="1"/>
  <c r="I820" i="3"/>
  <c r="J820" i="3"/>
  <c r="M820" i="3"/>
  <c r="N820" i="3" s="1"/>
  <c r="L820" i="3" l="1"/>
  <c r="P821" i="3"/>
  <c r="Q821" i="3" s="1"/>
  <c r="R821" i="3" s="1"/>
  <c r="S821" i="3" s="1"/>
  <c r="T821" i="3" s="1"/>
  <c r="AC821" i="3"/>
  <c r="AA821" i="3"/>
  <c r="AE821" i="3"/>
  <c r="AD821" i="3"/>
  <c r="Z821" i="3"/>
  <c r="W820" i="3"/>
  <c r="U820" i="3" l="1"/>
  <c r="AH821" i="3"/>
  <c r="AG821" i="3"/>
  <c r="D821" i="3"/>
  <c r="E821" i="3"/>
  <c r="H821" i="3" s="1"/>
  <c r="Y819" i="3"/>
  <c r="F821" i="3" l="1"/>
  <c r="G821" i="3"/>
  <c r="K821" i="3"/>
  <c r="I821" i="3" l="1"/>
  <c r="J821" i="3"/>
  <c r="M821" i="3"/>
  <c r="N821" i="3" s="1"/>
  <c r="V821" i="3"/>
  <c r="A822" i="3"/>
  <c r="B822" i="3" s="1"/>
  <c r="W821" i="3" l="1"/>
  <c r="AA822" i="3"/>
  <c r="AC822" i="3"/>
  <c r="P822" i="3"/>
  <c r="Q822" i="3" s="1"/>
  <c r="R822" i="3" s="1"/>
  <c r="S822" i="3" s="1"/>
  <c r="T822" i="3" s="1"/>
  <c r="Z822" i="3"/>
  <c r="AE822" i="3"/>
  <c r="AD822" i="3"/>
  <c r="L821" i="3"/>
  <c r="U821" i="3" l="1"/>
  <c r="E822" i="3" s="1"/>
  <c r="H822" i="3" s="1"/>
  <c r="AH822" i="3"/>
  <c r="AG822" i="3"/>
  <c r="Y820" i="3"/>
  <c r="D822" i="3" l="1"/>
  <c r="G822" i="3" s="1"/>
  <c r="K822" i="3"/>
  <c r="F822" i="3" l="1"/>
  <c r="I822" i="3"/>
  <c r="J822" i="3"/>
  <c r="M822" i="3"/>
  <c r="N822" i="3" s="1"/>
  <c r="V822" i="3"/>
  <c r="W822" i="3" s="1"/>
  <c r="A823" i="3"/>
  <c r="B823" i="3" s="1"/>
  <c r="AC823" i="3" l="1"/>
  <c r="Z823" i="3"/>
  <c r="AA823" i="3"/>
  <c r="P823" i="3"/>
  <c r="Q823" i="3" s="1"/>
  <c r="R823" i="3" s="1"/>
  <c r="S823" i="3" s="1"/>
  <c r="T823" i="3" s="1"/>
  <c r="AD823" i="3"/>
  <c r="AE823" i="3"/>
  <c r="L822" i="3"/>
  <c r="U822" i="3" l="1"/>
  <c r="D823" i="3" s="1"/>
  <c r="AG823" i="3"/>
  <c r="AH823" i="3"/>
  <c r="Y821" i="3"/>
  <c r="E823" i="3" l="1"/>
  <c r="H823" i="3" s="1"/>
  <c r="K823" i="3" s="1"/>
  <c r="G823" i="3"/>
  <c r="F823" i="3" l="1"/>
  <c r="I823" i="3"/>
  <c r="J823" i="3"/>
  <c r="M823" i="3"/>
  <c r="N823" i="3" s="1"/>
  <c r="V823" i="3"/>
  <c r="W823" i="3" s="1"/>
  <c r="A824" i="3"/>
  <c r="B824" i="3" s="1"/>
  <c r="Z824" i="3" l="1"/>
  <c r="P824" i="3"/>
  <c r="Q824" i="3" s="1"/>
  <c r="R824" i="3" s="1"/>
  <c r="S824" i="3" s="1"/>
  <c r="T824" i="3" s="1"/>
  <c r="AA824" i="3"/>
  <c r="AD824" i="3"/>
  <c r="AC824" i="3"/>
  <c r="AE824" i="3"/>
  <c r="L823" i="3"/>
  <c r="U823" i="3" l="1"/>
  <c r="E824" i="3" s="1"/>
  <c r="H824" i="3" s="1"/>
  <c r="AH824" i="3"/>
  <c r="AG824" i="3"/>
  <c r="D824" i="3"/>
  <c r="Y822" i="3"/>
  <c r="F824" i="3" l="1"/>
  <c r="G824" i="3"/>
  <c r="K824" i="3"/>
  <c r="V824" i="3" l="1"/>
  <c r="A825" i="3"/>
  <c r="B825" i="3" s="1"/>
  <c r="I824" i="3"/>
  <c r="J824" i="3"/>
  <c r="M824" i="3"/>
  <c r="N824" i="3" s="1"/>
  <c r="L824" i="3" l="1"/>
  <c r="AC825" i="3"/>
  <c r="AD825" i="3"/>
  <c r="AA825" i="3"/>
  <c r="AE825" i="3"/>
  <c r="P825" i="3"/>
  <c r="Q825" i="3" s="1"/>
  <c r="R825" i="3" s="1"/>
  <c r="S825" i="3" s="1"/>
  <c r="T825" i="3" s="1"/>
  <c r="Z825" i="3"/>
  <c r="W824" i="3"/>
  <c r="U824" i="3" l="1"/>
  <c r="D825" i="3" s="1"/>
  <c r="AH825" i="3"/>
  <c r="AG825" i="3"/>
  <c r="Y823" i="3"/>
  <c r="E825" i="3" l="1"/>
  <c r="H825" i="3" s="1"/>
  <c r="K825" i="3" s="1"/>
  <c r="G825" i="3"/>
  <c r="F825" i="3" l="1"/>
  <c r="I825" i="3"/>
  <c r="J825" i="3"/>
  <c r="M825" i="3"/>
  <c r="N825" i="3" s="1"/>
  <c r="V825" i="3"/>
  <c r="W825" i="3" s="1"/>
  <c r="A826" i="3"/>
  <c r="B826" i="3" s="1"/>
  <c r="P826" i="3" l="1"/>
  <c r="Q826" i="3" s="1"/>
  <c r="R826" i="3" s="1"/>
  <c r="S826" i="3" s="1"/>
  <c r="T826" i="3" s="1"/>
  <c r="Z826" i="3"/>
  <c r="AE826" i="3"/>
  <c r="AA826" i="3"/>
  <c r="AC826" i="3"/>
  <c r="AD826" i="3"/>
  <c r="L825" i="3"/>
  <c r="U825" i="3" l="1"/>
  <c r="E826" i="3"/>
  <c r="H826" i="3" s="1"/>
  <c r="D826" i="3"/>
  <c r="AG826" i="3"/>
  <c r="AH826" i="3"/>
  <c r="Y824" i="3"/>
  <c r="F826" i="3" l="1"/>
  <c r="G826" i="3"/>
  <c r="K826" i="3"/>
  <c r="I826" i="3" l="1"/>
  <c r="J826" i="3"/>
  <c r="M826" i="3"/>
  <c r="N826" i="3" s="1"/>
  <c r="V826" i="3"/>
  <c r="W826" i="3" s="1"/>
  <c r="A827" i="3"/>
  <c r="B827" i="3" s="1"/>
  <c r="L826" i="3" l="1"/>
  <c r="Z827" i="3"/>
  <c r="AD827" i="3"/>
  <c r="AC827" i="3"/>
  <c r="AA827" i="3"/>
  <c r="AE827" i="3"/>
  <c r="P827" i="3"/>
  <c r="Q827" i="3" s="1"/>
  <c r="R827" i="3" s="1"/>
  <c r="S827" i="3" s="1"/>
  <c r="T827" i="3" s="1"/>
  <c r="U826" i="3" l="1"/>
  <c r="D827" i="3"/>
  <c r="E827" i="3"/>
  <c r="H827" i="3" s="1"/>
  <c r="AG827" i="3"/>
  <c r="AH827" i="3"/>
  <c r="Y825" i="3"/>
  <c r="K827" i="3" l="1"/>
  <c r="F827" i="3"/>
  <c r="G827" i="3"/>
  <c r="I827" i="3" l="1"/>
  <c r="J827" i="3"/>
  <c r="M827" i="3"/>
  <c r="N827" i="3" s="1"/>
  <c r="V827" i="3"/>
  <c r="A828" i="3"/>
  <c r="B828" i="3" s="1"/>
  <c r="W827" i="3" l="1"/>
  <c r="P828" i="3"/>
  <c r="Q828" i="3" s="1"/>
  <c r="R828" i="3" s="1"/>
  <c r="S828" i="3" s="1"/>
  <c r="T828" i="3" s="1"/>
  <c r="Z828" i="3"/>
  <c r="AE828" i="3"/>
  <c r="AC828" i="3"/>
  <c r="AA828" i="3"/>
  <c r="AD828" i="3"/>
  <c r="L827" i="3"/>
  <c r="U827" i="3" l="1"/>
  <c r="D828" i="3"/>
  <c r="AG828" i="3"/>
  <c r="AH828" i="3"/>
  <c r="E828" i="3"/>
  <c r="H828" i="3" s="1"/>
  <c r="Y826" i="3"/>
  <c r="F828" i="3" l="1"/>
  <c r="G828" i="3"/>
  <c r="K828" i="3"/>
  <c r="V828" i="3" l="1"/>
  <c r="A829" i="3"/>
  <c r="B829" i="3" s="1"/>
  <c r="I828" i="3"/>
  <c r="J828" i="3"/>
  <c r="M828" i="3"/>
  <c r="N828" i="3" s="1"/>
  <c r="L828" i="3" l="1"/>
  <c r="AA829" i="3"/>
  <c r="Z829" i="3"/>
  <c r="AC829" i="3"/>
  <c r="P829" i="3"/>
  <c r="Q829" i="3" s="1"/>
  <c r="R829" i="3" s="1"/>
  <c r="S829" i="3" s="1"/>
  <c r="T829" i="3" s="1"/>
  <c r="AE829" i="3"/>
  <c r="AD829" i="3"/>
  <c r="W828" i="3"/>
  <c r="U828" i="3" l="1"/>
  <c r="D829" i="3"/>
  <c r="E829" i="3"/>
  <c r="H829" i="3" s="1"/>
  <c r="AH829" i="3"/>
  <c r="AG829" i="3"/>
  <c r="Y827" i="3"/>
  <c r="K829" i="3" l="1"/>
  <c r="F829" i="3"/>
  <c r="G829" i="3"/>
  <c r="I829" i="3" l="1"/>
  <c r="J829" i="3"/>
  <c r="M829" i="3"/>
  <c r="N829" i="3" s="1"/>
  <c r="V829" i="3"/>
  <c r="A830" i="3"/>
  <c r="B830" i="3" s="1"/>
  <c r="W829" i="3" l="1"/>
  <c r="AA830" i="3"/>
  <c r="AC830" i="3"/>
  <c r="P830" i="3"/>
  <c r="Q830" i="3" s="1"/>
  <c r="R830" i="3" s="1"/>
  <c r="S830" i="3" s="1"/>
  <c r="T830" i="3" s="1"/>
  <c r="Z830" i="3"/>
  <c r="AD830" i="3"/>
  <c r="AE830" i="3"/>
  <c r="L829" i="3"/>
  <c r="U829" i="3" l="1"/>
  <c r="D830" i="3"/>
  <c r="AG830" i="3"/>
  <c r="AH830" i="3"/>
  <c r="E830" i="3"/>
  <c r="H830" i="3" s="1"/>
  <c r="Y828" i="3"/>
  <c r="K830" i="3" l="1"/>
  <c r="F830" i="3"/>
  <c r="G830" i="3"/>
  <c r="I830" i="3" l="1"/>
  <c r="J830" i="3"/>
  <c r="M830" i="3"/>
  <c r="N830" i="3" s="1"/>
  <c r="V830" i="3"/>
  <c r="A831" i="3"/>
  <c r="B831" i="3" s="1"/>
  <c r="W830" i="3" l="1"/>
  <c r="AA831" i="3"/>
  <c r="AD831" i="3"/>
  <c r="Z831" i="3"/>
  <c r="P831" i="3"/>
  <c r="Q831" i="3" s="1"/>
  <c r="R831" i="3" s="1"/>
  <c r="S831" i="3" s="1"/>
  <c r="T831" i="3" s="1"/>
  <c r="AC831" i="3"/>
  <c r="AE831" i="3"/>
  <c r="L830" i="3"/>
  <c r="U830" i="3" l="1"/>
  <c r="D831" i="3" s="1"/>
  <c r="AG831" i="3"/>
  <c r="AH831" i="3"/>
  <c r="Y829" i="3"/>
  <c r="E831" i="3" l="1"/>
  <c r="H831" i="3" s="1"/>
  <c r="K831" i="3" s="1"/>
  <c r="G831" i="3"/>
  <c r="F831" i="3" l="1"/>
  <c r="V831" i="3"/>
  <c r="A832" i="3"/>
  <c r="B832" i="3" s="1"/>
  <c r="I831" i="3"/>
  <c r="J831" i="3"/>
  <c r="M831" i="3"/>
  <c r="N831" i="3" s="1"/>
  <c r="L831" i="3" l="1"/>
  <c r="P832" i="3"/>
  <c r="Q832" i="3" s="1"/>
  <c r="R832" i="3" s="1"/>
  <c r="S832" i="3" s="1"/>
  <c r="T832" i="3" s="1"/>
  <c r="Z832" i="3"/>
  <c r="AD832" i="3"/>
  <c r="AA832" i="3"/>
  <c r="AE832" i="3"/>
  <c r="AC832" i="3"/>
  <c r="W831" i="3"/>
  <c r="U831" i="3" l="1"/>
  <c r="D832" i="3" s="1"/>
  <c r="AG832" i="3"/>
  <c r="AH832" i="3"/>
  <c r="Y830" i="3"/>
  <c r="E832" i="3" l="1"/>
  <c r="H832" i="3" s="1"/>
  <c r="K832" i="3" s="1"/>
  <c r="G832" i="3"/>
  <c r="F832" i="3" l="1"/>
  <c r="V832" i="3"/>
  <c r="A833" i="3"/>
  <c r="B833" i="3" s="1"/>
  <c r="I832" i="3"/>
  <c r="J832" i="3"/>
  <c r="M832" i="3"/>
  <c r="N832" i="3" s="1"/>
  <c r="L832" i="3" l="1"/>
  <c r="AA833" i="3"/>
  <c r="P833" i="3"/>
  <c r="Q833" i="3" s="1"/>
  <c r="R833" i="3" s="1"/>
  <c r="S833" i="3" s="1"/>
  <c r="T833" i="3" s="1"/>
  <c r="Z833" i="3"/>
  <c r="AC833" i="3"/>
  <c r="AD833" i="3"/>
  <c r="AE833" i="3"/>
  <c r="W832" i="3"/>
  <c r="U832" i="3" l="1"/>
  <c r="D833" i="3" s="1"/>
  <c r="AG833" i="3"/>
  <c r="AH833" i="3"/>
  <c r="Y831" i="3"/>
  <c r="E833" i="3" l="1"/>
  <c r="H833" i="3" s="1"/>
  <c r="K833" i="3" s="1"/>
  <c r="G833" i="3"/>
  <c r="F833" i="3" l="1"/>
  <c r="I833" i="3"/>
  <c r="J833" i="3"/>
  <c r="M833" i="3"/>
  <c r="N833" i="3" s="1"/>
  <c r="V833" i="3"/>
  <c r="W833" i="3" s="1"/>
  <c r="A834" i="3"/>
  <c r="B834" i="3" s="1"/>
  <c r="P834" i="3" l="1"/>
  <c r="Q834" i="3" s="1"/>
  <c r="R834" i="3" s="1"/>
  <c r="S834" i="3" s="1"/>
  <c r="T834" i="3" s="1"/>
  <c r="AC834" i="3"/>
  <c r="AA834" i="3"/>
  <c r="Z834" i="3"/>
  <c r="AD834" i="3"/>
  <c r="AE834" i="3"/>
  <c r="L833" i="3"/>
  <c r="U833" i="3" l="1"/>
  <c r="E834" i="3" s="1"/>
  <c r="H834" i="3" s="1"/>
  <c r="AH834" i="3"/>
  <c r="AG834" i="3"/>
  <c r="D834" i="3"/>
  <c r="Y832" i="3"/>
  <c r="F834" i="3" l="1"/>
  <c r="G834" i="3"/>
  <c r="K834" i="3"/>
  <c r="V834" i="3" l="1"/>
  <c r="A835" i="3"/>
  <c r="B835" i="3" s="1"/>
  <c r="I834" i="3"/>
  <c r="J834" i="3"/>
  <c r="M834" i="3"/>
  <c r="N834" i="3" s="1"/>
  <c r="L834" i="3" l="1"/>
  <c r="Z835" i="3"/>
  <c r="AC835" i="3"/>
  <c r="AA835" i="3"/>
  <c r="AD835" i="3"/>
  <c r="AE835" i="3"/>
  <c r="P835" i="3"/>
  <c r="Q835" i="3" s="1"/>
  <c r="R835" i="3" s="1"/>
  <c r="S835" i="3" s="1"/>
  <c r="T835" i="3" s="1"/>
  <c r="W834" i="3"/>
  <c r="U834" i="3" l="1"/>
  <c r="E835" i="3" s="1"/>
  <c r="H835" i="3" s="1"/>
  <c r="AH835" i="3"/>
  <c r="AG835" i="3"/>
  <c r="Y833" i="3"/>
  <c r="D835" i="3" l="1"/>
  <c r="F835" i="3" s="1"/>
  <c r="K835" i="3"/>
  <c r="G835" i="3" l="1"/>
  <c r="I835" i="3" s="1"/>
  <c r="V835" i="3"/>
  <c r="A836" i="3"/>
  <c r="B836" i="3" s="1"/>
  <c r="J835" i="3" l="1"/>
  <c r="L835" i="3" s="1"/>
  <c r="M835" i="3"/>
  <c r="N835" i="3" s="1"/>
  <c r="AA836" i="3"/>
  <c r="AD836" i="3"/>
  <c r="AE836" i="3"/>
  <c r="Z836" i="3"/>
  <c r="AC836" i="3"/>
  <c r="P836" i="3"/>
  <c r="Q836" i="3" s="1"/>
  <c r="R836" i="3" s="1"/>
  <c r="S836" i="3" s="1"/>
  <c r="T836" i="3" s="1"/>
  <c r="W835" i="3"/>
  <c r="AG836" i="3" l="1"/>
  <c r="U835" i="3"/>
  <c r="D836" i="3" s="1"/>
  <c r="AH836" i="3"/>
  <c r="Y834" i="3"/>
  <c r="E836" i="3" l="1"/>
  <c r="H836" i="3" s="1"/>
  <c r="K836" i="3" s="1"/>
  <c r="G836" i="3"/>
  <c r="F836" i="3" l="1"/>
  <c r="I836" i="3"/>
  <c r="J836" i="3"/>
  <c r="M836" i="3"/>
  <c r="N836" i="3" s="1"/>
  <c r="V836" i="3"/>
  <c r="A837" i="3"/>
  <c r="B837" i="3" s="1"/>
  <c r="W836" i="3" l="1"/>
  <c r="AC837" i="3"/>
  <c r="P837" i="3"/>
  <c r="Q837" i="3" s="1"/>
  <c r="R837" i="3" s="1"/>
  <c r="S837" i="3" s="1"/>
  <c r="T837" i="3" s="1"/>
  <c r="AD837" i="3"/>
  <c r="Z837" i="3"/>
  <c r="AE837" i="3"/>
  <c r="AA837" i="3"/>
  <c r="L836" i="3"/>
  <c r="U836" i="3" l="1"/>
  <c r="E837" i="3" s="1"/>
  <c r="H837" i="3" s="1"/>
  <c r="AH837" i="3"/>
  <c r="AG837" i="3"/>
  <c r="Y835" i="3"/>
  <c r="D837" i="3" l="1"/>
  <c r="F837" i="3" s="1"/>
  <c r="K837" i="3"/>
  <c r="G837" i="3" l="1"/>
  <c r="I837" i="3" s="1"/>
  <c r="V837" i="3"/>
  <c r="A838" i="3"/>
  <c r="B838" i="3" s="1"/>
  <c r="M837" i="3" l="1"/>
  <c r="N837" i="3" s="1"/>
  <c r="J837" i="3"/>
  <c r="W837" i="3"/>
  <c r="L837" i="3"/>
  <c r="Z838" i="3"/>
  <c r="AC838" i="3"/>
  <c r="P838" i="3"/>
  <c r="Q838" i="3" s="1"/>
  <c r="R838" i="3" s="1"/>
  <c r="S838" i="3" s="1"/>
  <c r="T838" i="3" s="1"/>
  <c r="AE838" i="3"/>
  <c r="AD838" i="3"/>
  <c r="AA838" i="3"/>
  <c r="U837" i="3" l="1"/>
  <c r="D838" i="3" s="1"/>
  <c r="AG838" i="3"/>
  <c r="AH838" i="3"/>
  <c r="Y836" i="3"/>
  <c r="E838" i="3" l="1"/>
  <c r="H838" i="3" s="1"/>
  <c r="K838" i="3" s="1"/>
  <c r="G838" i="3"/>
  <c r="F838" i="3" l="1"/>
  <c r="V838" i="3"/>
  <c r="A839" i="3"/>
  <c r="B839" i="3" s="1"/>
  <c r="I838" i="3"/>
  <c r="J838" i="3"/>
  <c r="M838" i="3"/>
  <c r="N838" i="3" s="1"/>
  <c r="L838" i="3" l="1"/>
  <c r="AD839" i="3"/>
  <c r="Z839" i="3"/>
  <c r="AC839" i="3"/>
  <c r="AA839" i="3"/>
  <c r="P839" i="3"/>
  <c r="Q839" i="3" s="1"/>
  <c r="R839" i="3" s="1"/>
  <c r="S839" i="3" s="1"/>
  <c r="T839" i="3" s="1"/>
  <c r="AE839" i="3"/>
  <c r="W838" i="3"/>
  <c r="U838" i="3" l="1"/>
  <c r="E839" i="3"/>
  <c r="H839" i="3" s="1"/>
  <c r="AG839" i="3"/>
  <c r="D839" i="3"/>
  <c r="AH839" i="3"/>
  <c r="Y837" i="3"/>
  <c r="F839" i="3" l="1"/>
  <c r="G839" i="3"/>
  <c r="K839" i="3"/>
  <c r="V839" i="3" l="1"/>
  <c r="A840" i="3"/>
  <c r="B840" i="3" s="1"/>
  <c r="I839" i="3"/>
  <c r="J839" i="3"/>
  <c r="M839" i="3"/>
  <c r="N839" i="3" s="1"/>
  <c r="L839" i="3" l="1"/>
  <c r="AC840" i="3"/>
  <c r="AA840" i="3"/>
  <c r="Z840" i="3"/>
  <c r="AD840" i="3"/>
  <c r="AE840" i="3"/>
  <c r="P840" i="3"/>
  <c r="Q840" i="3" s="1"/>
  <c r="R840" i="3" s="1"/>
  <c r="S840" i="3" s="1"/>
  <c r="T840" i="3" s="1"/>
  <c r="W839" i="3"/>
  <c r="U839" i="3" l="1"/>
  <c r="AG840" i="3"/>
  <c r="E840" i="3"/>
  <c r="H840" i="3" s="1"/>
  <c r="AH840" i="3"/>
  <c r="D840" i="3"/>
  <c r="Y838" i="3"/>
  <c r="F840" i="3" l="1"/>
  <c r="G840" i="3"/>
  <c r="K840" i="3"/>
  <c r="V840" i="3" l="1"/>
  <c r="A841" i="3"/>
  <c r="B841" i="3" s="1"/>
  <c r="I840" i="3"/>
  <c r="J840" i="3"/>
  <c r="M840" i="3"/>
  <c r="N840" i="3" s="1"/>
  <c r="L840" i="3" l="1"/>
  <c r="Z841" i="3"/>
  <c r="P841" i="3"/>
  <c r="Q841" i="3" s="1"/>
  <c r="R841" i="3" s="1"/>
  <c r="S841" i="3" s="1"/>
  <c r="T841" i="3" s="1"/>
  <c r="AC841" i="3"/>
  <c r="AA841" i="3"/>
  <c r="AE841" i="3"/>
  <c r="AD841" i="3"/>
  <c r="W840" i="3"/>
  <c r="U840" i="3" l="1"/>
  <c r="D841" i="3" s="1"/>
  <c r="AG841" i="3"/>
  <c r="E841" i="3"/>
  <c r="H841" i="3" s="1"/>
  <c r="AH841" i="3"/>
  <c r="Y839" i="3"/>
  <c r="K841" i="3" l="1"/>
  <c r="F841" i="3"/>
  <c r="G841" i="3"/>
  <c r="V841" i="3" l="1"/>
  <c r="A842" i="3"/>
  <c r="B842" i="3" s="1"/>
  <c r="I841" i="3"/>
  <c r="J841" i="3"/>
  <c r="M841" i="3"/>
  <c r="N841" i="3" s="1"/>
  <c r="L841" i="3" l="1"/>
  <c r="Z842" i="3"/>
  <c r="AA842" i="3"/>
  <c r="P842" i="3"/>
  <c r="Q842" i="3" s="1"/>
  <c r="R842" i="3" s="1"/>
  <c r="S842" i="3" s="1"/>
  <c r="T842" i="3" s="1"/>
  <c r="AD842" i="3"/>
  <c r="AE842" i="3"/>
  <c r="AC842" i="3"/>
  <c r="W841" i="3"/>
  <c r="U841" i="3" l="1"/>
  <c r="D842" i="3" s="1"/>
  <c r="AH842" i="3"/>
  <c r="AG842" i="3"/>
  <c r="E842" i="3"/>
  <c r="H842" i="3" s="1"/>
  <c r="Y840" i="3"/>
  <c r="K842" i="3" l="1"/>
  <c r="F842" i="3"/>
  <c r="G842" i="3"/>
  <c r="I842" i="3" l="1"/>
  <c r="J842" i="3"/>
  <c r="M842" i="3"/>
  <c r="N842" i="3" s="1"/>
  <c r="V842" i="3"/>
  <c r="W842" i="3" s="1"/>
  <c r="A843" i="3"/>
  <c r="B843" i="3" s="1"/>
  <c r="P843" i="3" l="1"/>
  <c r="Q843" i="3" s="1"/>
  <c r="R843" i="3" s="1"/>
  <c r="S843" i="3" s="1"/>
  <c r="T843" i="3" s="1"/>
  <c r="AD843" i="3"/>
  <c r="AA843" i="3"/>
  <c r="Z843" i="3"/>
  <c r="AE843" i="3"/>
  <c r="AC843" i="3"/>
  <c r="L842" i="3"/>
  <c r="U842" i="3" l="1"/>
  <c r="D843" i="3" s="1"/>
  <c r="AH843" i="3"/>
  <c r="AG843" i="3"/>
  <c r="E843" i="3"/>
  <c r="H843" i="3" s="1"/>
  <c r="Y841" i="3"/>
  <c r="K843" i="3" l="1"/>
  <c r="F843" i="3"/>
  <c r="G843" i="3"/>
  <c r="I843" i="3" l="1"/>
  <c r="J843" i="3"/>
  <c r="M843" i="3"/>
  <c r="N843" i="3" s="1"/>
  <c r="V843" i="3"/>
  <c r="A844" i="3"/>
  <c r="B844" i="3" s="1"/>
  <c r="W843" i="3" l="1"/>
  <c r="AC844" i="3"/>
  <c r="P844" i="3"/>
  <c r="Q844" i="3" s="1"/>
  <c r="R844" i="3" s="1"/>
  <c r="S844" i="3" s="1"/>
  <c r="T844" i="3" s="1"/>
  <c r="Z844" i="3"/>
  <c r="AE844" i="3"/>
  <c r="AD844" i="3"/>
  <c r="AA844" i="3"/>
  <c r="L843" i="3"/>
  <c r="U843" i="3" l="1"/>
  <c r="D844" i="3" s="1"/>
  <c r="AG844" i="3"/>
  <c r="AH844" i="3"/>
  <c r="E844" i="3"/>
  <c r="H844" i="3" s="1"/>
  <c r="Y842" i="3"/>
  <c r="K844" i="3" l="1"/>
  <c r="F844" i="3"/>
  <c r="G844" i="3"/>
  <c r="I844" i="3" l="1"/>
  <c r="J844" i="3"/>
  <c r="M844" i="3"/>
  <c r="N844" i="3" s="1"/>
  <c r="V844" i="3"/>
  <c r="A845" i="3"/>
  <c r="B845" i="3" s="1"/>
  <c r="W844" i="3" l="1"/>
  <c r="L844" i="3"/>
  <c r="AD845" i="3"/>
  <c r="Z845" i="3"/>
  <c r="AA845" i="3"/>
  <c r="AC845" i="3"/>
  <c r="P845" i="3"/>
  <c r="Q845" i="3" s="1"/>
  <c r="R845" i="3" s="1"/>
  <c r="S845" i="3" s="1"/>
  <c r="T845" i="3" s="1"/>
  <c r="AE845" i="3"/>
  <c r="AH845" i="3" l="1"/>
  <c r="U844" i="3"/>
  <c r="D845" i="3" s="1"/>
  <c r="AG845" i="3"/>
  <c r="E845" i="3"/>
  <c r="H845" i="3" s="1"/>
  <c r="Y843" i="3"/>
  <c r="K845" i="3" l="1"/>
  <c r="F845" i="3"/>
  <c r="G845" i="3"/>
  <c r="I845" i="3" l="1"/>
  <c r="J845" i="3"/>
  <c r="M845" i="3"/>
  <c r="N845" i="3" s="1"/>
  <c r="V845" i="3"/>
  <c r="W845" i="3" s="1"/>
  <c r="A846" i="3"/>
  <c r="B846" i="3" s="1"/>
  <c r="L845" i="3" l="1"/>
  <c r="AC846" i="3"/>
  <c r="AA846" i="3"/>
  <c r="Z846" i="3"/>
  <c r="AD846" i="3"/>
  <c r="AE846" i="3"/>
  <c r="P846" i="3"/>
  <c r="Q846" i="3" s="1"/>
  <c r="R846" i="3" s="1"/>
  <c r="S846" i="3" s="1"/>
  <c r="T846" i="3" s="1"/>
  <c r="U845" i="3" l="1"/>
  <c r="D846" i="3"/>
  <c r="E846" i="3"/>
  <c r="H846" i="3" s="1"/>
  <c r="AG846" i="3"/>
  <c r="AH846" i="3"/>
  <c r="Y844" i="3"/>
  <c r="K846" i="3" l="1"/>
  <c r="F846" i="3"/>
  <c r="G846" i="3"/>
  <c r="I846" i="3" l="1"/>
  <c r="J846" i="3"/>
  <c r="M846" i="3"/>
  <c r="N846" i="3" s="1"/>
  <c r="V846" i="3"/>
  <c r="W846" i="3" s="1"/>
  <c r="A847" i="3"/>
  <c r="B847" i="3" s="1"/>
  <c r="L846" i="3" l="1"/>
  <c r="P847" i="3"/>
  <c r="Q847" i="3" s="1"/>
  <c r="R847" i="3" s="1"/>
  <c r="S847" i="3" s="1"/>
  <c r="T847" i="3" s="1"/>
  <c r="AD847" i="3"/>
  <c r="Z847" i="3"/>
  <c r="AC847" i="3"/>
  <c r="AE847" i="3"/>
  <c r="AA847" i="3"/>
  <c r="U846" i="3" l="1"/>
  <c r="D847" i="3"/>
  <c r="E847" i="3"/>
  <c r="H847" i="3" s="1"/>
  <c r="AH847" i="3"/>
  <c r="AG847" i="3"/>
  <c r="Y845" i="3"/>
  <c r="F847" i="3" l="1"/>
  <c r="G847" i="3"/>
  <c r="K847" i="3"/>
  <c r="V847" i="3" l="1"/>
  <c r="A848" i="3"/>
  <c r="B848" i="3" s="1"/>
  <c r="I847" i="3"/>
  <c r="J847" i="3"/>
  <c r="M847" i="3"/>
  <c r="N847" i="3" s="1"/>
  <c r="AA848" i="3" l="1"/>
  <c r="AC848" i="3"/>
  <c r="Z848" i="3"/>
  <c r="AE848" i="3"/>
  <c r="AD848" i="3"/>
  <c r="P848" i="3"/>
  <c r="Q848" i="3" s="1"/>
  <c r="R848" i="3" s="1"/>
  <c r="S848" i="3" s="1"/>
  <c r="T848" i="3" s="1"/>
  <c r="L847" i="3"/>
  <c r="W847" i="3"/>
  <c r="U847" i="3" l="1"/>
  <c r="D848" i="3" s="1"/>
  <c r="AH848" i="3"/>
  <c r="AG848" i="3"/>
  <c r="Y846" i="3"/>
  <c r="E848" i="3" l="1"/>
  <c r="H848" i="3" s="1"/>
  <c r="K848" i="3" s="1"/>
  <c r="G848" i="3"/>
  <c r="F848" i="3" l="1"/>
  <c r="I848" i="3"/>
  <c r="J848" i="3"/>
  <c r="M848" i="3"/>
  <c r="N848" i="3" s="1"/>
  <c r="V848" i="3"/>
  <c r="W848" i="3" s="1"/>
  <c r="A849" i="3"/>
  <c r="B849" i="3" s="1"/>
  <c r="Z849" i="3" l="1"/>
  <c r="AA849" i="3"/>
  <c r="AD849" i="3"/>
  <c r="AC849" i="3"/>
  <c r="AE849" i="3"/>
  <c r="P849" i="3"/>
  <c r="Q849" i="3" s="1"/>
  <c r="R849" i="3" s="1"/>
  <c r="S849" i="3" s="1"/>
  <c r="T849" i="3" s="1"/>
  <c r="L848" i="3"/>
  <c r="U848" i="3" l="1"/>
  <c r="E849" i="3"/>
  <c r="H849" i="3" s="1"/>
  <c r="D849" i="3"/>
  <c r="AH849" i="3"/>
  <c r="AG849" i="3"/>
  <c r="Y847" i="3"/>
  <c r="F849" i="3" l="1"/>
  <c r="G849" i="3"/>
  <c r="K849" i="3"/>
  <c r="I849" i="3" l="1"/>
  <c r="J849" i="3"/>
  <c r="M849" i="3"/>
  <c r="N849" i="3" s="1"/>
  <c r="V849" i="3"/>
  <c r="A850" i="3"/>
  <c r="B850" i="3" s="1"/>
  <c r="W849" i="3" l="1"/>
  <c r="AA850" i="3"/>
  <c r="Z850" i="3"/>
  <c r="AC850" i="3"/>
  <c r="P850" i="3"/>
  <c r="Q850" i="3" s="1"/>
  <c r="R850" i="3" s="1"/>
  <c r="S850" i="3" s="1"/>
  <c r="T850" i="3" s="1"/>
  <c r="AE850" i="3"/>
  <c r="AD850" i="3"/>
  <c r="L849" i="3"/>
  <c r="U849" i="3" l="1"/>
  <c r="E850" i="3" s="1"/>
  <c r="H850" i="3" s="1"/>
  <c r="AH850" i="3"/>
  <c r="AG850" i="3"/>
  <c r="Y848" i="3"/>
  <c r="D850" i="3" l="1"/>
  <c r="F850" i="3" s="1"/>
  <c r="K850" i="3"/>
  <c r="G850" i="3" l="1"/>
  <c r="I850" i="3" s="1"/>
  <c r="V850" i="3"/>
  <c r="A851" i="3"/>
  <c r="B851" i="3" s="1"/>
  <c r="M850" i="3" l="1"/>
  <c r="N850" i="3" s="1"/>
  <c r="J850" i="3"/>
  <c r="L850" i="3"/>
  <c r="AD851" i="3"/>
  <c r="Z851" i="3"/>
  <c r="AC851" i="3"/>
  <c r="AA851" i="3"/>
  <c r="AE851" i="3"/>
  <c r="P851" i="3"/>
  <c r="Q851" i="3" s="1"/>
  <c r="R851" i="3" s="1"/>
  <c r="S851" i="3" s="1"/>
  <c r="T851" i="3" s="1"/>
  <c r="W850" i="3"/>
  <c r="U850" i="3" l="1"/>
  <c r="E851" i="3" s="1"/>
  <c r="H851" i="3" s="1"/>
  <c r="AG851" i="3"/>
  <c r="AH851" i="3"/>
  <c r="Y849" i="3"/>
  <c r="D851" i="3" l="1"/>
  <c r="F851" i="3" s="1"/>
  <c r="K851" i="3"/>
  <c r="G851" i="3" l="1"/>
  <c r="I851" i="3" s="1"/>
  <c r="V851" i="3"/>
  <c r="A852" i="3"/>
  <c r="B852" i="3" s="1"/>
  <c r="M851" i="3" l="1"/>
  <c r="N851" i="3" s="1"/>
  <c r="J851" i="3"/>
  <c r="L851" i="3"/>
  <c r="AC852" i="3"/>
  <c r="Z852" i="3"/>
  <c r="AE852" i="3"/>
  <c r="P852" i="3"/>
  <c r="Q852" i="3" s="1"/>
  <c r="R852" i="3" s="1"/>
  <c r="S852" i="3" s="1"/>
  <c r="T852" i="3" s="1"/>
  <c r="AA852" i="3"/>
  <c r="AD852" i="3"/>
  <c r="W851" i="3"/>
  <c r="U851" i="3" l="1"/>
  <c r="D852" i="3" s="1"/>
  <c r="AH852" i="3"/>
  <c r="AG852" i="3"/>
  <c r="Y850" i="3"/>
  <c r="E852" i="3" l="1"/>
  <c r="H852" i="3" s="1"/>
  <c r="K852" i="3" s="1"/>
  <c r="G852" i="3"/>
  <c r="F852" i="3" l="1"/>
  <c r="I852" i="3"/>
  <c r="J852" i="3"/>
  <c r="M852" i="3"/>
  <c r="N852" i="3" s="1"/>
  <c r="V852" i="3"/>
  <c r="W852" i="3" s="1"/>
  <c r="A853" i="3"/>
  <c r="B853" i="3" s="1"/>
  <c r="L852" i="3" l="1"/>
  <c r="Z853" i="3"/>
  <c r="AA853" i="3"/>
  <c r="AC853" i="3"/>
  <c r="AD853" i="3"/>
  <c r="AE853" i="3"/>
  <c r="P853" i="3"/>
  <c r="Q853" i="3" s="1"/>
  <c r="R853" i="3" s="1"/>
  <c r="S853" i="3" s="1"/>
  <c r="T853" i="3" s="1"/>
  <c r="U852" i="3" l="1"/>
  <c r="E853" i="3" s="1"/>
  <c r="H853" i="3" s="1"/>
  <c r="AH853" i="3"/>
  <c r="D853" i="3"/>
  <c r="AG853" i="3"/>
  <c r="Y851" i="3"/>
  <c r="F853" i="3" l="1"/>
  <c r="G853" i="3"/>
  <c r="K853" i="3"/>
  <c r="V853" i="3" l="1"/>
  <c r="A854" i="3"/>
  <c r="B854" i="3" s="1"/>
  <c r="I853" i="3"/>
  <c r="J853" i="3"/>
  <c r="M853" i="3"/>
  <c r="N853" i="3" s="1"/>
  <c r="L853" i="3" l="1"/>
  <c r="Z854" i="3"/>
  <c r="AA854" i="3"/>
  <c r="P854" i="3"/>
  <c r="Q854" i="3" s="1"/>
  <c r="R854" i="3" s="1"/>
  <c r="S854" i="3" s="1"/>
  <c r="T854" i="3" s="1"/>
  <c r="AE854" i="3"/>
  <c r="AD854" i="3"/>
  <c r="AC854" i="3"/>
  <c r="W853" i="3"/>
  <c r="U853" i="3" l="1"/>
  <c r="E854" i="3" s="1"/>
  <c r="H854" i="3" s="1"/>
  <c r="AH854" i="3"/>
  <c r="D854" i="3"/>
  <c r="AG854" i="3"/>
  <c r="Y852" i="3"/>
  <c r="F854" i="3" l="1"/>
  <c r="G854" i="3"/>
  <c r="K854" i="3"/>
  <c r="V854" i="3" l="1"/>
  <c r="A855" i="3"/>
  <c r="B855" i="3" s="1"/>
  <c r="I854" i="3"/>
  <c r="J854" i="3"/>
  <c r="M854" i="3"/>
  <c r="N854" i="3" s="1"/>
  <c r="L854" i="3" l="1"/>
  <c r="AD855" i="3"/>
  <c r="P855" i="3"/>
  <c r="Q855" i="3" s="1"/>
  <c r="R855" i="3" s="1"/>
  <c r="S855" i="3" s="1"/>
  <c r="T855" i="3" s="1"/>
  <c r="Z855" i="3"/>
  <c r="AC855" i="3"/>
  <c r="AE855" i="3"/>
  <c r="AA855" i="3"/>
  <c r="W854" i="3"/>
  <c r="U854" i="3" l="1"/>
  <c r="E855" i="3"/>
  <c r="H855" i="3" s="1"/>
  <c r="D855" i="3"/>
  <c r="AH855" i="3"/>
  <c r="AG855" i="3"/>
  <c r="Y853" i="3"/>
  <c r="F855" i="3" l="1"/>
  <c r="G855" i="3"/>
  <c r="K855" i="3"/>
  <c r="V855" i="3" l="1"/>
  <c r="A856" i="3"/>
  <c r="B856" i="3" s="1"/>
  <c r="I855" i="3"/>
  <c r="J855" i="3"/>
  <c r="M855" i="3"/>
  <c r="N855" i="3" s="1"/>
  <c r="AA856" i="3" l="1"/>
  <c r="Z856" i="3"/>
  <c r="AD856" i="3"/>
  <c r="AE856" i="3"/>
  <c r="P856" i="3"/>
  <c r="Q856" i="3" s="1"/>
  <c r="R856" i="3" s="1"/>
  <c r="S856" i="3" s="1"/>
  <c r="T856" i="3" s="1"/>
  <c r="AC856" i="3"/>
  <c r="L855" i="3"/>
  <c r="W855" i="3"/>
  <c r="U855" i="3" l="1"/>
  <c r="D856" i="3" s="1"/>
  <c r="AH856" i="3"/>
  <c r="AG856" i="3"/>
  <c r="E856" i="3"/>
  <c r="H856" i="3" s="1"/>
  <c r="Y854" i="3"/>
  <c r="K856" i="3" l="1"/>
  <c r="F856" i="3"/>
  <c r="G856" i="3"/>
  <c r="I856" i="3" l="1"/>
  <c r="J856" i="3"/>
  <c r="M856" i="3"/>
  <c r="N856" i="3" s="1"/>
  <c r="V856" i="3"/>
  <c r="W856" i="3" s="1"/>
  <c r="A857" i="3"/>
  <c r="B857" i="3" s="1"/>
  <c r="L856" i="3" l="1"/>
  <c r="AA857" i="3"/>
  <c r="P857" i="3"/>
  <c r="Q857" i="3" s="1"/>
  <c r="R857" i="3" s="1"/>
  <c r="S857" i="3" s="1"/>
  <c r="T857" i="3" s="1"/>
  <c r="Z857" i="3"/>
  <c r="AD857" i="3"/>
  <c r="AC857" i="3"/>
  <c r="AE857" i="3"/>
  <c r="U856" i="3" l="1"/>
  <c r="E857" i="3"/>
  <c r="H857" i="3" s="1"/>
  <c r="AG857" i="3"/>
  <c r="D857" i="3"/>
  <c r="AH857" i="3"/>
  <c r="Y855" i="3"/>
  <c r="F857" i="3" l="1"/>
  <c r="G857" i="3"/>
  <c r="K857" i="3"/>
  <c r="I857" i="3" l="1"/>
  <c r="J857" i="3"/>
  <c r="M857" i="3"/>
  <c r="N857" i="3" s="1"/>
  <c r="V857" i="3"/>
  <c r="W857" i="3" s="1"/>
  <c r="A858" i="3"/>
  <c r="B858" i="3" s="1"/>
  <c r="AA858" i="3" l="1"/>
  <c r="Z858" i="3"/>
  <c r="P858" i="3"/>
  <c r="Q858" i="3" s="1"/>
  <c r="R858" i="3" s="1"/>
  <c r="S858" i="3" s="1"/>
  <c r="T858" i="3" s="1"/>
  <c r="AE858" i="3"/>
  <c r="AD858" i="3"/>
  <c r="AC858" i="3"/>
  <c r="L857" i="3"/>
  <c r="U857" i="3" l="1"/>
  <c r="D858" i="3"/>
  <c r="E858" i="3"/>
  <c r="H858" i="3" s="1"/>
  <c r="AG858" i="3"/>
  <c r="AH858" i="3"/>
  <c r="Y856" i="3"/>
  <c r="K858" i="3" l="1"/>
  <c r="F858" i="3"/>
  <c r="G858" i="3"/>
  <c r="I858" i="3" l="1"/>
  <c r="J858" i="3"/>
  <c r="M858" i="3"/>
  <c r="N858" i="3" s="1"/>
  <c r="V858" i="3"/>
  <c r="W858" i="3" s="1"/>
  <c r="A859" i="3"/>
  <c r="B859" i="3" s="1"/>
  <c r="AD859" i="3" l="1"/>
  <c r="AC859" i="3"/>
  <c r="P859" i="3"/>
  <c r="Q859" i="3" s="1"/>
  <c r="R859" i="3" s="1"/>
  <c r="S859" i="3" s="1"/>
  <c r="T859" i="3" s="1"/>
  <c r="Z859" i="3"/>
  <c r="AE859" i="3"/>
  <c r="AA859" i="3"/>
  <c r="L858" i="3"/>
  <c r="U858" i="3" l="1"/>
  <c r="D859" i="3" s="1"/>
  <c r="AH859" i="3"/>
  <c r="AG859" i="3"/>
  <c r="Y857" i="3"/>
  <c r="E859" i="3" l="1"/>
  <c r="H859" i="3" s="1"/>
  <c r="K859" i="3" s="1"/>
  <c r="G859" i="3"/>
  <c r="F859" i="3" l="1"/>
  <c r="V859" i="3"/>
  <c r="A860" i="3"/>
  <c r="B860" i="3" s="1"/>
  <c r="I859" i="3"/>
  <c r="J859" i="3"/>
  <c r="M859" i="3"/>
  <c r="N859" i="3" s="1"/>
  <c r="AC860" i="3" l="1"/>
  <c r="P860" i="3"/>
  <c r="Q860" i="3" s="1"/>
  <c r="R860" i="3" s="1"/>
  <c r="S860" i="3" s="1"/>
  <c r="T860" i="3" s="1"/>
  <c r="AA860" i="3"/>
  <c r="Z860" i="3"/>
  <c r="AE860" i="3"/>
  <c r="AD860" i="3"/>
  <c r="L859" i="3"/>
  <c r="W859" i="3"/>
  <c r="U859" i="3" l="1"/>
  <c r="E860" i="3" s="1"/>
  <c r="H860" i="3" s="1"/>
  <c r="D860" i="3"/>
  <c r="AG860" i="3"/>
  <c r="AH860" i="3"/>
  <c r="Y858" i="3"/>
  <c r="F860" i="3" l="1"/>
  <c r="G860" i="3"/>
  <c r="K860" i="3"/>
  <c r="V860" i="3" l="1"/>
  <c r="A861" i="3"/>
  <c r="B861" i="3" s="1"/>
  <c r="I860" i="3"/>
  <c r="J860" i="3"/>
  <c r="M860" i="3"/>
  <c r="N860" i="3" s="1"/>
  <c r="Z861" i="3" l="1"/>
  <c r="AC861" i="3"/>
  <c r="AD861" i="3"/>
  <c r="AA861" i="3"/>
  <c r="AE861" i="3"/>
  <c r="P861" i="3"/>
  <c r="Q861" i="3" s="1"/>
  <c r="R861" i="3" s="1"/>
  <c r="S861" i="3" s="1"/>
  <c r="T861" i="3" s="1"/>
  <c r="L860" i="3"/>
  <c r="W860" i="3"/>
  <c r="U860" i="3" l="1"/>
  <c r="D861" i="3"/>
  <c r="AH861" i="3"/>
  <c r="AG861" i="3"/>
  <c r="E861" i="3"/>
  <c r="H861" i="3" s="1"/>
  <c r="Y859" i="3"/>
  <c r="F861" i="3" l="1"/>
  <c r="G861" i="3"/>
  <c r="K861" i="3"/>
  <c r="V861" i="3" l="1"/>
  <c r="A862" i="3"/>
  <c r="B862" i="3" s="1"/>
  <c r="I861" i="3"/>
  <c r="J861" i="3"/>
  <c r="M861" i="3"/>
  <c r="N861" i="3" s="1"/>
  <c r="L861" i="3" l="1"/>
  <c r="AC862" i="3"/>
  <c r="AD862" i="3"/>
  <c r="Z862" i="3"/>
  <c r="P862" i="3"/>
  <c r="Q862" i="3" s="1"/>
  <c r="R862" i="3" s="1"/>
  <c r="S862" i="3" s="1"/>
  <c r="T862" i="3" s="1"/>
  <c r="AE862" i="3"/>
  <c r="AA862" i="3"/>
  <c r="W861" i="3"/>
  <c r="AH862" i="3" l="1"/>
  <c r="U861" i="3"/>
  <c r="D862" i="3" s="1"/>
  <c r="AG862" i="3"/>
  <c r="E862" i="3"/>
  <c r="H862" i="3" s="1"/>
  <c r="Y860" i="3"/>
  <c r="K862" i="3" l="1"/>
  <c r="F862" i="3"/>
  <c r="G862" i="3"/>
  <c r="I862" i="3" l="1"/>
  <c r="J862" i="3"/>
  <c r="M862" i="3"/>
  <c r="N862" i="3" s="1"/>
  <c r="V862" i="3"/>
  <c r="W862" i="3" s="1"/>
  <c r="A863" i="3"/>
  <c r="B863" i="3" s="1"/>
  <c r="AC863" i="3" l="1"/>
  <c r="P863" i="3"/>
  <c r="Q863" i="3" s="1"/>
  <c r="R863" i="3" s="1"/>
  <c r="S863" i="3" s="1"/>
  <c r="T863" i="3" s="1"/>
  <c r="Z863" i="3"/>
  <c r="AD863" i="3"/>
  <c r="AE863" i="3"/>
  <c r="AA863" i="3"/>
  <c r="L862" i="3"/>
  <c r="U862" i="3" l="1"/>
  <c r="E863" i="3" s="1"/>
  <c r="H863" i="3" s="1"/>
  <c r="AH863" i="3"/>
  <c r="AG863" i="3"/>
  <c r="Y861" i="3"/>
  <c r="D863" i="3" l="1"/>
  <c r="F863" i="3" s="1"/>
  <c r="K863" i="3"/>
  <c r="G863" i="3" l="1"/>
  <c r="V863" i="3"/>
  <c r="A864" i="3"/>
  <c r="B864" i="3" s="1"/>
  <c r="I863" i="3"/>
  <c r="J863" i="3"/>
  <c r="M863" i="3"/>
  <c r="N863" i="3" s="1"/>
  <c r="L863" i="3" l="1"/>
  <c r="AA864" i="3"/>
  <c r="P864" i="3"/>
  <c r="Q864" i="3" s="1"/>
  <c r="R864" i="3" s="1"/>
  <c r="S864" i="3" s="1"/>
  <c r="T864" i="3" s="1"/>
  <c r="Z864" i="3"/>
  <c r="AD864" i="3"/>
  <c r="AC864" i="3"/>
  <c r="AE864" i="3"/>
  <c r="W863" i="3"/>
  <c r="U863" i="3" l="1"/>
  <c r="E864" i="3"/>
  <c r="H864" i="3" s="1"/>
  <c r="D864" i="3"/>
  <c r="AG864" i="3"/>
  <c r="AH864" i="3"/>
  <c r="Y862" i="3"/>
  <c r="F864" i="3" l="1"/>
  <c r="G864" i="3"/>
  <c r="K864" i="3"/>
  <c r="V864" i="3" l="1"/>
  <c r="A865" i="3"/>
  <c r="B865" i="3" s="1"/>
  <c r="I864" i="3"/>
  <c r="J864" i="3"/>
  <c r="M864" i="3"/>
  <c r="N864" i="3" s="1"/>
  <c r="AD865" i="3" l="1"/>
  <c r="P865" i="3"/>
  <c r="Q865" i="3" s="1"/>
  <c r="R865" i="3" s="1"/>
  <c r="S865" i="3" s="1"/>
  <c r="T865" i="3" s="1"/>
  <c r="AC865" i="3"/>
  <c r="Z865" i="3"/>
  <c r="AA865" i="3"/>
  <c r="AE865" i="3"/>
  <c r="L864" i="3"/>
  <c r="W864" i="3"/>
  <c r="U864" i="3" l="1"/>
  <c r="E865" i="3"/>
  <c r="H865" i="3" s="1"/>
  <c r="D865" i="3"/>
  <c r="AH865" i="3"/>
  <c r="AG865" i="3"/>
  <c r="Y863" i="3"/>
  <c r="F865" i="3" l="1"/>
  <c r="G865" i="3"/>
  <c r="K865" i="3"/>
  <c r="V865" i="3" l="1"/>
  <c r="A866" i="3"/>
  <c r="B866" i="3" s="1"/>
  <c r="I865" i="3"/>
  <c r="J865" i="3"/>
  <c r="M865" i="3"/>
  <c r="N865" i="3" s="1"/>
  <c r="L865" i="3" l="1"/>
  <c r="P866" i="3"/>
  <c r="Q866" i="3" s="1"/>
  <c r="R866" i="3" s="1"/>
  <c r="S866" i="3" s="1"/>
  <c r="T866" i="3" s="1"/>
  <c r="AC866" i="3"/>
  <c r="AD866" i="3"/>
  <c r="Z866" i="3"/>
  <c r="AA866" i="3"/>
  <c r="AE866" i="3"/>
  <c r="W865" i="3"/>
  <c r="U865" i="3" l="1"/>
  <c r="E866" i="3" s="1"/>
  <c r="H866" i="3" s="1"/>
  <c r="AG866" i="3"/>
  <c r="AH866" i="3"/>
  <c r="D866" i="3"/>
  <c r="Y864" i="3"/>
  <c r="F866" i="3" l="1"/>
  <c r="G866" i="3"/>
  <c r="K866" i="3"/>
  <c r="V866" i="3" l="1"/>
  <c r="A867" i="3"/>
  <c r="B867" i="3" s="1"/>
  <c r="I866" i="3"/>
  <c r="J866" i="3"/>
  <c r="M866" i="3"/>
  <c r="N866" i="3" s="1"/>
  <c r="L866" i="3" l="1"/>
  <c r="P867" i="3"/>
  <c r="Q867" i="3" s="1"/>
  <c r="R867" i="3" s="1"/>
  <c r="S867" i="3" s="1"/>
  <c r="T867" i="3" s="1"/>
  <c r="AC867" i="3"/>
  <c r="Z867" i="3"/>
  <c r="AA867" i="3"/>
  <c r="AE867" i="3"/>
  <c r="AD867" i="3"/>
  <c r="W866" i="3"/>
  <c r="U866" i="3" l="1"/>
  <c r="E867" i="3" s="1"/>
  <c r="H867" i="3" s="1"/>
  <c r="AG867" i="3"/>
  <c r="AH867" i="3"/>
  <c r="D867" i="3"/>
  <c r="Y865" i="3"/>
  <c r="F867" i="3" l="1"/>
  <c r="G867" i="3"/>
  <c r="K867" i="3"/>
  <c r="I867" i="3" l="1"/>
  <c r="J867" i="3"/>
  <c r="M867" i="3"/>
  <c r="N867" i="3" s="1"/>
  <c r="V867" i="3"/>
  <c r="W867" i="3" s="1"/>
  <c r="A868" i="3"/>
  <c r="B868" i="3" s="1"/>
  <c r="L867" i="3" l="1"/>
  <c r="Z868" i="3"/>
  <c r="AA868" i="3"/>
  <c r="AC868" i="3"/>
  <c r="AD868" i="3"/>
  <c r="P868" i="3"/>
  <c r="Q868" i="3" s="1"/>
  <c r="R868" i="3" s="1"/>
  <c r="S868" i="3" s="1"/>
  <c r="T868" i="3" s="1"/>
  <c r="AE868" i="3"/>
  <c r="U867" i="3" l="1"/>
  <c r="E868" i="3"/>
  <c r="H868" i="3" s="1"/>
  <c r="AH868" i="3"/>
  <c r="D868" i="3"/>
  <c r="AG868" i="3"/>
  <c r="Y866" i="3"/>
  <c r="F868" i="3" l="1"/>
  <c r="G868" i="3"/>
  <c r="K868" i="3"/>
  <c r="I868" i="3" l="1"/>
  <c r="J868" i="3"/>
  <c r="M868" i="3"/>
  <c r="N868" i="3" s="1"/>
  <c r="V868" i="3"/>
  <c r="W868" i="3" s="1"/>
  <c r="A869" i="3"/>
  <c r="B869" i="3" s="1"/>
  <c r="AA869" i="3" l="1"/>
  <c r="AD869" i="3"/>
  <c r="AC869" i="3"/>
  <c r="Z869" i="3"/>
  <c r="AE869" i="3"/>
  <c r="P869" i="3"/>
  <c r="Q869" i="3" s="1"/>
  <c r="R869" i="3" s="1"/>
  <c r="S869" i="3" s="1"/>
  <c r="T869" i="3" s="1"/>
  <c r="L868" i="3"/>
  <c r="U868" i="3" l="1"/>
  <c r="E869" i="3"/>
  <c r="H869" i="3" s="1"/>
  <c r="AG869" i="3"/>
  <c r="D869" i="3"/>
  <c r="AH869" i="3"/>
  <c r="Y867" i="3"/>
  <c r="K869" i="3" l="1"/>
  <c r="F869" i="3"/>
  <c r="G869" i="3"/>
  <c r="I869" i="3" l="1"/>
  <c r="J869" i="3"/>
  <c r="M869" i="3"/>
  <c r="N869" i="3" s="1"/>
  <c r="V869" i="3"/>
  <c r="W869" i="3" s="1"/>
  <c r="A870" i="3"/>
  <c r="B870" i="3" s="1"/>
  <c r="AD870" i="3" l="1"/>
  <c r="AA870" i="3"/>
  <c r="AC870" i="3"/>
  <c r="P870" i="3"/>
  <c r="Q870" i="3" s="1"/>
  <c r="R870" i="3" s="1"/>
  <c r="S870" i="3" s="1"/>
  <c r="T870" i="3" s="1"/>
  <c r="AE870" i="3"/>
  <c r="Z870" i="3"/>
  <c r="L869" i="3"/>
  <c r="U869" i="3" l="1"/>
  <c r="E870" i="3" s="1"/>
  <c r="H870" i="3" s="1"/>
  <c r="AH870" i="3"/>
  <c r="AG870" i="3"/>
  <c r="D870" i="3"/>
  <c r="Y868" i="3"/>
  <c r="F870" i="3" l="1"/>
  <c r="G870" i="3"/>
  <c r="K870" i="3"/>
  <c r="V870" i="3" l="1"/>
  <c r="A871" i="3"/>
  <c r="B871" i="3" s="1"/>
  <c r="I870" i="3"/>
  <c r="J870" i="3"/>
  <c r="M870" i="3"/>
  <c r="N870" i="3" s="1"/>
  <c r="L870" i="3" l="1"/>
  <c r="Z871" i="3"/>
  <c r="AD871" i="3"/>
  <c r="AA871" i="3"/>
  <c r="AC871" i="3"/>
  <c r="P871" i="3"/>
  <c r="Q871" i="3" s="1"/>
  <c r="R871" i="3" s="1"/>
  <c r="S871" i="3" s="1"/>
  <c r="T871" i="3" s="1"/>
  <c r="AE871" i="3"/>
  <c r="W870" i="3"/>
  <c r="U870" i="3" l="1"/>
  <c r="E871" i="3" s="1"/>
  <c r="H871" i="3" s="1"/>
  <c r="AG871" i="3"/>
  <c r="AH871" i="3"/>
  <c r="Y869" i="3"/>
  <c r="K871" i="3" l="1"/>
  <c r="D871" i="3"/>
  <c r="F871" i="3" l="1"/>
  <c r="G871" i="3"/>
  <c r="V871" i="3"/>
  <c r="A872" i="3"/>
  <c r="B872" i="3" s="1"/>
  <c r="Z872" i="3" l="1"/>
  <c r="AC872" i="3"/>
  <c r="P872" i="3"/>
  <c r="Q872" i="3" s="1"/>
  <c r="R872" i="3" s="1"/>
  <c r="S872" i="3" s="1"/>
  <c r="T872" i="3" s="1"/>
  <c r="AA872" i="3"/>
  <c r="AD872" i="3"/>
  <c r="AE872" i="3"/>
  <c r="I871" i="3"/>
  <c r="W871" i="3" s="1"/>
  <c r="J871" i="3"/>
  <c r="M871" i="3"/>
  <c r="N871" i="3" s="1"/>
  <c r="L871" i="3" l="1"/>
  <c r="AG872" i="3" l="1"/>
  <c r="AH872" i="3"/>
  <c r="U871" i="3"/>
  <c r="E872" i="3" s="1"/>
  <c r="H872" i="3" s="1"/>
  <c r="Y870" i="3"/>
  <c r="D872" i="3" l="1"/>
  <c r="F872" i="3" s="1"/>
  <c r="K872" i="3"/>
  <c r="G872" i="3" l="1"/>
  <c r="V872" i="3"/>
  <c r="A873" i="3"/>
  <c r="B873" i="3" s="1"/>
  <c r="I872" i="3"/>
  <c r="J872" i="3"/>
  <c r="M872" i="3"/>
  <c r="N872" i="3" s="1"/>
  <c r="L872" i="3" l="1"/>
  <c r="AD873" i="3"/>
  <c r="Z873" i="3"/>
  <c r="P873" i="3"/>
  <c r="Q873" i="3" s="1"/>
  <c r="R873" i="3" s="1"/>
  <c r="S873" i="3" s="1"/>
  <c r="T873" i="3" s="1"/>
  <c r="AE873" i="3"/>
  <c r="AC873" i="3"/>
  <c r="AA873" i="3"/>
  <c r="W872" i="3"/>
  <c r="U872" i="3" l="1"/>
  <c r="AG873" i="3"/>
  <c r="E873" i="3"/>
  <c r="H873" i="3" s="1"/>
  <c r="D873" i="3"/>
  <c r="AH873" i="3"/>
  <c r="Y871" i="3"/>
  <c r="F873" i="3" l="1"/>
  <c r="G873" i="3"/>
  <c r="K873" i="3"/>
  <c r="V873" i="3" l="1"/>
  <c r="A874" i="3"/>
  <c r="B874" i="3" s="1"/>
  <c r="I873" i="3"/>
  <c r="J873" i="3"/>
  <c r="M873" i="3"/>
  <c r="N873" i="3" s="1"/>
  <c r="L873" i="3" l="1"/>
  <c r="P874" i="3"/>
  <c r="Q874" i="3" s="1"/>
  <c r="R874" i="3" s="1"/>
  <c r="S874" i="3" s="1"/>
  <c r="T874" i="3" s="1"/>
  <c r="Z874" i="3"/>
  <c r="AC874" i="3"/>
  <c r="AE874" i="3"/>
  <c r="AA874" i="3"/>
  <c r="AD874" i="3"/>
  <c r="W873" i="3"/>
  <c r="U873" i="3" l="1"/>
  <c r="E874" i="3"/>
  <c r="H874" i="3" s="1"/>
  <c r="D874" i="3"/>
  <c r="AG874" i="3"/>
  <c r="AH874" i="3"/>
  <c r="Y872" i="3"/>
  <c r="K874" i="3" l="1"/>
  <c r="F874" i="3"/>
  <c r="G874" i="3"/>
  <c r="I874" i="3" l="1"/>
  <c r="J874" i="3"/>
  <c r="M874" i="3"/>
  <c r="N874" i="3" s="1"/>
  <c r="V874" i="3"/>
  <c r="W874" i="3" s="1"/>
  <c r="A875" i="3"/>
  <c r="B875" i="3" s="1"/>
  <c r="L874" i="3" l="1"/>
  <c r="AD875" i="3"/>
  <c r="AA875" i="3"/>
  <c r="AC875" i="3"/>
  <c r="P875" i="3"/>
  <c r="Q875" i="3" s="1"/>
  <c r="R875" i="3" s="1"/>
  <c r="S875" i="3" s="1"/>
  <c r="T875" i="3" s="1"/>
  <c r="AE875" i="3"/>
  <c r="Z875" i="3"/>
  <c r="U874" i="3" l="1"/>
  <c r="D875" i="3" s="1"/>
  <c r="AH875" i="3"/>
  <c r="AG875" i="3"/>
  <c r="Y873" i="3"/>
  <c r="E875" i="3" l="1"/>
  <c r="H875" i="3" s="1"/>
  <c r="K875" i="3" s="1"/>
  <c r="G875" i="3"/>
  <c r="F875" i="3" l="1"/>
  <c r="I875" i="3"/>
  <c r="J875" i="3"/>
  <c r="M875" i="3"/>
  <c r="N875" i="3" s="1"/>
  <c r="V875" i="3"/>
  <c r="W875" i="3" s="1"/>
  <c r="A876" i="3"/>
  <c r="B876" i="3" s="1"/>
  <c r="AA876" i="3" l="1"/>
  <c r="AD876" i="3"/>
  <c r="P876" i="3"/>
  <c r="Q876" i="3" s="1"/>
  <c r="R876" i="3" s="1"/>
  <c r="S876" i="3" s="1"/>
  <c r="T876" i="3" s="1"/>
  <c r="AC876" i="3"/>
  <c r="AE876" i="3"/>
  <c r="Z876" i="3"/>
  <c r="L875" i="3"/>
  <c r="U875" i="3" l="1"/>
  <c r="D876" i="3" s="1"/>
  <c r="AH876" i="3"/>
  <c r="AG876" i="3"/>
  <c r="Y874" i="3"/>
  <c r="E876" i="3" l="1"/>
  <c r="H876" i="3" s="1"/>
  <c r="G876" i="3"/>
  <c r="F876" i="3" l="1"/>
  <c r="I876" i="3"/>
  <c r="J876" i="3"/>
  <c r="M876" i="3"/>
  <c r="N876" i="3" s="1"/>
  <c r="K876" i="3"/>
  <c r="V876" i="3" l="1"/>
  <c r="W876" i="3" s="1"/>
  <c r="A877" i="3"/>
  <c r="B877" i="3" s="1"/>
  <c r="L876" i="3"/>
  <c r="P877" i="3" l="1"/>
  <c r="Q877" i="3" s="1"/>
  <c r="R877" i="3" s="1"/>
  <c r="S877" i="3" s="1"/>
  <c r="T877" i="3" s="1"/>
  <c r="AC877" i="3"/>
  <c r="AA877" i="3"/>
  <c r="AE877" i="3"/>
  <c r="Z877" i="3"/>
  <c r="AD877" i="3"/>
  <c r="U876" i="3"/>
  <c r="Y875" i="3"/>
  <c r="D877" i="3" l="1"/>
  <c r="E877" i="3"/>
  <c r="H877" i="3" s="1"/>
  <c r="AG877" i="3"/>
  <c r="AH877" i="3"/>
  <c r="K877" i="3" l="1"/>
  <c r="F877" i="3"/>
  <c r="G877" i="3"/>
  <c r="I877" i="3" l="1"/>
  <c r="J877" i="3"/>
  <c r="M877" i="3"/>
  <c r="N877" i="3" s="1"/>
  <c r="V877" i="3"/>
  <c r="W877" i="3" s="1"/>
  <c r="A878" i="3"/>
  <c r="B878" i="3" s="1"/>
  <c r="P878" i="3" l="1"/>
  <c r="Q878" i="3" s="1"/>
  <c r="R878" i="3" s="1"/>
  <c r="S878" i="3" s="1"/>
  <c r="T878" i="3" s="1"/>
  <c r="AA878" i="3"/>
  <c r="AC878" i="3"/>
  <c r="AD878" i="3"/>
  <c r="Z878" i="3"/>
  <c r="AE878" i="3"/>
  <c r="L877" i="3"/>
  <c r="U877" i="3" l="1"/>
  <c r="D878" i="3"/>
  <c r="AG878" i="3"/>
  <c r="AH878" i="3"/>
  <c r="E878" i="3"/>
  <c r="H878" i="3" s="1"/>
  <c r="Y876" i="3"/>
  <c r="K878" i="3" l="1"/>
  <c r="F878" i="3"/>
  <c r="G878" i="3"/>
  <c r="V878" i="3" l="1"/>
  <c r="A879" i="3"/>
  <c r="B879" i="3" s="1"/>
  <c r="I878" i="3"/>
  <c r="J878" i="3"/>
  <c r="M878" i="3"/>
  <c r="N878" i="3" s="1"/>
  <c r="L878" i="3" l="1"/>
  <c r="AC879" i="3"/>
  <c r="P879" i="3"/>
  <c r="Q879" i="3" s="1"/>
  <c r="R879" i="3" s="1"/>
  <c r="S879" i="3" s="1"/>
  <c r="T879" i="3" s="1"/>
  <c r="Z879" i="3"/>
  <c r="AD879" i="3"/>
  <c r="AE879" i="3"/>
  <c r="AA879" i="3"/>
  <c r="W878" i="3"/>
  <c r="U878" i="3" l="1"/>
  <c r="D879" i="3" s="1"/>
  <c r="AH879" i="3"/>
  <c r="AG879" i="3"/>
  <c r="E879" i="3"/>
  <c r="H879" i="3" s="1"/>
  <c r="Y877" i="3"/>
  <c r="K879" i="3" l="1"/>
  <c r="F879" i="3"/>
  <c r="G879" i="3"/>
  <c r="V879" i="3" l="1"/>
  <c r="A880" i="3"/>
  <c r="B880" i="3" s="1"/>
  <c r="I879" i="3"/>
  <c r="J879" i="3"/>
  <c r="M879" i="3"/>
  <c r="N879" i="3" s="1"/>
  <c r="L879" i="3" l="1"/>
  <c r="AD880" i="3"/>
  <c r="Z880" i="3"/>
  <c r="AC880" i="3"/>
  <c r="P880" i="3"/>
  <c r="Q880" i="3" s="1"/>
  <c r="R880" i="3" s="1"/>
  <c r="S880" i="3" s="1"/>
  <c r="T880" i="3" s="1"/>
  <c r="AA880" i="3"/>
  <c r="AE880" i="3"/>
  <c r="W879" i="3"/>
  <c r="U879" i="3" l="1"/>
  <c r="D880" i="3"/>
  <c r="AH880" i="3"/>
  <c r="E880" i="3"/>
  <c r="H880" i="3" s="1"/>
  <c r="AG880" i="3"/>
  <c r="Y878" i="3"/>
  <c r="K880" i="3" l="1"/>
  <c r="F880" i="3"/>
  <c r="G880" i="3"/>
  <c r="I880" i="3" l="1"/>
  <c r="J880" i="3"/>
  <c r="M880" i="3"/>
  <c r="N880" i="3" s="1"/>
  <c r="V880" i="3"/>
  <c r="W880" i="3" s="1"/>
  <c r="A881" i="3"/>
  <c r="B881" i="3" s="1"/>
  <c r="L880" i="3" l="1"/>
  <c r="Z881" i="3"/>
  <c r="AD881" i="3"/>
  <c r="AA881" i="3"/>
  <c r="P881" i="3"/>
  <c r="Q881" i="3" s="1"/>
  <c r="R881" i="3" s="1"/>
  <c r="S881" i="3" s="1"/>
  <c r="T881" i="3" s="1"/>
  <c r="AE881" i="3"/>
  <c r="AC881" i="3"/>
  <c r="U880" i="3" l="1"/>
  <c r="E881" i="3" s="1"/>
  <c r="H881" i="3" s="1"/>
  <c r="AG881" i="3"/>
  <c r="AH881" i="3"/>
  <c r="Y879" i="3"/>
  <c r="D881" i="3" l="1"/>
  <c r="F881" i="3" s="1"/>
  <c r="K881" i="3"/>
  <c r="G881" i="3" l="1"/>
  <c r="I881" i="3" s="1"/>
  <c r="V881" i="3"/>
  <c r="A882" i="3"/>
  <c r="B882" i="3" s="1"/>
  <c r="M881" i="3" l="1"/>
  <c r="N881" i="3" s="1"/>
  <c r="J881" i="3"/>
  <c r="L881" i="3" s="1"/>
  <c r="AC882" i="3"/>
  <c r="P882" i="3"/>
  <c r="Q882" i="3" s="1"/>
  <c r="R882" i="3" s="1"/>
  <c r="S882" i="3" s="1"/>
  <c r="T882" i="3" s="1"/>
  <c r="AA882" i="3"/>
  <c r="Z882" i="3"/>
  <c r="AE882" i="3"/>
  <c r="AD882" i="3"/>
  <c r="W881" i="3"/>
  <c r="U881" i="3" l="1"/>
  <c r="D882" i="3" s="1"/>
  <c r="AH882" i="3"/>
  <c r="E882" i="3"/>
  <c r="H882" i="3" s="1"/>
  <c r="AG882" i="3"/>
  <c r="Y880" i="3"/>
  <c r="K882" i="3" l="1"/>
  <c r="F882" i="3"/>
  <c r="G882" i="3"/>
  <c r="I882" i="3" l="1"/>
  <c r="J882" i="3"/>
  <c r="M882" i="3"/>
  <c r="N882" i="3" s="1"/>
  <c r="V882" i="3"/>
  <c r="W882" i="3" s="1"/>
  <c r="A883" i="3"/>
  <c r="B883" i="3" s="1"/>
  <c r="L882" i="3" l="1"/>
  <c r="AC883" i="3"/>
  <c r="P883" i="3"/>
  <c r="Q883" i="3" s="1"/>
  <c r="R883" i="3" s="1"/>
  <c r="S883" i="3" s="1"/>
  <c r="T883" i="3" s="1"/>
  <c r="Z883" i="3"/>
  <c r="AD883" i="3"/>
  <c r="AA883" i="3"/>
  <c r="AE883" i="3"/>
  <c r="U882" i="3" l="1"/>
  <c r="E883" i="3"/>
  <c r="H883" i="3" s="1"/>
  <c r="D883" i="3"/>
  <c r="AH883" i="3"/>
  <c r="AG883" i="3"/>
  <c r="Y881" i="3"/>
  <c r="F883" i="3" l="1"/>
  <c r="G883" i="3"/>
  <c r="K883" i="3"/>
  <c r="V883" i="3" l="1"/>
  <c r="A884" i="3"/>
  <c r="B884" i="3" s="1"/>
  <c r="I883" i="3"/>
  <c r="J883" i="3"/>
  <c r="M883" i="3"/>
  <c r="N883" i="3" s="1"/>
  <c r="L883" i="3" l="1"/>
  <c r="Z884" i="3"/>
  <c r="P884" i="3"/>
  <c r="Q884" i="3" s="1"/>
  <c r="R884" i="3" s="1"/>
  <c r="S884" i="3" s="1"/>
  <c r="T884" i="3" s="1"/>
  <c r="AE884" i="3"/>
  <c r="AD884" i="3"/>
  <c r="AA884" i="3"/>
  <c r="AC884" i="3"/>
  <c r="W883" i="3"/>
  <c r="AG884" i="3" l="1"/>
  <c r="U883" i="3"/>
  <c r="D884" i="3" s="1"/>
  <c r="AH884" i="3"/>
  <c r="E884" i="3"/>
  <c r="H884" i="3" s="1"/>
  <c r="Y882" i="3"/>
  <c r="F884" i="3" l="1"/>
  <c r="G884" i="3"/>
  <c r="K884" i="3"/>
  <c r="V884" i="3" l="1"/>
  <c r="A885" i="3"/>
  <c r="B885" i="3" s="1"/>
  <c r="I884" i="3"/>
  <c r="J884" i="3"/>
  <c r="M884" i="3"/>
  <c r="N884" i="3" s="1"/>
  <c r="P885" i="3" l="1"/>
  <c r="Q885" i="3" s="1"/>
  <c r="R885" i="3" s="1"/>
  <c r="S885" i="3" s="1"/>
  <c r="T885" i="3" s="1"/>
  <c r="Z885" i="3"/>
  <c r="AC885" i="3"/>
  <c r="AD885" i="3"/>
  <c r="AA885" i="3"/>
  <c r="AE885" i="3"/>
  <c r="L884" i="3"/>
  <c r="W884" i="3"/>
  <c r="U884" i="3" l="1"/>
  <c r="D885" i="3"/>
  <c r="E885" i="3"/>
  <c r="H885" i="3" s="1"/>
  <c r="AG885" i="3"/>
  <c r="AH885" i="3"/>
  <c r="Y883" i="3"/>
  <c r="K885" i="3" l="1"/>
  <c r="F885" i="3"/>
  <c r="G885" i="3"/>
  <c r="I885" i="3" l="1"/>
  <c r="J885" i="3"/>
  <c r="M885" i="3"/>
  <c r="N885" i="3" s="1"/>
  <c r="V885" i="3"/>
  <c r="W885" i="3" s="1"/>
  <c r="A886" i="3"/>
  <c r="B886" i="3" s="1"/>
  <c r="AC886" i="3" l="1"/>
  <c r="AD886" i="3"/>
  <c r="P886" i="3"/>
  <c r="Q886" i="3" s="1"/>
  <c r="R886" i="3" s="1"/>
  <c r="S886" i="3" s="1"/>
  <c r="T886" i="3" s="1"/>
  <c r="AA886" i="3"/>
  <c r="AE886" i="3"/>
  <c r="Z886" i="3"/>
  <c r="L885" i="3"/>
  <c r="U885" i="3" l="1"/>
  <c r="E886" i="3"/>
  <c r="H886" i="3" s="1"/>
  <c r="AH886" i="3"/>
  <c r="AG886" i="3"/>
  <c r="D886" i="3"/>
  <c r="Y884" i="3"/>
  <c r="F886" i="3" l="1"/>
  <c r="G886" i="3"/>
  <c r="K886" i="3"/>
  <c r="V886" i="3" l="1"/>
  <c r="A887" i="3"/>
  <c r="B887" i="3" s="1"/>
  <c r="I886" i="3"/>
  <c r="J886" i="3"/>
  <c r="M886" i="3"/>
  <c r="N886" i="3" s="1"/>
  <c r="L886" i="3" l="1"/>
  <c r="AD887" i="3"/>
  <c r="P887" i="3"/>
  <c r="Q887" i="3" s="1"/>
  <c r="R887" i="3" s="1"/>
  <c r="S887" i="3" s="1"/>
  <c r="T887" i="3" s="1"/>
  <c r="AA887" i="3"/>
  <c r="Z887" i="3"/>
  <c r="AE887" i="3"/>
  <c r="AC887" i="3"/>
  <c r="W886" i="3"/>
  <c r="AG887" i="3" l="1"/>
  <c r="AH887" i="3"/>
  <c r="U886" i="3"/>
  <c r="D887" i="3" s="1"/>
  <c r="E887" i="3"/>
  <c r="H887" i="3" s="1"/>
  <c r="Y885" i="3"/>
  <c r="K887" i="3" l="1"/>
  <c r="F887" i="3"/>
  <c r="G887" i="3"/>
  <c r="I887" i="3" l="1"/>
  <c r="J887" i="3"/>
  <c r="M887" i="3"/>
  <c r="N887" i="3" s="1"/>
  <c r="V887" i="3"/>
  <c r="W887" i="3" s="1"/>
  <c r="A888" i="3"/>
  <c r="B888" i="3" s="1"/>
  <c r="AA888" i="3" l="1"/>
  <c r="Z888" i="3"/>
  <c r="P888" i="3"/>
  <c r="Q888" i="3" s="1"/>
  <c r="R888" i="3" s="1"/>
  <c r="S888" i="3" s="1"/>
  <c r="T888" i="3" s="1"/>
  <c r="AC888" i="3"/>
  <c r="AE888" i="3"/>
  <c r="AD888" i="3"/>
  <c r="L887" i="3"/>
  <c r="U887" i="3" l="1"/>
  <c r="E888" i="3"/>
  <c r="H888" i="3" s="1"/>
  <c r="D888" i="3"/>
  <c r="AG888" i="3"/>
  <c r="AH888" i="3"/>
  <c r="Y886" i="3"/>
  <c r="F888" i="3" l="1"/>
  <c r="G888" i="3"/>
  <c r="K888" i="3"/>
  <c r="V888" i="3" l="1"/>
  <c r="A889" i="3"/>
  <c r="B889" i="3" s="1"/>
  <c r="I888" i="3"/>
  <c r="J888" i="3"/>
  <c r="M888" i="3"/>
  <c r="N888" i="3" s="1"/>
  <c r="AD889" i="3" l="1"/>
  <c r="P889" i="3"/>
  <c r="Q889" i="3" s="1"/>
  <c r="R889" i="3" s="1"/>
  <c r="S889" i="3" s="1"/>
  <c r="T889" i="3" s="1"/>
  <c r="Z889" i="3"/>
  <c r="AC889" i="3"/>
  <c r="AE889" i="3"/>
  <c r="AA889" i="3"/>
  <c r="L888" i="3"/>
  <c r="W888" i="3"/>
  <c r="U888" i="3" l="1"/>
  <c r="AH889" i="3"/>
  <c r="D889" i="3"/>
  <c r="E889" i="3"/>
  <c r="H889" i="3" s="1"/>
  <c r="AG889" i="3"/>
  <c r="Y887" i="3"/>
  <c r="K889" i="3" l="1"/>
  <c r="F889" i="3"/>
  <c r="G889" i="3"/>
  <c r="I889" i="3" l="1"/>
  <c r="J889" i="3"/>
  <c r="M889" i="3"/>
  <c r="N889" i="3" s="1"/>
  <c r="V889" i="3"/>
  <c r="A890" i="3"/>
  <c r="B890" i="3" s="1"/>
  <c r="W889" i="3" l="1"/>
  <c r="P890" i="3"/>
  <c r="Q890" i="3" s="1"/>
  <c r="R890" i="3" s="1"/>
  <c r="S890" i="3" s="1"/>
  <c r="T890" i="3" s="1"/>
  <c r="AC890" i="3"/>
  <c r="AA890" i="3"/>
  <c r="Z890" i="3"/>
  <c r="AE890" i="3"/>
  <c r="AD890" i="3"/>
  <c r="L889" i="3"/>
  <c r="U889" i="3" l="1"/>
  <c r="E890" i="3" s="1"/>
  <c r="H890" i="3" s="1"/>
  <c r="AG890" i="3"/>
  <c r="AH890" i="3"/>
  <c r="Y888" i="3"/>
  <c r="D890" i="3" l="1"/>
  <c r="F890" i="3" s="1"/>
  <c r="K890" i="3"/>
  <c r="G890" i="3" l="1"/>
  <c r="V890" i="3"/>
  <c r="A891" i="3"/>
  <c r="B891" i="3" s="1"/>
  <c r="I890" i="3"/>
  <c r="J890" i="3"/>
  <c r="M890" i="3"/>
  <c r="N890" i="3" s="1"/>
  <c r="AC891" i="3" l="1"/>
  <c r="AA891" i="3"/>
  <c r="Z891" i="3"/>
  <c r="AD891" i="3"/>
  <c r="AE891" i="3"/>
  <c r="P891" i="3"/>
  <c r="Q891" i="3" s="1"/>
  <c r="R891" i="3" s="1"/>
  <c r="S891" i="3" s="1"/>
  <c r="T891" i="3" s="1"/>
  <c r="L890" i="3"/>
  <c r="W890" i="3"/>
  <c r="U890" i="3" l="1"/>
  <c r="D891" i="3" s="1"/>
  <c r="AH891" i="3"/>
  <c r="AG891" i="3"/>
  <c r="E891" i="3"/>
  <c r="H891" i="3" s="1"/>
  <c r="Y889" i="3"/>
  <c r="K891" i="3" l="1"/>
  <c r="F891" i="3"/>
  <c r="G891" i="3"/>
  <c r="I891" i="3" l="1"/>
  <c r="J891" i="3"/>
  <c r="M891" i="3"/>
  <c r="N891" i="3" s="1"/>
  <c r="V891" i="3"/>
  <c r="W891" i="3" s="1"/>
  <c r="A892" i="3"/>
  <c r="B892" i="3" s="1"/>
  <c r="AD892" i="3" l="1"/>
  <c r="AA892" i="3"/>
  <c r="P892" i="3"/>
  <c r="Q892" i="3" s="1"/>
  <c r="R892" i="3" s="1"/>
  <c r="S892" i="3" s="1"/>
  <c r="T892" i="3" s="1"/>
  <c r="AE892" i="3"/>
  <c r="Z892" i="3"/>
  <c r="AC892" i="3"/>
  <c r="L891" i="3"/>
  <c r="U891" i="3" l="1"/>
  <c r="AH892" i="3"/>
  <c r="D892" i="3"/>
  <c r="E892" i="3"/>
  <c r="H892" i="3" s="1"/>
  <c r="AG892" i="3"/>
  <c r="Y890" i="3"/>
  <c r="K892" i="3" l="1"/>
  <c r="F892" i="3"/>
  <c r="G892" i="3"/>
  <c r="I892" i="3" l="1"/>
  <c r="J892" i="3"/>
  <c r="M892" i="3"/>
  <c r="N892" i="3" s="1"/>
  <c r="V892" i="3"/>
  <c r="W892" i="3" s="1"/>
  <c r="A893" i="3"/>
  <c r="B893" i="3" s="1"/>
  <c r="AC893" i="3" l="1"/>
  <c r="AD893" i="3"/>
  <c r="Z893" i="3"/>
  <c r="P893" i="3"/>
  <c r="Q893" i="3" s="1"/>
  <c r="R893" i="3" s="1"/>
  <c r="S893" i="3" s="1"/>
  <c r="T893" i="3" s="1"/>
  <c r="AE893" i="3"/>
  <c r="AA893" i="3"/>
  <c r="L892" i="3"/>
  <c r="U892" i="3" l="1"/>
  <c r="AH893" i="3"/>
  <c r="AG893" i="3"/>
  <c r="E893" i="3"/>
  <c r="H893" i="3" s="1"/>
  <c r="D893" i="3"/>
  <c r="Y891" i="3"/>
  <c r="K893" i="3" l="1"/>
  <c r="F893" i="3"/>
  <c r="G893" i="3"/>
  <c r="I893" i="3" l="1"/>
  <c r="J893" i="3"/>
  <c r="M893" i="3"/>
  <c r="N893" i="3" s="1"/>
  <c r="V893" i="3"/>
  <c r="W893" i="3" s="1"/>
  <c r="A894" i="3"/>
  <c r="B894" i="3" s="1"/>
  <c r="AC894" i="3" l="1"/>
  <c r="P894" i="3"/>
  <c r="Q894" i="3" s="1"/>
  <c r="R894" i="3" s="1"/>
  <c r="S894" i="3" s="1"/>
  <c r="T894" i="3" s="1"/>
  <c r="AA894" i="3"/>
  <c r="AD894" i="3"/>
  <c r="Z894" i="3"/>
  <c r="AE894" i="3"/>
  <c r="L893" i="3"/>
  <c r="U893" i="3" l="1"/>
  <c r="E894" i="3" s="1"/>
  <c r="H894" i="3" s="1"/>
  <c r="AG894" i="3"/>
  <c r="AH894" i="3"/>
  <c r="D894" i="3"/>
  <c r="Y892" i="3"/>
  <c r="K894" i="3" l="1"/>
  <c r="F894" i="3"/>
  <c r="G894" i="3"/>
  <c r="V894" i="3" l="1"/>
  <c r="A895" i="3"/>
  <c r="B895" i="3" s="1"/>
  <c r="I894" i="3"/>
  <c r="J894" i="3"/>
  <c r="M894" i="3"/>
  <c r="N894" i="3" s="1"/>
  <c r="AD895" i="3" l="1"/>
  <c r="P895" i="3"/>
  <c r="Q895" i="3" s="1"/>
  <c r="R895" i="3" s="1"/>
  <c r="S895" i="3" s="1"/>
  <c r="T895" i="3" s="1"/>
  <c r="Z895" i="3"/>
  <c r="AA895" i="3"/>
  <c r="AE895" i="3"/>
  <c r="AC895" i="3"/>
  <c r="L894" i="3"/>
  <c r="W894" i="3"/>
  <c r="U894" i="3" l="1"/>
  <c r="E895" i="3" s="1"/>
  <c r="H895" i="3" s="1"/>
  <c r="D895" i="3"/>
  <c r="AH895" i="3"/>
  <c r="AG895" i="3"/>
  <c r="Y893" i="3"/>
  <c r="F895" i="3" l="1"/>
  <c r="G895" i="3"/>
  <c r="K895" i="3"/>
  <c r="V895" i="3" l="1"/>
  <c r="A896" i="3"/>
  <c r="B896" i="3" s="1"/>
  <c r="I895" i="3"/>
  <c r="J895" i="3"/>
  <c r="M895" i="3"/>
  <c r="N895" i="3" s="1"/>
  <c r="AC896" i="3" l="1"/>
  <c r="AD896" i="3"/>
  <c r="Z896" i="3"/>
  <c r="P896" i="3"/>
  <c r="Q896" i="3" s="1"/>
  <c r="R896" i="3" s="1"/>
  <c r="S896" i="3" s="1"/>
  <c r="T896" i="3" s="1"/>
  <c r="AE896" i="3"/>
  <c r="AA896" i="3"/>
  <c r="L895" i="3"/>
  <c r="W895" i="3"/>
  <c r="AG896" i="3" l="1"/>
  <c r="AH896" i="3"/>
  <c r="U895" i="3"/>
  <c r="E896" i="3" s="1"/>
  <c r="H896" i="3" s="1"/>
  <c r="Y894" i="3"/>
  <c r="D896" i="3" l="1"/>
  <c r="F896" i="3" s="1"/>
  <c r="K896" i="3"/>
  <c r="G896" i="3" l="1"/>
  <c r="V896" i="3"/>
  <c r="A897" i="3"/>
  <c r="B897" i="3" s="1"/>
  <c r="I896" i="3"/>
  <c r="J896" i="3"/>
  <c r="M896" i="3"/>
  <c r="N896" i="3" s="1"/>
  <c r="P897" i="3" l="1"/>
  <c r="Q897" i="3" s="1"/>
  <c r="R897" i="3" s="1"/>
  <c r="S897" i="3" s="1"/>
  <c r="T897" i="3" s="1"/>
  <c r="AC897" i="3"/>
  <c r="AA897" i="3"/>
  <c r="AD897" i="3"/>
  <c r="Z897" i="3"/>
  <c r="AE897" i="3"/>
  <c r="L896" i="3"/>
  <c r="W896" i="3"/>
  <c r="U896" i="3" l="1"/>
  <c r="D897" i="3"/>
  <c r="E897" i="3"/>
  <c r="H897" i="3" s="1"/>
  <c r="AG897" i="3"/>
  <c r="AH897" i="3"/>
  <c r="Y895" i="3"/>
  <c r="K897" i="3" l="1"/>
  <c r="F897" i="3"/>
  <c r="G897" i="3"/>
  <c r="V897" i="3" l="1"/>
  <c r="A898" i="3"/>
  <c r="B898" i="3" s="1"/>
  <c r="I897" i="3"/>
  <c r="J897" i="3"/>
  <c r="M897" i="3"/>
  <c r="N897" i="3" s="1"/>
  <c r="L897" i="3" l="1"/>
  <c r="AA898" i="3"/>
  <c r="AC898" i="3"/>
  <c r="P898" i="3"/>
  <c r="Q898" i="3" s="1"/>
  <c r="R898" i="3" s="1"/>
  <c r="S898" i="3" s="1"/>
  <c r="T898" i="3" s="1"/>
  <c r="AE898" i="3"/>
  <c r="AD898" i="3"/>
  <c r="Z898" i="3"/>
  <c r="W897" i="3"/>
  <c r="U897" i="3" l="1"/>
  <c r="E898" i="3" s="1"/>
  <c r="H898" i="3" s="1"/>
  <c r="AH898" i="3"/>
  <c r="D898" i="3"/>
  <c r="AG898" i="3"/>
  <c r="Y896" i="3"/>
  <c r="F898" i="3" l="1"/>
  <c r="G898" i="3"/>
  <c r="K898" i="3"/>
  <c r="V898" i="3" l="1"/>
  <c r="A899" i="3"/>
  <c r="B899" i="3" s="1"/>
  <c r="I898" i="3"/>
  <c r="J898" i="3"/>
  <c r="M898" i="3"/>
  <c r="N898" i="3" s="1"/>
  <c r="W898" i="3" l="1"/>
  <c r="Z899" i="3"/>
  <c r="AD899" i="3"/>
  <c r="P899" i="3"/>
  <c r="Q899" i="3" s="1"/>
  <c r="R899" i="3" s="1"/>
  <c r="S899" i="3" s="1"/>
  <c r="T899" i="3" s="1"/>
  <c r="AC899" i="3"/>
  <c r="AE899" i="3"/>
  <c r="AA899" i="3"/>
  <c r="L898" i="3"/>
  <c r="U898" i="3" l="1"/>
  <c r="D899" i="3" s="1"/>
  <c r="AG899" i="3"/>
  <c r="E899" i="3"/>
  <c r="H899" i="3" s="1"/>
  <c r="AH899" i="3"/>
  <c r="Y897" i="3"/>
  <c r="K899" i="3" l="1"/>
  <c r="F899" i="3"/>
  <c r="G899" i="3"/>
  <c r="I899" i="3" l="1"/>
  <c r="J899" i="3"/>
  <c r="M899" i="3"/>
  <c r="N899" i="3" s="1"/>
  <c r="V899" i="3"/>
  <c r="A900" i="3"/>
  <c r="B900" i="3" s="1"/>
  <c r="W899" i="3" l="1"/>
  <c r="AA900" i="3"/>
  <c r="P900" i="3"/>
  <c r="Q900" i="3" s="1"/>
  <c r="R900" i="3" s="1"/>
  <c r="S900" i="3" s="1"/>
  <c r="T900" i="3" s="1"/>
  <c r="AC900" i="3"/>
  <c r="AD900" i="3"/>
  <c r="Z900" i="3"/>
  <c r="AE900" i="3"/>
  <c r="L899" i="3"/>
  <c r="U899" i="3" l="1"/>
  <c r="D900" i="3"/>
  <c r="AH900" i="3"/>
  <c r="E900" i="3"/>
  <c r="H900" i="3" s="1"/>
  <c r="AG900" i="3"/>
  <c r="Y898" i="3"/>
  <c r="K900" i="3" l="1"/>
  <c r="F900" i="3"/>
  <c r="G900" i="3"/>
  <c r="I900" i="3" l="1"/>
  <c r="J900" i="3"/>
  <c r="M900" i="3"/>
  <c r="N900" i="3" s="1"/>
  <c r="V900" i="3"/>
  <c r="W900" i="3" s="1"/>
  <c r="A901" i="3"/>
  <c r="B901" i="3" s="1"/>
  <c r="AC901" i="3" l="1"/>
  <c r="P901" i="3"/>
  <c r="Q901" i="3" s="1"/>
  <c r="R901" i="3" s="1"/>
  <c r="S901" i="3" s="1"/>
  <c r="T901" i="3" s="1"/>
  <c r="AA901" i="3"/>
  <c r="AE901" i="3"/>
  <c r="AD901" i="3"/>
  <c r="Z901" i="3"/>
  <c r="L900" i="3"/>
  <c r="U900" i="3" l="1"/>
  <c r="D901" i="3" s="1"/>
  <c r="AG901" i="3"/>
  <c r="E901" i="3"/>
  <c r="H901" i="3" s="1"/>
  <c r="AH901" i="3"/>
  <c r="Y899" i="3"/>
  <c r="K901" i="3" l="1"/>
  <c r="F901" i="3"/>
  <c r="G901" i="3"/>
  <c r="I901" i="3" l="1"/>
  <c r="J901" i="3"/>
  <c r="M901" i="3"/>
  <c r="N901" i="3" s="1"/>
  <c r="V901" i="3"/>
  <c r="A902" i="3"/>
  <c r="B902" i="3" s="1"/>
  <c r="W901" i="3" l="1"/>
  <c r="AD902" i="3"/>
  <c r="Z902" i="3"/>
  <c r="AC902" i="3"/>
  <c r="P902" i="3"/>
  <c r="Q902" i="3" s="1"/>
  <c r="R902" i="3" s="1"/>
  <c r="S902" i="3" s="1"/>
  <c r="T902" i="3" s="1"/>
  <c r="AE902" i="3"/>
  <c r="AA902" i="3"/>
  <c r="L901" i="3"/>
  <c r="U901" i="3" l="1"/>
  <c r="D902" i="3" s="1"/>
  <c r="AG902" i="3"/>
  <c r="AH902" i="3"/>
  <c r="E902" i="3"/>
  <c r="H902" i="3" s="1"/>
  <c r="Y900" i="3"/>
  <c r="K902" i="3" l="1"/>
  <c r="F902" i="3"/>
  <c r="G902" i="3"/>
  <c r="I902" i="3" l="1"/>
  <c r="J902" i="3"/>
  <c r="M902" i="3"/>
  <c r="N902" i="3" s="1"/>
  <c r="V902" i="3"/>
  <c r="W902" i="3" s="1"/>
  <c r="A903" i="3"/>
  <c r="B903" i="3" s="1"/>
  <c r="L902" i="3" l="1"/>
  <c r="P903" i="3"/>
  <c r="Q903" i="3" s="1"/>
  <c r="R903" i="3" s="1"/>
  <c r="S903" i="3" s="1"/>
  <c r="T903" i="3" s="1"/>
  <c r="AA903" i="3"/>
  <c r="AD903" i="3"/>
  <c r="AE903" i="3"/>
  <c r="AC903" i="3"/>
  <c r="Z903" i="3"/>
  <c r="U902" i="3" l="1"/>
  <c r="D903" i="3" s="1"/>
  <c r="AG903" i="3"/>
  <c r="AH903" i="3"/>
  <c r="E903" i="3"/>
  <c r="H903" i="3" s="1"/>
  <c r="Y901" i="3"/>
  <c r="K903" i="3" l="1"/>
  <c r="F903" i="3"/>
  <c r="G903" i="3"/>
  <c r="I903" i="3" l="1"/>
  <c r="J903" i="3"/>
  <c r="M903" i="3"/>
  <c r="N903" i="3" s="1"/>
  <c r="V903" i="3"/>
  <c r="W903" i="3" s="1"/>
  <c r="A904" i="3"/>
  <c r="B904" i="3" s="1"/>
  <c r="L903" i="3" l="1"/>
  <c r="P904" i="3"/>
  <c r="Q904" i="3" s="1"/>
  <c r="R904" i="3" s="1"/>
  <c r="S904" i="3" s="1"/>
  <c r="T904" i="3" s="1"/>
  <c r="AC904" i="3"/>
  <c r="Z904" i="3"/>
  <c r="AE904" i="3"/>
  <c r="AD904" i="3"/>
  <c r="AA904" i="3"/>
  <c r="U903" i="3" l="1"/>
  <c r="D904" i="3" s="1"/>
  <c r="AG904" i="3"/>
  <c r="AH904" i="3"/>
  <c r="E904" i="3"/>
  <c r="H904" i="3" s="1"/>
  <c r="Y902" i="3"/>
  <c r="K904" i="3" l="1"/>
  <c r="F904" i="3"/>
  <c r="G904" i="3"/>
  <c r="V904" i="3" l="1"/>
  <c r="A905" i="3"/>
  <c r="B905" i="3" s="1"/>
  <c r="I904" i="3"/>
  <c r="J904" i="3"/>
  <c r="M904" i="3"/>
  <c r="N904" i="3" s="1"/>
  <c r="AC905" i="3" l="1"/>
  <c r="P905" i="3"/>
  <c r="Q905" i="3" s="1"/>
  <c r="R905" i="3" s="1"/>
  <c r="S905" i="3" s="1"/>
  <c r="T905" i="3" s="1"/>
  <c r="AA905" i="3"/>
  <c r="Z905" i="3"/>
  <c r="AE905" i="3"/>
  <c r="AD905" i="3"/>
  <c r="L904" i="3"/>
  <c r="W904" i="3"/>
  <c r="U904" i="3" l="1"/>
  <c r="D905" i="3"/>
  <c r="E905" i="3"/>
  <c r="H905" i="3" s="1"/>
  <c r="AG905" i="3"/>
  <c r="AH905" i="3"/>
  <c r="Y903" i="3"/>
  <c r="K905" i="3" l="1"/>
  <c r="F905" i="3"/>
  <c r="G905" i="3"/>
  <c r="I905" i="3" l="1"/>
  <c r="J905" i="3"/>
  <c r="M905" i="3"/>
  <c r="N905" i="3" s="1"/>
  <c r="V905" i="3"/>
  <c r="W905" i="3" s="1"/>
  <c r="A906" i="3"/>
  <c r="B906" i="3" s="1"/>
  <c r="AC906" i="3" l="1"/>
  <c r="P906" i="3"/>
  <c r="Q906" i="3" s="1"/>
  <c r="R906" i="3" s="1"/>
  <c r="S906" i="3" s="1"/>
  <c r="T906" i="3" s="1"/>
  <c r="AD906" i="3"/>
  <c r="AA906" i="3"/>
  <c r="AE906" i="3"/>
  <c r="Z906" i="3"/>
  <c r="L905" i="3"/>
  <c r="U905" i="3" l="1"/>
  <c r="D906" i="3" s="1"/>
  <c r="AG906" i="3"/>
  <c r="AH906" i="3"/>
  <c r="Y904" i="3"/>
  <c r="E906" i="3" l="1"/>
  <c r="H906" i="3" s="1"/>
  <c r="K906" i="3" s="1"/>
  <c r="G906" i="3"/>
  <c r="F906" i="3" l="1"/>
  <c r="V906" i="3"/>
  <c r="A907" i="3"/>
  <c r="B907" i="3" s="1"/>
  <c r="I906" i="3"/>
  <c r="J906" i="3"/>
  <c r="M906" i="3"/>
  <c r="N906" i="3" s="1"/>
  <c r="L906" i="3" l="1"/>
  <c r="P907" i="3"/>
  <c r="Q907" i="3" s="1"/>
  <c r="R907" i="3" s="1"/>
  <c r="S907" i="3" s="1"/>
  <c r="T907" i="3" s="1"/>
  <c r="AA907" i="3"/>
  <c r="Z907" i="3"/>
  <c r="AE907" i="3"/>
  <c r="AD907" i="3"/>
  <c r="AC907" i="3"/>
  <c r="W906" i="3"/>
  <c r="U906" i="3" l="1"/>
  <c r="E907" i="3"/>
  <c r="H907" i="3" s="1"/>
  <c r="D907" i="3"/>
  <c r="AH907" i="3"/>
  <c r="AG907" i="3"/>
  <c r="Y905" i="3"/>
  <c r="F907" i="3" l="1"/>
  <c r="G907" i="3"/>
  <c r="K907" i="3"/>
  <c r="V907" i="3" l="1"/>
  <c r="A908" i="3"/>
  <c r="B908" i="3" s="1"/>
  <c r="I907" i="3"/>
  <c r="J907" i="3"/>
  <c r="M907" i="3"/>
  <c r="N907" i="3" s="1"/>
  <c r="P908" i="3" l="1"/>
  <c r="Q908" i="3" s="1"/>
  <c r="R908" i="3" s="1"/>
  <c r="S908" i="3" s="1"/>
  <c r="T908" i="3" s="1"/>
  <c r="AA908" i="3"/>
  <c r="Z908" i="3"/>
  <c r="AC908" i="3"/>
  <c r="AE908" i="3"/>
  <c r="AD908" i="3"/>
  <c r="L907" i="3"/>
  <c r="W907" i="3"/>
  <c r="AH908" i="3" l="1"/>
  <c r="U907" i="3"/>
  <c r="E908" i="3" s="1"/>
  <c r="H908" i="3" s="1"/>
  <c r="AG908" i="3"/>
  <c r="D908" i="3"/>
  <c r="Y906" i="3"/>
  <c r="F908" i="3" l="1"/>
  <c r="G908" i="3"/>
  <c r="K908" i="3"/>
  <c r="V908" i="3" l="1"/>
  <c r="A909" i="3"/>
  <c r="B909" i="3" s="1"/>
  <c r="I908" i="3"/>
  <c r="J908" i="3"/>
  <c r="M908" i="3"/>
  <c r="N908" i="3" s="1"/>
  <c r="AA909" i="3" l="1"/>
  <c r="AD909" i="3"/>
  <c r="AC909" i="3"/>
  <c r="P909" i="3"/>
  <c r="Q909" i="3" s="1"/>
  <c r="R909" i="3" s="1"/>
  <c r="S909" i="3" s="1"/>
  <c r="T909" i="3" s="1"/>
  <c r="AE909" i="3"/>
  <c r="Z909" i="3"/>
  <c r="L908" i="3"/>
  <c r="W908" i="3"/>
  <c r="U908" i="3" l="1"/>
  <c r="AG909" i="3"/>
  <c r="D909" i="3"/>
  <c r="E909" i="3"/>
  <c r="H909" i="3" s="1"/>
  <c r="AH909" i="3"/>
  <c r="Y907" i="3"/>
  <c r="K909" i="3" l="1"/>
  <c r="F909" i="3"/>
  <c r="G909" i="3"/>
  <c r="V909" i="3" l="1"/>
  <c r="A910" i="3"/>
  <c r="B910" i="3" s="1"/>
  <c r="I909" i="3"/>
  <c r="J909" i="3"/>
  <c r="M909" i="3"/>
  <c r="N909" i="3" s="1"/>
  <c r="L909" i="3" l="1"/>
  <c r="AD910" i="3"/>
  <c r="Z910" i="3"/>
  <c r="AA910" i="3"/>
  <c r="AC910" i="3"/>
  <c r="AE910" i="3"/>
  <c r="P910" i="3"/>
  <c r="Q910" i="3" s="1"/>
  <c r="R910" i="3" s="1"/>
  <c r="S910" i="3" s="1"/>
  <c r="T910" i="3" s="1"/>
  <c r="W909" i="3"/>
  <c r="U909" i="3" l="1"/>
  <c r="D910" i="3"/>
  <c r="AG910" i="3"/>
  <c r="E910" i="3"/>
  <c r="H910" i="3" s="1"/>
  <c r="AH910" i="3"/>
  <c r="Y908" i="3"/>
  <c r="F910" i="3" l="1"/>
  <c r="G910" i="3"/>
  <c r="K910" i="3"/>
  <c r="V910" i="3" l="1"/>
  <c r="A911" i="3"/>
  <c r="B911" i="3" s="1"/>
  <c r="I910" i="3"/>
  <c r="J910" i="3"/>
  <c r="M910" i="3"/>
  <c r="N910" i="3" s="1"/>
  <c r="L910" i="3" l="1"/>
  <c r="Z911" i="3"/>
  <c r="AC911" i="3"/>
  <c r="AA911" i="3"/>
  <c r="AD911" i="3"/>
  <c r="AE911" i="3"/>
  <c r="P911" i="3"/>
  <c r="Q911" i="3" s="1"/>
  <c r="R911" i="3" s="1"/>
  <c r="S911" i="3" s="1"/>
  <c r="T911" i="3" s="1"/>
  <c r="W910" i="3"/>
  <c r="U910" i="3" l="1"/>
  <c r="E911" i="3" s="1"/>
  <c r="H911" i="3" s="1"/>
  <c r="AH911" i="3"/>
  <c r="AG911" i="3"/>
  <c r="Y909" i="3"/>
  <c r="D911" i="3" l="1"/>
  <c r="G911" i="3" s="1"/>
  <c r="K911" i="3"/>
  <c r="F911" i="3" l="1"/>
  <c r="I911" i="3"/>
  <c r="J911" i="3"/>
  <c r="M911" i="3"/>
  <c r="N911" i="3" s="1"/>
  <c r="V911" i="3"/>
  <c r="W911" i="3" s="1"/>
  <c r="A912" i="3"/>
  <c r="B912" i="3" s="1"/>
  <c r="L911" i="3" l="1"/>
  <c r="P912" i="3"/>
  <c r="Q912" i="3" s="1"/>
  <c r="R912" i="3" s="1"/>
  <c r="S912" i="3" s="1"/>
  <c r="T912" i="3" s="1"/>
  <c r="Z912" i="3"/>
  <c r="AC912" i="3"/>
  <c r="AA912" i="3"/>
  <c r="AE912" i="3"/>
  <c r="AD912" i="3"/>
  <c r="U911" i="3" l="1"/>
  <c r="D912" i="3"/>
  <c r="AG912" i="3"/>
  <c r="AH912" i="3"/>
  <c r="E912" i="3"/>
  <c r="H912" i="3" s="1"/>
  <c r="Y910" i="3"/>
  <c r="F912" i="3" l="1"/>
  <c r="G912" i="3"/>
  <c r="K912" i="3"/>
  <c r="V912" i="3" l="1"/>
  <c r="A913" i="3"/>
  <c r="B913" i="3" s="1"/>
  <c r="I912" i="3"/>
  <c r="J912" i="3"/>
  <c r="M912" i="3"/>
  <c r="N912" i="3" s="1"/>
  <c r="L912" i="3" l="1"/>
  <c r="Z913" i="3"/>
  <c r="AE913" i="3"/>
  <c r="AD913" i="3"/>
  <c r="AA913" i="3"/>
  <c r="P913" i="3"/>
  <c r="Q913" i="3" s="1"/>
  <c r="R913" i="3" s="1"/>
  <c r="S913" i="3" s="1"/>
  <c r="T913" i="3" s="1"/>
  <c r="AC913" i="3"/>
  <c r="W912" i="3"/>
  <c r="U912" i="3" l="1"/>
  <c r="D913" i="3"/>
  <c r="AG913" i="3"/>
  <c r="E913" i="3"/>
  <c r="H913" i="3" s="1"/>
  <c r="AH913" i="3"/>
  <c r="Y911" i="3"/>
  <c r="K913" i="3" l="1"/>
  <c r="F913" i="3"/>
  <c r="G913" i="3"/>
  <c r="I913" i="3" l="1"/>
  <c r="J913" i="3"/>
  <c r="M913" i="3"/>
  <c r="N913" i="3" s="1"/>
  <c r="V913" i="3"/>
  <c r="W913" i="3" s="1"/>
  <c r="A914" i="3"/>
  <c r="B914" i="3" s="1"/>
  <c r="L913" i="3" l="1"/>
  <c r="P914" i="3"/>
  <c r="Q914" i="3" s="1"/>
  <c r="R914" i="3" s="1"/>
  <c r="S914" i="3" s="1"/>
  <c r="T914" i="3" s="1"/>
  <c r="Z914" i="3"/>
  <c r="AC914" i="3"/>
  <c r="AE914" i="3"/>
  <c r="AA914" i="3"/>
  <c r="AD914" i="3"/>
  <c r="U913" i="3" l="1"/>
  <c r="E914" i="3"/>
  <c r="H914" i="3" s="1"/>
  <c r="AH914" i="3"/>
  <c r="AG914" i="3"/>
  <c r="D914" i="3"/>
  <c r="Y912" i="3"/>
  <c r="F914" i="3" l="1"/>
  <c r="G914" i="3"/>
  <c r="K914" i="3"/>
  <c r="I914" i="3" l="1"/>
  <c r="J914" i="3"/>
  <c r="M914" i="3"/>
  <c r="N914" i="3" s="1"/>
  <c r="V914" i="3"/>
  <c r="W914" i="3" s="1"/>
  <c r="A915" i="3"/>
  <c r="B915" i="3" s="1"/>
  <c r="AA915" i="3" l="1"/>
  <c r="P915" i="3"/>
  <c r="Q915" i="3" s="1"/>
  <c r="R915" i="3" s="1"/>
  <c r="S915" i="3" s="1"/>
  <c r="T915" i="3" s="1"/>
  <c r="AC915" i="3"/>
  <c r="Z915" i="3"/>
  <c r="AD915" i="3"/>
  <c r="AE915" i="3"/>
  <c r="L914" i="3"/>
  <c r="U914" i="3" l="1"/>
  <c r="E915" i="3"/>
  <c r="H915" i="3" s="1"/>
  <c r="D915" i="3"/>
  <c r="AG915" i="3"/>
  <c r="AH915" i="3"/>
  <c r="Y913" i="3"/>
  <c r="F915" i="3" l="1"/>
  <c r="G915" i="3"/>
  <c r="K915" i="3"/>
  <c r="I915" i="3" l="1"/>
  <c r="J915" i="3"/>
  <c r="M915" i="3"/>
  <c r="N915" i="3" s="1"/>
  <c r="V915" i="3"/>
  <c r="A916" i="3"/>
  <c r="B916" i="3" s="1"/>
  <c r="W915" i="3" l="1"/>
  <c r="P916" i="3"/>
  <c r="Q916" i="3" s="1"/>
  <c r="R916" i="3" s="1"/>
  <c r="S916" i="3" s="1"/>
  <c r="T916" i="3" s="1"/>
  <c r="AD916" i="3"/>
  <c r="AC916" i="3"/>
  <c r="AA916" i="3"/>
  <c r="AE916" i="3"/>
  <c r="Z916" i="3"/>
  <c r="L915" i="3"/>
  <c r="U915" i="3" l="1"/>
  <c r="D916" i="3" s="1"/>
  <c r="AG916" i="3"/>
  <c r="AH916" i="3"/>
  <c r="Y914" i="3"/>
  <c r="E916" i="3" l="1"/>
  <c r="H916" i="3" s="1"/>
  <c r="K916" i="3" s="1"/>
  <c r="G916" i="3"/>
  <c r="F916" i="3" l="1"/>
  <c r="V916" i="3"/>
  <c r="A917" i="3"/>
  <c r="B917" i="3" s="1"/>
  <c r="I916" i="3"/>
  <c r="J916" i="3"/>
  <c r="M916" i="3"/>
  <c r="N916" i="3" s="1"/>
  <c r="L916" i="3" l="1"/>
  <c r="P917" i="3"/>
  <c r="Q917" i="3" s="1"/>
  <c r="R917" i="3" s="1"/>
  <c r="S917" i="3" s="1"/>
  <c r="T917" i="3" s="1"/>
  <c r="AA917" i="3"/>
  <c r="AE917" i="3"/>
  <c r="AD917" i="3"/>
  <c r="Z917" i="3"/>
  <c r="AC917" i="3"/>
  <c r="W916" i="3"/>
  <c r="U916" i="3" l="1"/>
  <c r="E917" i="3" s="1"/>
  <c r="H917" i="3" s="1"/>
  <c r="AH917" i="3"/>
  <c r="AG917" i="3"/>
  <c r="Y915" i="3"/>
  <c r="D917" i="3" l="1"/>
  <c r="F917" i="3" s="1"/>
  <c r="K917" i="3"/>
  <c r="G917" i="3" l="1"/>
  <c r="I917" i="3"/>
  <c r="J917" i="3"/>
  <c r="M917" i="3"/>
  <c r="N917" i="3" s="1"/>
  <c r="V917" i="3"/>
  <c r="W917" i="3" s="1"/>
  <c r="A918" i="3"/>
  <c r="B918" i="3" s="1"/>
  <c r="L917" i="3" l="1"/>
  <c r="Z918" i="3"/>
  <c r="AA918" i="3"/>
  <c r="P918" i="3"/>
  <c r="Q918" i="3" s="1"/>
  <c r="R918" i="3" s="1"/>
  <c r="S918" i="3" s="1"/>
  <c r="T918" i="3" s="1"/>
  <c r="AE918" i="3"/>
  <c r="AC918" i="3"/>
  <c r="AD918" i="3"/>
  <c r="U917" i="3" l="1"/>
  <c r="E918" i="3"/>
  <c r="H918" i="3" s="1"/>
  <c r="AH918" i="3"/>
  <c r="AG918" i="3"/>
  <c r="D918" i="3"/>
  <c r="Y916" i="3"/>
  <c r="K918" i="3" l="1"/>
  <c r="F918" i="3"/>
  <c r="G918" i="3"/>
  <c r="I918" i="3" l="1"/>
  <c r="J918" i="3"/>
  <c r="M918" i="3"/>
  <c r="N918" i="3" s="1"/>
  <c r="V918" i="3"/>
  <c r="W918" i="3" s="1"/>
  <c r="A919" i="3"/>
  <c r="B919" i="3" s="1"/>
  <c r="AA919" i="3" l="1"/>
  <c r="AC919" i="3"/>
  <c r="Z919" i="3"/>
  <c r="AD919" i="3"/>
  <c r="AE919" i="3"/>
  <c r="P919" i="3"/>
  <c r="Q919" i="3" s="1"/>
  <c r="R919" i="3" s="1"/>
  <c r="S919" i="3" s="1"/>
  <c r="T919" i="3" s="1"/>
  <c r="L918" i="3"/>
  <c r="U918" i="3" l="1"/>
  <c r="E919" i="3"/>
  <c r="H919" i="3" s="1"/>
  <c r="AH919" i="3"/>
  <c r="D919" i="3"/>
  <c r="AG919" i="3"/>
  <c r="Y917" i="3"/>
  <c r="F919" i="3" l="1"/>
  <c r="G919" i="3"/>
  <c r="K919" i="3"/>
  <c r="V919" i="3" l="1"/>
  <c r="A920" i="3"/>
  <c r="B920" i="3" s="1"/>
  <c r="I919" i="3"/>
  <c r="J919" i="3"/>
  <c r="M919" i="3"/>
  <c r="N919" i="3" s="1"/>
  <c r="L919" i="3" l="1"/>
  <c r="AA920" i="3"/>
  <c r="P920" i="3"/>
  <c r="Q920" i="3" s="1"/>
  <c r="R920" i="3" s="1"/>
  <c r="S920" i="3" s="1"/>
  <c r="T920" i="3" s="1"/>
  <c r="AD920" i="3"/>
  <c r="Z920" i="3"/>
  <c r="AC920" i="3"/>
  <c r="AE920" i="3"/>
  <c r="W919" i="3"/>
  <c r="AH920" i="3" l="1"/>
  <c r="U919" i="3"/>
  <c r="E920" i="3" s="1"/>
  <c r="H920" i="3" s="1"/>
  <c r="AG920" i="3"/>
  <c r="D920" i="3"/>
  <c r="Y918" i="3"/>
  <c r="F920" i="3" l="1"/>
  <c r="G920" i="3"/>
  <c r="K920" i="3"/>
  <c r="I920" i="3" l="1"/>
  <c r="J920" i="3"/>
  <c r="M920" i="3"/>
  <c r="N920" i="3" s="1"/>
  <c r="V920" i="3"/>
  <c r="W920" i="3" s="1"/>
  <c r="A921" i="3"/>
  <c r="B921" i="3" s="1"/>
  <c r="AD921" i="3" l="1"/>
  <c r="Z921" i="3"/>
  <c r="AC921" i="3"/>
  <c r="AA921" i="3"/>
  <c r="P921" i="3"/>
  <c r="Q921" i="3" s="1"/>
  <c r="R921" i="3" s="1"/>
  <c r="S921" i="3" s="1"/>
  <c r="T921" i="3" s="1"/>
  <c r="AE921" i="3"/>
  <c r="L920" i="3"/>
  <c r="U920" i="3" l="1"/>
  <c r="AH921" i="3"/>
  <c r="AG921" i="3"/>
  <c r="E921" i="3"/>
  <c r="H921" i="3" s="1"/>
  <c r="D921" i="3"/>
  <c r="Y919" i="3"/>
  <c r="F921" i="3" l="1"/>
  <c r="G921" i="3"/>
  <c r="K921" i="3"/>
  <c r="V921" i="3" l="1"/>
  <c r="A922" i="3"/>
  <c r="B922" i="3" s="1"/>
  <c r="I921" i="3"/>
  <c r="J921" i="3"/>
  <c r="M921" i="3"/>
  <c r="N921" i="3" s="1"/>
  <c r="L921" i="3" l="1"/>
  <c r="Z922" i="3"/>
  <c r="P922" i="3"/>
  <c r="Q922" i="3" s="1"/>
  <c r="R922" i="3" s="1"/>
  <c r="S922" i="3" s="1"/>
  <c r="T922" i="3" s="1"/>
  <c r="AD922" i="3"/>
  <c r="AE922" i="3"/>
  <c r="AC922" i="3"/>
  <c r="AA922" i="3"/>
  <c r="W921" i="3"/>
  <c r="U921" i="3" l="1"/>
  <c r="E922" i="3"/>
  <c r="H922" i="3" s="1"/>
  <c r="AH922" i="3"/>
  <c r="D922" i="3"/>
  <c r="AG922" i="3"/>
  <c r="Y920" i="3"/>
  <c r="F922" i="3" l="1"/>
  <c r="G922" i="3"/>
  <c r="K922" i="3"/>
  <c r="V922" i="3" l="1"/>
  <c r="A923" i="3"/>
  <c r="B923" i="3" s="1"/>
  <c r="I922" i="3"/>
  <c r="J922" i="3"/>
  <c r="M922" i="3"/>
  <c r="N922" i="3" s="1"/>
  <c r="L922" i="3" l="1"/>
  <c r="AA923" i="3"/>
  <c r="AD923" i="3"/>
  <c r="AC923" i="3"/>
  <c r="Z923" i="3"/>
  <c r="P923" i="3"/>
  <c r="Q923" i="3" s="1"/>
  <c r="R923" i="3" s="1"/>
  <c r="S923" i="3" s="1"/>
  <c r="T923" i="3" s="1"/>
  <c r="AE923" i="3"/>
  <c r="W922" i="3"/>
  <c r="AH923" i="3" l="1"/>
  <c r="AG923" i="3"/>
  <c r="U922" i="3"/>
  <c r="D923" i="3" s="1"/>
  <c r="E923" i="3"/>
  <c r="H923" i="3" s="1"/>
  <c r="Y921" i="3"/>
  <c r="K923" i="3" l="1"/>
  <c r="F923" i="3"/>
  <c r="G923" i="3"/>
  <c r="I923" i="3" l="1"/>
  <c r="J923" i="3"/>
  <c r="M923" i="3"/>
  <c r="N923" i="3" s="1"/>
  <c r="V923" i="3"/>
  <c r="W923" i="3" s="1"/>
  <c r="A924" i="3"/>
  <c r="B924" i="3" s="1"/>
  <c r="AA924" i="3" l="1"/>
  <c r="Z924" i="3"/>
  <c r="P924" i="3"/>
  <c r="Q924" i="3" s="1"/>
  <c r="R924" i="3" s="1"/>
  <c r="S924" i="3" s="1"/>
  <c r="T924" i="3" s="1"/>
  <c r="AD924" i="3"/>
  <c r="AC924" i="3"/>
  <c r="AE924" i="3"/>
  <c r="L923" i="3"/>
  <c r="U923" i="3" l="1"/>
  <c r="D924" i="3"/>
  <c r="E924" i="3"/>
  <c r="H924" i="3" s="1"/>
  <c r="AH924" i="3"/>
  <c r="AG924" i="3"/>
  <c r="Y922" i="3"/>
  <c r="K924" i="3" l="1"/>
  <c r="F924" i="3"/>
  <c r="G924" i="3"/>
  <c r="I924" i="3" l="1"/>
  <c r="J924" i="3"/>
  <c r="M924" i="3"/>
  <c r="N924" i="3" s="1"/>
  <c r="V924" i="3"/>
  <c r="W924" i="3" s="1"/>
  <c r="A925" i="3"/>
  <c r="B925" i="3" s="1"/>
  <c r="L924" i="3" l="1"/>
  <c r="AA925" i="3"/>
  <c r="AC925" i="3"/>
  <c r="Z925" i="3"/>
  <c r="AE925" i="3"/>
  <c r="AD925" i="3"/>
  <c r="P925" i="3"/>
  <c r="Q925" i="3" s="1"/>
  <c r="R925" i="3" s="1"/>
  <c r="S925" i="3" s="1"/>
  <c r="T925" i="3" s="1"/>
  <c r="U924" i="3" l="1"/>
  <c r="E925" i="3" s="1"/>
  <c r="H925" i="3" s="1"/>
  <c r="AH925" i="3"/>
  <c r="AG925" i="3"/>
  <c r="Y923" i="3"/>
  <c r="D925" i="3" l="1"/>
  <c r="F925" i="3" s="1"/>
  <c r="K925" i="3"/>
  <c r="G925" i="3" l="1"/>
  <c r="V925" i="3"/>
  <c r="A926" i="3"/>
  <c r="B926" i="3" s="1"/>
  <c r="I925" i="3"/>
  <c r="J925" i="3"/>
  <c r="M925" i="3"/>
  <c r="N925" i="3" s="1"/>
  <c r="L925" i="3" l="1"/>
  <c r="AC926" i="3"/>
  <c r="AD926" i="3"/>
  <c r="AA926" i="3"/>
  <c r="Z926" i="3"/>
  <c r="P926" i="3"/>
  <c r="Q926" i="3" s="1"/>
  <c r="R926" i="3" s="1"/>
  <c r="S926" i="3" s="1"/>
  <c r="T926" i="3" s="1"/>
  <c r="AE926" i="3"/>
  <c r="W925" i="3"/>
  <c r="U925" i="3" l="1"/>
  <c r="E926" i="3"/>
  <c r="H926" i="3" s="1"/>
  <c r="D926" i="3"/>
  <c r="AG926" i="3"/>
  <c r="AH926" i="3"/>
  <c r="Y924" i="3"/>
  <c r="F926" i="3" l="1"/>
  <c r="G926" i="3"/>
  <c r="K926" i="3"/>
  <c r="V926" i="3" l="1"/>
  <c r="A927" i="3"/>
  <c r="B927" i="3" s="1"/>
  <c r="I926" i="3"/>
  <c r="J926" i="3"/>
  <c r="M926" i="3"/>
  <c r="N926" i="3" s="1"/>
  <c r="Z927" i="3" l="1"/>
  <c r="AD927" i="3"/>
  <c r="AA927" i="3"/>
  <c r="AC927" i="3"/>
  <c r="P927" i="3"/>
  <c r="Q927" i="3" s="1"/>
  <c r="R927" i="3" s="1"/>
  <c r="S927" i="3" s="1"/>
  <c r="T927" i="3" s="1"/>
  <c r="AE927" i="3"/>
  <c r="L926" i="3"/>
  <c r="W926" i="3"/>
  <c r="U926" i="3" l="1"/>
  <c r="D927" i="3" s="1"/>
  <c r="AG927" i="3"/>
  <c r="AH927" i="3"/>
  <c r="E927" i="3"/>
  <c r="H927" i="3" s="1"/>
  <c r="Y925" i="3"/>
  <c r="K927" i="3" l="1"/>
  <c r="F927" i="3"/>
  <c r="G927" i="3"/>
  <c r="I927" i="3" l="1"/>
  <c r="J927" i="3"/>
  <c r="M927" i="3"/>
  <c r="N927" i="3" s="1"/>
  <c r="V927" i="3"/>
  <c r="W927" i="3" s="1"/>
  <c r="A928" i="3"/>
  <c r="B928" i="3" s="1"/>
  <c r="AC928" i="3" l="1"/>
  <c r="AA928" i="3"/>
  <c r="Z928" i="3"/>
  <c r="AE928" i="3"/>
  <c r="AD928" i="3"/>
  <c r="P928" i="3"/>
  <c r="Q928" i="3" s="1"/>
  <c r="R928" i="3" s="1"/>
  <c r="S928" i="3" s="1"/>
  <c r="T928" i="3" s="1"/>
  <c r="L927" i="3"/>
  <c r="U927" i="3" l="1"/>
  <c r="E928" i="3"/>
  <c r="H928" i="3" s="1"/>
  <c r="AG928" i="3"/>
  <c r="D928" i="3"/>
  <c r="AH928" i="3"/>
  <c r="Y926" i="3"/>
  <c r="F928" i="3" l="1"/>
  <c r="G928" i="3"/>
  <c r="K928" i="3"/>
  <c r="V928" i="3" l="1"/>
  <c r="A929" i="3"/>
  <c r="B929" i="3" s="1"/>
  <c r="I928" i="3"/>
  <c r="J928" i="3"/>
  <c r="M928" i="3"/>
  <c r="N928" i="3" s="1"/>
  <c r="Z929" i="3" l="1"/>
  <c r="AA929" i="3"/>
  <c r="AD929" i="3"/>
  <c r="AC929" i="3"/>
  <c r="P929" i="3"/>
  <c r="Q929" i="3" s="1"/>
  <c r="R929" i="3" s="1"/>
  <c r="S929" i="3" s="1"/>
  <c r="T929" i="3" s="1"/>
  <c r="AE929" i="3"/>
  <c r="L928" i="3"/>
  <c r="W928" i="3"/>
  <c r="U928" i="3" l="1"/>
  <c r="E929" i="3"/>
  <c r="H929" i="3" s="1"/>
  <c r="AH929" i="3"/>
  <c r="D929" i="3"/>
  <c r="AG929" i="3"/>
  <c r="Y927" i="3"/>
  <c r="F929" i="3" l="1"/>
  <c r="G929" i="3"/>
  <c r="K929" i="3"/>
  <c r="I929" i="3" l="1"/>
  <c r="J929" i="3"/>
  <c r="M929" i="3"/>
  <c r="N929" i="3" s="1"/>
  <c r="V929" i="3"/>
  <c r="W929" i="3" s="1"/>
  <c r="A930" i="3"/>
  <c r="B930" i="3" s="1"/>
  <c r="L929" i="3" l="1"/>
  <c r="AD930" i="3"/>
  <c r="P930" i="3"/>
  <c r="Q930" i="3" s="1"/>
  <c r="R930" i="3" s="1"/>
  <c r="S930" i="3" s="1"/>
  <c r="T930" i="3" s="1"/>
  <c r="AC930" i="3"/>
  <c r="AE930" i="3"/>
  <c r="AA930" i="3"/>
  <c r="Z930" i="3"/>
  <c r="U929" i="3" l="1"/>
  <c r="D930" i="3" s="1"/>
  <c r="AH930" i="3"/>
  <c r="E930" i="3"/>
  <c r="H930" i="3" s="1"/>
  <c r="AG930" i="3"/>
  <c r="Y928" i="3"/>
  <c r="K930" i="3" l="1"/>
  <c r="F930" i="3"/>
  <c r="G930" i="3"/>
  <c r="I930" i="3" l="1"/>
  <c r="J930" i="3"/>
  <c r="M930" i="3"/>
  <c r="N930" i="3" s="1"/>
  <c r="V930" i="3"/>
  <c r="W930" i="3" s="1"/>
  <c r="A931" i="3"/>
  <c r="B931" i="3" s="1"/>
  <c r="L930" i="3" l="1"/>
  <c r="AD931" i="3"/>
  <c r="AC931" i="3"/>
  <c r="Z931" i="3"/>
  <c r="AE931" i="3"/>
  <c r="AA931" i="3"/>
  <c r="P931" i="3"/>
  <c r="Q931" i="3" s="1"/>
  <c r="R931" i="3" s="1"/>
  <c r="S931" i="3" s="1"/>
  <c r="T931" i="3" s="1"/>
  <c r="U930" i="3" l="1"/>
  <c r="E931" i="3" s="1"/>
  <c r="H931" i="3" s="1"/>
  <c r="AG931" i="3"/>
  <c r="AH931" i="3"/>
  <c r="Y929" i="3"/>
  <c r="D931" i="3" l="1"/>
  <c r="F931" i="3" s="1"/>
  <c r="K931" i="3"/>
  <c r="G931" i="3" l="1"/>
  <c r="I931" i="3" s="1"/>
  <c r="M931" i="3"/>
  <c r="N931" i="3" s="1"/>
  <c r="V931" i="3"/>
  <c r="A932" i="3"/>
  <c r="B932" i="3" s="1"/>
  <c r="J931" i="3" l="1"/>
  <c r="W931" i="3"/>
  <c r="AA932" i="3"/>
  <c r="P932" i="3"/>
  <c r="Q932" i="3" s="1"/>
  <c r="R932" i="3" s="1"/>
  <c r="S932" i="3" s="1"/>
  <c r="T932" i="3" s="1"/>
  <c r="AC932" i="3"/>
  <c r="Z932" i="3"/>
  <c r="AE932" i="3"/>
  <c r="AD932" i="3"/>
  <c r="L931" i="3"/>
  <c r="U931" i="3" l="1"/>
  <c r="E932" i="3" s="1"/>
  <c r="H932" i="3" s="1"/>
  <c r="AG932" i="3"/>
  <c r="AH932" i="3"/>
  <c r="Y930" i="3"/>
  <c r="D932" i="3" l="1"/>
  <c r="F932" i="3" s="1"/>
  <c r="K932" i="3"/>
  <c r="G932" i="3" l="1"/>
  <c r="I932" i="3" s="1"/>
  <c r="V932" i="3"/>
  <c r="A933" i="3"/>
  <c r="B933" i="3" s="1"/>
  <c r="M932" i="3" l="1"/>
  <c r="N932" i="3" s="1"/>
  <c r="J932" i="3"/>
  <c r="W932" i="3"/>
  <c r="L932" i="3"/>
  <c r="Z933" i="3"/>
  <c r="P933" i="3"/>
  <c r="Q933" i="3" s="1"/>
  <c r="R933" i="3" s="1"/>
  <c r="S933" i="3" s="1"/>
  <c r="T933" i="3" s="1"/>
  <c r="AE933" i="3"/>
  <c r="AA933" i="3"/>
  <c r="AC933" i="3"/>
  <c r="AD933" i="3"/>
  <c r="U932" i="3" l="1"/>
  <c r="D933" i="3" s="1"/>
  <c r="AH933" i="3"/>
  <c r="AG933" i="3"/>
  <c r="E933" i="3"/>
  <c r="H933" i="3" s="1"/>
  <c r="Y931" i="3"/>
  <c r="K933" i="3" l="1"/>
  <c r="F933" i="3"/>
  <c r="G933" i="3"/>
  <c r="V933" i="3" l="1"/>
  <c r="A934" i="3"/>
  <c r="B934" i="3" s="1"/>
  <c r="I933" i="3"/>
  <c r="J933" i="3"/>
  <c r="M933" i="3"/>
  <c r="N933" i="3" s="1"/>
  <c r="AC934" i="3" l="1"/>
  <c r="Z934" i="3"/>
  <c r="P934" i="3"/>
  <c r="Q934" i="3" s="1"/>
  <c r="R934" i="3" s="1"/>
  <c r="S934" i="3" s="1"/>
  <c r="T934" i="3" s="1"/>
  <c r="AE934" i="3"/>
  <c r="AD934" i="3"/>
  <c r="AA934" i="3"/>
  <c r="L933" i="3"/>
  <c r="W933" i="3"/>
  <c r="U933" i="3" l="1"/>
  <c r="E934" i="3" s="1"/>
  <c r="H934" i="3" s="1"/>
  <c r="AG934" i="3"/>
  <c r="AH934" i="3"/>
  <c r="Y932" i="3"/>
  <c r="D934" i="3" l="1"/>
  <c r="G934" i="3" s="1"/>
  <c r="K934" i="3"/>
  <c r="F934" i="3" l="1"/>
  <c r="I934" i="3"/>
  <c r="J934" i="3"/>
  <c r="M934" i="3"/>
  <c r="N934" i="3" s="1"/>
  <c r="V934" i="3"/>
  <c r="A935" i="3"/>
  <c r="B935" i="3" s="1"/>
  <c r="W934" i="3" l="1"/>
  <c r="L934" i="3"/>
  <c r="Z935" i="3"/>
  <c r="AD935" i="3"/>
  <c r="P935" i="3"/>
  <c r="Q935" i="3" s="1"/>
  <c r="R935" i="3" s="1"/>
  <c r="S935" i="3" s="1"/>
  <c r="T935" i="3" s="1"/>
  <c r="AC935" i="3"/>
  <c r="AE935" i="3"/>
  <c r="AA935" i="3"/>
  <c r="U934" i="3" l="1"/>
  <c r="E935" i="3" s="1"/>
  <c r="H935" i="3" s="1"/>
  <c r="AH935" i="3"/>
  <c r="D935" i="3"/>
  <c r="AG935" i="3"/>
  <c r="Y933" i="3"/>
  <c r="F935" i="3" l="1"/>
  <c r="G935" i="3"/>
  <c r="K935" i="3"/>
  <c r="V935" i="3" l="1"/>
  <c r="A936" i="3"/>
  <c r="B936" i="3" s="1"/>
  <c r="I935" i="3"/>
  <c r="J935" i="3"/>
  <c r="M935" i="3"/>
  <c r="N935" i="3" s="1"/>
  <c r="P936" i="3" l="1"/>
  <c r="Q936" i="3" s="1"/>
  <c r="R936" i="3" s="1"/>
  <c r="S936" i="3" s="1"/>
  <c r="T936" i="3" s="1"/>
  <c r="AD936" i="3"/>
  <c r="AC936" i="3"/>
  <c r="AA936" i="3"/>
  <c r="AE936" i="3"/>
  <c r="Z936" i="3"/>
  <c r="L935" i="3"/>
  <c r="W935" i="3"/>
  <c r="AH936" i="3" l="1"/>
  <c r="U935" i="3"/>
  <c r="E936" i="3" s="1"/>
  <c r="H936" i="3" s="1"/>
  <c r="AG936" i="3"/>
  <c r="D936" i="3"/>
  <c r="Y934" i="3"/>
  <c r="F936" i="3" l="1"/>
  <c r="G936" i="3"/>
  <c r="K936" i="3"/>
  <c r="I936" i="3" l="1"/>
  <c r="J936" i="3"/>
  <c r="M936" i="3"/>
  <c r="N936" i="3" s="1"/>
  <c r="V936" i="3"/>
  <c r="A937" i="3"/>
  <c r="B937" i="3" s="1"/>
  <c r="W936" i="3" l="1"/>
  <c r="L936" i="3"/>
  <c r="AA937" i="3"/>
  <c r="AC937" i="3"/>
  <c r="AD937" i="3"/>
  <c r="Z937" i="3"/>
  <c r="AE937" i="3"/>
  <c r="P937" i="3"/>
  <c r="Q937" i="3" s="1"/>
  <c r="R937" i="3" s="1"/>
  <c r="S937" i="3" s="1"/>
  <c r="T937" i="3" s="1"/>
  <c r="U936" i="3" l="1"/>
  <c r="E937" i="3" s="1"/>
  <c r="H937" i="3" s="1"/>
  <c r="AH937" i="3"/>
  <c r="AG937" i="3"/>
  <c r="Y935" i="3"/>
  <c r="D937" i="3" l="1"/>
  <c r="G937" i="3" s="1"/>
  <c r="K937" i="3"/>
  <c r="F937" i="3" l="1"/>
  <c r="I937" i="3"/>
  <c r="J937" i="3"/>
  <c r="M937" i="3"/>
  <c r="N937" i="3" s="1"/>
  <c r="V937" i="3"/>
  <c r="W937" i="3" s="1"/>
  <c r="A938" i="3"/>
  <c r="B938" i="3" s="1"/>
  <c r="AA938" i="3" l="1"/>
  <c r="Z938" i="3"/>
  <c r="P938" i="3"/>
  <c r="Q938" i="3" s="1"/>
  <c r="R938" i="3" s="1"/>
  <c r="S938" i="3" s="1"/>
  <c r="T938" i="3" s="1"/>
  <c r="AE938" i="3"/>
  <c r="AD938" i="3"/>
  <c r="AC938" i="3"/>
  <c r="L937" i="3"/>
  <c r="AH938" i="3" l="1"/>
  <c r="U937" i="3"/>
  <c r="E938" i="3"/>
  <c r="H938" i="3" s="1"/>
  <c r="D938" i="3"/>
  <c r="AG938" i="3"/>
  <c r="Y936" i="3"/>
  <c r="F938" i="3" l="1"/>
  <c r="G938" i="3"/>
  <c r="K938" i="3"/>
  <c r="V938" i="3" l="1"/>
  <c r="A939" i="3"/>
  <c r="B939" i="3" s="1"/>
  <c r="I938" i="3"/>
  <c r="J938" i="3"/>
  <c r="M938" i="3"/>
  <c r="N938" i="3" s="1"/>
  <c r="AA939" i="3" l="1"/>
  <c r="P939" i="3"/>
  <c r="Q939" i="3" s="1"/>
  <c r="R939" i="3" s="1"/>
  <c r="S939" i="3" s="1"/>
  <c r="T939" i="3" s="1"/>
  <c r="AC939" i="3"/>
  <c r="Z939" i="3"/>
  <c r="AD939" i="3"/>
  <c r="AE939" i="3"/>
  <c r="L938" i="3"/>
  <c r="W938" i="3"/>
  <c r="U938" i="3" l="1"/>
  <c r="AG939" i="3"/>
  <c r="D939" i="3"/>
  <c r="AH939" i="3"/>
  <c r="E939" i="3"/>
  <c r="H939" i="3" s="1"/>
  <c r="Y937" i="3"/>
  <c r="K939" i="3" l="1"/>
  <c r="F939" i="3"/>
  <c r="G939" i="3"/>
  <c r="V939" i="3" l="1"/>
  <c r="A940" i="3"/>
  <c r="B940" i="3" s="1"/>
  <c r="I939" i="3"/>
  <c r="J939" i="3"/>
  <c r="M939" i="3"/>
  <c r="N939" i="3" s="1"/>
  <c r="L939" i="3" l="1"/>
  <c r="AC940" i="3"/>
  <c r="Z940" i="3"/>
  <c r="P940" i="3"/>
  <c r="Q940" i="3" s="1"/>
  <c r="R940" i="3" s="1"/>
  <c r="S940" i="3" s="1"/>
  <c r="T940" i="3" s="1"/>
  <c r="AD940" i="3"/>
  <c r="AA940" i="3"/>
  <c r="AE940" i="3"/>
  <c r="W939" i="3"/>
  <c r="AG940" i="3" l="1"/>
  <c r="AH940" i="3"/>
  <c r="U939" i="3"/>
  <c r="D940" i="3" s="1"/>
  <c r="Y938" i="3"/>
  <c r="E940" i="3" l="1"/>
  <c r="H940" i="3" s="1"/>
  <c r="K940" i="3" s="1"/>
  <c r="G940" i="3"/>
  <c r="F940" i="3" l="1"/>
  <c r="I940" i="3"/>
  <c r="J940" i="3"/>
  <c r="M940" i="3"/>
  <c r="N940" i="3" s="1"/>
  <c r="V940" i="3"/>
  <c r="W940" i="3" s="1"/>
  <c r="A941" i="3"/>
  <c r="B941" i="3" s="1"/>
  <c r="AC941" i="3" l="1"/>
  <c r="AA941" i="3"/>
  <c r="Z941" i="3"/>
  <c r="AD941" i="3"/>
  <c r="AE941" i="3"/>
  <c r="P941" i="3"/>
  <c r="Q941" i="3" s="1"/>
  <c r="R941" i="3" s="1"/>
  <c r="S941" i="3" s="1"/>
  <c r="T941" i="3" s="1"/>
  <c r="L940" i="3"/>
  <c r="U940" i="3" l="1"/>
  <c r="E941" i="3" s="1"/>
  <c r="H941" i="3" s="1"/>
  <c r="AH941" i="3"/>
  <c r="AG941" i="3"/>
  <c r="D941" i="3"/>
  <c r="Y939" i="3"/>
  <c r="F941" i="3" l="1"/>
  <c r="G941" i="3"/>
  <c r="K941" i="3"/>
  <c r="V941" i="3" l="1"/>
  <c r="A942" i="3"/>
  <c r="B942" i="3" s="1"/>
  <c r="I941" i="3"/>
  <c r="J941" i="3"/>
  <c r="M941" i="3"/>
  <c r="N941" i="3" s="1"/>
  <c r="Z942" i="3" l="1"/>
  <c r="AD942" i="3"/>
  <c r="AC942" i="3"/>
  <c r="AA942" i="3"/>
  <c r="AE942" i="3"/>
  <c r="P942" i="3"/>
  <c r="Q942" i="3" s="1"/>
  <c r="R942" i="3" s="1"/>
  <c r="S942" i="3" s="1"/>
  <c r="T942" i="3" s="1"/>
  <c r="L941" i="3"/>
  <c r="W941" i="3"/>
  <c r="U941" i="3" l="1"/>
  <c r="E942" i="3" s="1"/>
  <c r="H942" i="3" s="1"/>
  <c r="AG942" i="3"/>
  <c r="AH942" i="3"/>
  <c r="Y940" i="3"/>
  <c r="D942" i="3" l="1"/>
  <c r="F942" i="3" s="1"/>
  <c r="K942" i="3"/>
  <c r="G942" i="3" l="1"/>
  <c r="I942" i="3" s="1"/>
  <c r="M942" i="3"/>
  <c r="N942" i="3" s="1"/>
  <c r="V942" i="3"/>
  <c r="A943" i="3"/>
  <c r="B943" i="3" s="1"/>
  <c r="J942" i="3" l="1"/>
  <c r="W942" i="3"/>
  <c r="P943" i="3"/>
  <c r="Q943" i="3" s="1"/>
  <c r="R943" i="3" s="1"/>
  <c r="S943" i="3" s="1"/>
  <c r="T943" i="3" s="1"/>
  <c r="Z943" i="3"/>
  <c r="AA943" i="3"/>
  <c r="AD943" i="3"/>
  <c r="AE943" i="3"/>
  <c r="AC943" i="3"/>
  <c r="L942" i="3"/>
  <c r="U942" i="3" l="1"/>
  <c r="E943" i="3"/>
  <c r="H943" i="3" s="1"/>
  <c r="D943" i="3"/>
  <c r="AH943" i="3"/>
  <c r="AG943" i="3"/>
  <c r="Y941" i="3"/>
  <c r="F943" i="3" l="1"/>
  <c r="G943" i="3"/>
  <c r="K943" i="3"/>
  <c r="V943" i="3" l="1"/>
  <c r="A944" i="3"/>
  <c r="B944" i="3" s="1"/>
  <c r="I943" i="3"/>
  <c r="J943" i="3"/>
  <c r="M943" i="3"/>
  <c r="N943" i="3" s="1"/>
  <c r="AA944" i="3" l="1"/>
  <c r="AC944" i="3"/>
  <c r="Z944" i="3"/>
  <c r="P944" i="3"/>
  <c r="Q944" i="3" s="1"/>
  <c r="R944" i="3" s="1"/>
  <c r="S944" i="3" s="1"/>
  <c r="T944" i="3" s="1"/>
  <c r="AE944" i="3"/>
  <c r="AD944" i="3"/>
  <c r="L943" i="3"/>
  <c r="W943" i="3"/>
  <c r="U943" i="3" l="1"/>
  <c r="D944" i="3"/>
  <c r="E944" i="3"/>
  <c r="H944" i="3" s="1"/>
  <c r="AG944" i="3"/>
  <c r="AH944" i="3"/>
  <c r="Y942" i="3"/>
  <c r="K944" i="3" l="1"/>
  <c r="F944" i="3"/>
  <c r="G944" i="3"/>
  <c r="I944" i="3" l="1"/>
  <c r="J944" i="3"/>
  <c r="M944" i="3"/>
  <c r="N944" i="3" s="1"/>
  <c r="V944" i="3"/>
  <c r="W944" i="3" s="1"/>
  <c r="A945" i="3"/>
  <c r="B945" i="3" s="1"/>
  <c r="P945" i="3" l="1"/>
  <c r="Q945" i="3" s="1"/>
  <c r="R945" i="3" s="1"/>
  <c r="S945" i="3" s="1"/>
  <c r="T945" i="3" s="1"/>
  <c r="Z945" i="3"/>
  <c r="AC945" i="3"/>
  <c r="AE945" i="3"/>
  <c r="AA945" i="3"/>
  <c r="AD945" i="3"/>
  <c r="L944" i="3"/>
  <c r="U944" i="3" l="1"/>
  <c r="D945" i="3"/>
  <c r="AH945" i="3"/>
  <c r="E945" i="3"/>
  <c r="H945" i="3" s="1"/>
  <c r="AG945" i="3"/>
  <c r="Y943" i="3"/>
  <c r="K945" i="3" l="1"/>
  <c r="F945" i="3"/>
  <c r="G945" i="3"/>
  <c r="V945" i="3" l="1"/>
  <c r="A946" i="3"/>
  <c r="B946" i="3" s="1"/>
  <c r="I945" i="3"/>
  <c r="J945" i="3"/>
  <c r="M945" i="3"/>
  <c r="N945" i="3" s="1"/>
  <c r="L945" i="3" l="1"/>
  <c r="P946" i="3"/>
  <c r="Q946" i="3" s="1"/>
  <c r="R946" i="3" s="1"/>
  <c r="S946" i="3" s="1"/>
  <c r="T946" i="3" s="1"/>
  <c r="AA946" i="3"/>
  <c r="AD946" i="3"/>
  <c r="AE946" i="3"/>
  <c r="AC946" i="3"/>
  <c r="Z946" i="3"/>
  <c r="W945" i="3"/>
  <c r="U945" i="3" l="1"/>
  <c r="E946" i="3" s="1"/>
  <c r="H946" i="3" s="1"/>
  <c r="AG946" i="3"/>
  <c r="D946" i="3"/>
  <c r="AH946" i="3"/>
  <c r="Y944" i="3"/>
  <c r="K946" i="3" l="1"/>
  <c r="F946" i="3"/>
  <c r="G946" i="3"/>
  <c r="V946" i="3" l="1"/>
  <c r="A947" i="3"/>
  <c r="B947" i="3" s="1"/>
  <c r="I946" i="3"/>
  <c r="J946" i="3"/>
  <c r="M946" i="3"/>
  <c r="N946" i="3" s="1"/>
  <c r="AA947" i="3" l="1"/>
  <c r="Z947" i="3"/>
  <c r="AC947" i="3"/>
  <c r="AE947" i="3"/>
  <c r="AD947" i="3"/>
  <c r="P947" i="3"/>
  <c r="Q947" i="3" s="1"/>
  <c r="R947" i="3" s="1"/>
  <c r="S947" i="3" s="1"/>
  <c r="T947" i="3" s="1"/>
  <c r="L946" i="3"/>
  <c r="W946" i="3"/>
  <c r="AH947" i="3" l="1"/>
  <c r="AG947" i="3"/>
  <c r="U946" i="3"/>
  <c r="E947" i="3" s="1"/>
  <c r="H947" i="3" s="1"/>
  <c r="D947" i="3"/>
  <c r="Y945" i="3"/>
  <c r="F947" i="3" l="1"/>
  <c r="G947" i="3"/>
  <c r="K947" i="3"/>
  <c r="I947" i="3" l="1"/>
  <c r="J947" i="3"/>
  <c r="M947" i="3"/>
  <c r="N947" i="3" s="1"/>
  <c r="V947" i="3"/>
  <c r="W947" i="3" s="1"/>
  <c r="A948" i="3"/>
  <c r="B948" i="3" s="1"/>
  <c r="L947" i="3" l="1"/>
  <c r="P948" i="3"/>
  <c r="Q948" i="3" s="1"/>
  <c r="R948" i="3" s="1"/>
  <c r="S948" i="3" s="1"/>
  <c r="T948" i="3" s="1"/>
  <c r="AA948" i="3"/>
  <c r="Z948" i="3"/>
  <c r="AE948" i="3"/>
  <c r="AD948" i="3"/>
  <c r="AC948" i="3"/>
  <c r="U947" i="3" l="1"/>
  <c r="E948" i="3"/>
  <c r="H948" i="3" s="1"/>
  <c r="D948" i="3"/>
  <c r="AH948" i="3"/>
  <c r="AG948" i="3"/>
  <c r="Y946" i="3"/>
  <c r="F948" i="3" l="1"/>
  <c r="G948" i="3"/>
  <c r="K948" i="3"/>
  <c r="V948" i="3" l="1"/>
  <c r="A949" i="3"/>
  <c r="B949" i="3" s="1"/>
  <c r="I948" i="3"/>
  <c r="J948" i="3"/>
  <c r="M948" i="3"/>
  <c r="N948" i="3" s="1"/>
  <c r="L948" i="3" l="1"/>
  <c r="Z949" i="3"/>
  <c r="P949" i="3"/>
  <c r="Q949" i="3" s="1"/>
  <c r="R949" i="3" s="1"/>
  <c r="S949" i="3" s="1"/>
  <c r="T949" i="3" s="1"/>
  <c r="AA949" i="3"/>
  <c r="AC949" i="3"/>
  <c r="AE949" i="3"/>
  <c r="AD949" i="3"/>
  <c r="W948" i="3"/>
  <c r="U948" i="3" l="1"/>
  <c r="AG949" i="3"/>
  <c r="D949" i="3"/>
  <c r="E949" i="3"/>
  <c r="H949" i="3" s="1"/>
  <c r="AH949" i="3"/>
  <c r="Y947" i="3"/>
  <c r="K949" i="3" l="1"/>
  <c r="F949" i="3"/>
  <c r="G949" i="3"/>
  <c r="I949" i="3" l="1"/>
  <c r="J949" i="3"/>
  <c r="M949" i="3"/>
  <c r="N949" i="3" s="1"/>
  <c r="V949" i="3"/>
  <c r="W949" i="3" s="1"/>
  <c r="A950" i="3"/>
  <c r="B950" i="3" s="1"/>
  <c r="L949" i="3" l="1"/>
  <c r="Z950" i="3"/>
  <c r="AD950" i="3"/>
  <c r="AA950" i="3"/>
  <c r="AC950" i="3"/>
  <c r="P950" i="3"/>
  <c r="Q950" i="3" s="1"/>
  <c r="R950" i="3" s="1"/>
  <c r="S950" i="3" s="1"/>
  <c r="T950" i="3" s="1"/>
  <c r="AE950" i="3"/>
  <c r="U949" i="3" l="1"/>
  <c r="AG950" i="3"/>
  <c r="D950" i="3"/>
  <c r="E950" i="3"/>
  <c r="H950" i="3" s="1"/>
  <c r="AH950" i="3"/>
  <c r="Y948" i="3"/>
  <c r="K950" i="3" l="1"/>
  <c r="F950" i="3"/>
  <c r="G950" i="3"/>
  <c r="I950" i="3" l="1"/>
  <c r="J950" i="3"/>
  <c r="M950" i="3"/>
  <c r="N950" i="3" s="1"/>
  <c r="V950" i="3"/>
  <c r="W950" i="3" s="1"/>
  <c r="A951" i="3"/>
  <c r="B951" i="3" s="1"/>
  <c r="AC951" i="3" l="1"/>
  <c r="AA951" i="3"/>
  <c r="P951" i="3"/>
  <c r="Q951" i="3" s="1"/>
  <c r="R951" i="3" s="1"/>
  <c r="S951" i="3" s="1"/>
  <c r="T951" i="3" s="1"/>
  <c r="AD951" i="3"/>
  <c r="AE951" i="3"/>
  <c r="Z951" i="3"/>
  <c r="L950" i="3"/>
  <c r="U950" i="3" l="1"/>
  <c r="AG951" i="3"/>
  <c r="D951" i="3"/>
  <c r="AH951" i="3"/>
  <c r="E951" i="3"/>
  <c r="H951" i="3" s="1"/>
  <c r="Y949" i="3"/>
  <c r="F951" i="3" l="1"/>
  <c r="G951" i="3"/>
  <c r="K951" i="3"/>
  <c r="V951" i="3" l="1"/>
  <c r="A952" i="3"/>
  <c r="B952" i="3" s="1"/>
  <c r="I951" i="3"/>
  <c r="J951" i="3"/>
  <c r="M951" i="3"/>
  <c r="N951" i="3" s="1"/>
  <c r="L951" i="3" l="1"/>
  <c r="Z952" i="3"/>
  <c r="AD952" i="3"/>
  <c r="AE952" i="3"/>
  <c r="AC952" i="3"/>
  <c r="AA952" i="3"/>
  <c r="P952" i="3"/>
  <c r="Q952" i="3" s="1"/>
  <c r="R952" i="3" s="1"/>
  <c r="S952" i="3" s="1"/>
  <c r="T952" i="3" s="1"/>
  <c r="W951" i="3"/>
  <c r="U951" i="3" l="1"/>
  <c r="D952" i="3" s="1"/>
  <c r="AH952" i="3"/>
  <c r="AG952" i="3"/>
  <c r="Y950" i="3"/>
  <c r="E952" i="3" l="1"/>
  <c r="H952" i="3" s="1"/>
  <c r="K952" i="3" s="1"/>
  <c r="G952" i="3"/>
  <c r="F952" i="3" l="1"/>
  <c r="I952" i="3"/>
  <c r="J952" i="3"/>
  <c r="M952" i="3"/>
  <c r="N952" i="3" s="1"/>
  <c r="V952" i="3"/>
  <c r="W952" i="3" s="1"/>
  <c r="A953" i="3"/>
  <c r="B953" i="3" s="1"/>
  <c r="L952" i="3" l="1"/>
  <c r="P953" i="3"/>
  <c r="Q953" i="3" s="1"/>
  <c r="R953" i="3" s="1"/>
  <c r="S953" i="3" s="1"/>
  <c r="T953" i="3" s="1"/>
  <c r="AD953" i="3"/>
  <c r="AA953" i="3"/>
  <c r="Z953" i="3"/>
  <c r="AE953" i="3"/>
  <c r="AC953" i="3"/>
  <c r="U952" i="3" l="1"/>
  <c r="E953" i="3"/>
  <c r="H953" i="3" s="1"/>
  <c r="AH953" i="3"/>
  <c r="D953" i="3"/>
  <c r="AG953" i="3"/>
  <c r="Y951" i="3"/>
  <c r="F953" i="3" l="1"/>
  <c r="G953" i="3"/>
  <c r="K953" i="3"/>
  <c r="V953" i="3" l="1"/>
  <c r="A954" i="3"/>
  <c r="B954" i="3" s="1"/>
  <c r="I953" i="3"/>
  <c r="J953" i="3"/>
  <c r="M953" i="3"/>
  <c r="N953" i="3" s="1"/>
  <c r="AA954" i="3" l="1"/>
  <c r="Z954" i="3"/>
  <c r="AE954" i="3"/>
  <c r="AD954" i="3"/>
  <c r="AC954" i="3"/>
  <c r="P954" i="3"/>
  <c r="Q954" i="3" s="1"/>
  <c r="R954" i="3" s="1"/>
  <c r="S954" i="3" s="1"/>
  <c r="T954" i="3" s="1"/>
  <c r="L953" i="3"/>
  <c r="W953" i="3"/>
  <c r="U953" i="3" l="1"/>
  <c r="AG954" i="3"/>
  <c r="AH954" i="3"/>
  <c r="D954" i="3"/>
  <c r="E954" i="3"/>
  <c r="H954" i="3" s="1"/>
  <c r="Y952" i="3"/>
  <c r="K954" i="3" l="1"/>
  <c r="F954" i="3"/>
  <c r="G954" i="3"/>
  <c r="I954" i="3" l="1"/>
  <c r="J954" i="3"/>
  <c r="M954" i="3"/>
  <c r="N954" i="3" s="1"/>
  <c r="V954" i="3"/>
  <c r="W954" i="3" s="1"/>
  <c r="A955" i="3"/>
  <c r="B955" i="3" s="1"/>
  <c r="AA955" i="3" l="1"/>
  <c r="AC955" i="3"/>
  <c r="Z955" i="3"/>
  <c r="AE955" i="3"/>
  <c r="AD955" i="3"/>
  <c r="P955" i="3"/>
  <c r="Q955" i="3" s="1"/>
  <c r="R955" i="3" s="1"/>
  <c r="S955" i="3" s="1"/>
  <c r="T955" i="3" s="1"/>
  <c r="L954" i="3"/>
  <c r="U954" i="3" l="1"/>
  <c r="AH955" i="3"/>
  <c r="D955" i="3"/>
  <c r="E955" i="3"/>
  <c r="H955" i="3" s="1"/>
  <c r="AG955" i="3"/>
  <c r="Y953" i="3"/>
  <c r="K955" i="3" l="1"/>
  <c r="F955" i="3"/>
  <c r="G955" i="3"/>
  <c r="I955" i="3" l="1"/>
  <c r="J955" i="3"/>
  <c r="M955" i="3"/>
  <c r="N955" i="3" s="1"/>
  <c r="V955" i="3"/>
  <c r="W955" i="3" s="1"/>
  <c r="A956" i="3"/>
  <c r="B956" i="3" s="1"/>
  <c r="AA956" i="3" l="1"/>
  <c r="AC956" i="3"/>
  <c r="Z956" i="3"/>
  <c r="AE956" i="3"/>
  <c r="P956" i="3"/>
  <c r="Q956" i="3" s="1"/>
  <c r="R956" i="3" s="1"/>
  <c r="S956" i="3" s="1"/>
  <c r="T956" i="3" s="1"/>
  <c r="AD956" i="3"/>
  <c r="L955" i="3"/>
  <c r="U955" i="3" l="1"/>
  <c r="AG956" i="3"/>
  <c r="E956" i="3"/>
  <c r="H956" i="3" s="1"/>
  <c r="D956" i="3"/>
  <c r="AH956" i="3"/>
  <c r="Y954" i="3"/>
  <c r="F956" i="3" l="1"/>
  <c r="G956" i="3"/>
  <c r="K956" i="3"/>
  <c r="I956" i="3" l="1"/>
  <c r="J956" i="3"/>
  <c r="M956" i="3"/>
  <c r="N956" i="3" s="1"/>
  <c r="V956" i="3"/>
  <c r="W956" i="3" s="1"/>
  <c r="A957" i="3"/>
  <c r="B957" i="3" s="1"/>
  <c r="Z957" i="3" l="1"/>
  <c r="P957" i="3"/>
  <c r="Q957" i="3" s="1"/>
  <c r="R957" i="3" s="1"/>
  <c r="S957" i="3" s="1"/>
  <c r="T957" i="3" s="1"/>
  <c r="AA957" i="3"/>
  <c r="AD957" i="3"/>
  <c r="AC957" i="3"/>
  <c r="AE957" i="3"/>
  <c r="L956" i="3"/>
  <c r="AG957" i="3" l="1"/>
  <c r="U956" i="3"/>
  <c r="E957" i="3" s="1"/>
  <c r="H957" i="3" s="1"/>
  <c r="AH957" i="3"/>
  <c r="D957" i="3"/>
  <c r="Y955" i="3"/>
  <c r="F957" i="3" l="1"/>
  <c r="G957" i="3"/>
  <c r="K957" i="3"/>
  <c r="I957" i="3" l="1"/>
  <c r="J957" i="3"/>
  <c r="M957" i="3"/>
  <c r="N957" i="3" s="1"/>
  <c r="V957" i="3"/>
  <c r="W957" i="3" s="1"/>
  <c r="A958" i="3"/>
  <c r="B958" i="3" s="1"/>
  <c r="L957" i="3" l="1"/>
  <c r="P958" i="3"/>
  <c r="Q958" i="3" s="1"/>
  <c r="R958" i="3" s="1"/>
  <c r="S958" i="3" s="1"/>
  <c r="T958" i="3" s="1"/>
  <c r="Z958" i="3"/>
  <c r="AC958" i="3"/>
  <c r="AD958" i="3"/>
  <c r="AA958" i="3"/>
  <c r="AE958" i="3"/>
  <c r="U957" i="3" l="1"/>
  <c r="AG958" i="3"/>
  <c r="D958" i="3"/>
  <c r="E958" i="3"/>
  <c r="H958" i="3" s="1"/>
  <c r="AH958" i="3"/>
  <c r="Y956" i="3"/>
  <c r="F958" i="3" l="1"/>
  <c r="G958" i="3"/>
  <c r="K958" i="3"/>
  <c r="V958" i="3" l="1"/>
  <c r="A959" i="3"/>
  <c r="B959" i="3" s="1"/>
  <c r="I958" i="3"/>
  <c r="J958" i="3"/>
  <c r="M958" i="3"/>
  <c r="N958" i="3" s="1"/>
  <c r="L958" i="3" l="1"/>
  <c r="AC959" i="3"/>
  <c r="Z959" i="3"/>
  <c r="P959" i="3"/>
  <c r="Q959" i="3" s="1"/>
  <c r="R959" i="3" s="1"/>
  <c r="S959" i="3" s="1"/>
  <c r="T959" i="3" s="1"/>
  <c r="AE959" i="3"/>
  <c r="AD959" i="3"/>
  <c r="AA959" i="3"/>
  <c r="W958" i="3"/>
  <c r="U958" i="3" l="1"/>
  <c r="AG959" i="3"/>
  <c r="E959" i="3"/>
  <c r="H959" i="3" s="1"/>
  <c r="D959" i="3"/>
  <c r="AH959" i="3"/>
  <c r="Y957" i="3"/>
  <c r="F959" i="3" l="1"/>
  <c r="G959" i="3"/>
  <c r="K959" i="3"/>
  <c r="V959" i="3" l="1"/>
  <c r="A960" i="3"/>
  <c r="B960" i="3" s="1"/>
  <c r="I959" i="3"/>
  <c r="J959" i="3"/>
  <c r="M959" i="3"/>
  <c r="N959" i="3" s="1"/>
  <c r="Z960" i="3" l="1"/>
  <c r="AA960" i="3"/>
  <c r="P960" i="3"/>
  <c r="Q960" i="3" s="1"/>
  <c r="R960" i="3" s="1"/>
  <c r="S960" i="3" s="1"/>
  <c r="T960" i="3" s="1"/>
  <c r="AD960" i="3"/>
  <c r="AC960" i="3"/>
  <c r="AE960" i="3"/>
  <c r="L959" i="3"/>
  <c r="W959" i="3"/>
  <c r="U959" i="3" l="1"/>
  <c r="E960" i="3" s="1"/>
  <c r="H960" i="3" s="1"/>
  <c r="AG960" i="3"/>
  <c r="AH960" i="3"/>
  <c r="D960" i="3"/>
  <c r="Y958" i="3"/>
  <c r="F960" i="3" l="1"/>
  <c r="G960" i="3"/>
  <c r="K960" i="3"/>
  <c r="V960" i="3" l="1"/>
  <c r="A961" i="3"/>
  <c r="B961" i="3" s="1"/>
  <c r="I960" i="3"/>
  <c r="J960" i="3"/>
  <c r="M960" i="3"/>
  <c r="N960" i="3" s="1"/>
  <c r="P961" i="3" l="1"/>
  <c r="Q961" i="3" s="1"/>
  <c r="R961" i="3" s="1"/>
  <c r="S961" i="3" s="1"/>
  <c r="T961" i="3" s="1"/>
  <c r="AA961" i="3"/>
  <c r="AC961" i="3"/>
  <c r="AD961" i="3"/>
  <c r="Z961" i="3"/>
  <c r="AE961" i="3"/>
  <c r="L960" i="3"/>
  <c r="W960" i="3"/>
  <c r="U960" i="3" l="1"/>
  <c r="D961" i="3"/>
  <c r="AH961" i="3"/>
  <c r="AG961" i="3"/>
  <c r="E961" i="3"/>
  <c r="H961" i="3" s="1"/>
  <c r="Y959" i="3"/>
  <c r="K961" i="3" l="1"/>
  <c r="F961" i="3"/>
  <c r="G961" i="3"/>
  <c r="I961" i="3" l="1"/>
  <c r="J961" i="3"/>
  <c r="M961" i="3"/>
  <c r="N961" i="3" s="1"/>
  <c r="V961" i="3"/>
  <c r="W961" i="3" s="1"/>
  <c r="A962" i="3"/>
  <c r="B962" i="3" s="1"/>
  <c r="Z962" i="3" l="1"/>
  <c r="AC962" i="3"/>
  <c r="P962" i="3"/>
  <c r="Q962" i="3" s="1"/>
  <c r="R962" i="3" s="1"/>
  <c r="S962" i="3" s="1"/>
  <c r="T962" i="3" s="1"/>
  <c r="AE962" i="3"/>
  <c r="AA962" i="3"/>
  <c r="AD962" i="3"/>
  <c r="L961" i="3"/>
  <c r="U961" i="3" l="1"/>
  <c r="AH962" i="3"/>
  <c r="D962" i="3"/>
  <c r="AG962" i="3"/>
  <c r="E962" i="3"/>
  <c r="H962" i="3" s="1"/>
  <c r="Y960" i="3"/>
  <c r="F962" i="3" l="1"/>
  <c r="G962" i="3"/>
  <c r="K962" i="3"/>
  <c r="V962" i="3" l="1"/>
  <c r="A963" i="3"/>
  <c r="B963" i="3" s="1"/>
  <c r="I962" i="3"/>
  <c r="J962" i="3"/>
  <c r="M962" i="3"/>
  <c r="N962" i="3" s="1"/>
  <c r="L962" i="3" l="1"/>
  <c r="AC963" i="3"/>
  <c r="P963" i="3"/>
  <c r="Q963" i="3" s="1"/>
  <c r="R963" i="3" s="1"/>
  <c r="S963" i="3" s="1"/>
  <c r="T963" i="3" s="1"/>
  <c r="AA963" i="3"/>
  <c r="AE963" i="3"/>
  <c r="Z963" i="3"/>
  <c r="AD963" i="3"/>
  <c r="W962" i="3"/>
  <c r="U962" i="3" l="1"/>
  <c r="E963" i="3" s="1"/>
  <c r="H963" i="3" s="1"/>
  <c r="AG963" i="3"/>
  <c r="AH963" i="3"/>
  <c r="D963" i="3"/>
  <c r="Y961" i="3"/>
  <c r="F963" i="3" l="1"/>
  <c r="G963" i="3"/>
  <c r="K963" i="3"/>
  <c r="V963" i="3" l="1"/>
  <c r="A964" i="3"/>
  <c r="B964" i="3" s="1"/>
  <c r="I963" i="3"/>
  <c r="J963" i="3"/>
  <c r="M963" i="3"/>
  <c r="N963" i="3" s="1"/>
  <c r="L963" i="3" l="1"/>
  <c r="AC964" i="3"/>
  <c r="Z964" i="3"/>
  <c r="AA964" i="3"/>
  <c r="AE964" i="3"/>
  <c r="AD964" i="3"/>
  <c r="P964" i="3"/>
  <c r="Q964" i="3" s="1"/>
  <c r="R964" i="3" s="1"/>
  <c r="S964" i="3" s="1"/>
  <c r="T964" i="3" s="1"/>
  <c r="W963" i="3"/>
  <c r="U963" i="3" l="1"/>
  <c r="D964" i="3"/>
  <c r="E964" i="3"/>
  <c r="H964" i="3" s="1"/>
  <c r="AH964" i="3"/>
  <c r="AG964" i="3"/>
  <c r="Y962" i="3"/>
  <c r="K964" i="3" l="1"/>
  <c r="F964" i="3"/>
  <c r="G964" i="3"/>
  <c r="I964" i="3" l="1"/>
  <c r="J964" i="3"/>
  <c r="M964" i="3"/>
  <c r="N964" i="3" s="1"/>
  <c r="V964" i="3"/>
  <c r="A965" i="3"/>
  <c r="B965" i="3" s="1"/>
  <c r="W964" i="3" l="1"/>
  <c r="AC965" i="3"/>
  <c r="P965" i="3"/>
  <c r="Q965" i="3" s="1"/>
  <c r="R965" i="3" s="1"/>
  <c r="S965" i="3" s="1"/>
  <c r="T965" i="3" s="1"/>
  <c r="AD965" i="3"/>
  <c r="Z965" i="3"/>
  <c r="AE965" i="3"/>
  <c r="AA965" i="3"/>
  <c r="L964" i="3"/>
  <c r="U964" i="3" l="1"/>
  <c r="AG965" i="3"/>
  <c r="E965" i="3"/>
  <c r="H965" i="3" s="1"/>
  <c r="D965" i="3"/>
  <c r="AH965" i="3"/>
  <c r="Y963" i="3"/>
  <c r="F965" i="3" l="1"/>
  <c r="G965" i="3"/>
  <c r="K965" i="3"/>
  <c r="V965" i="3" l="1"/>
  <c r="A966" i="3"/>
  <c r="B966" i="3" s="1"/>
  <c r="I965" i="3"/>
  <c r="J965" i="3"/>
  <c r="M965" i="3"/>
  <c r="N965" i="3" s="1"/>
  <c r="L965" i="3" l="1"/>
  <c r="P966" i="3"/>
  <c r="Q966" i="3" s="1"/>
  <c r="R966" i="3" s="1"/>
  <c r="S966" i="3" s="1"/>
  <c r="T966" i="3" s="1"/>
  <c r="Z966" i="3"/>
  <c r="AA966" i="3"/>
  <c r="AE966" i="3"/>
  <c r="AC966" i="3"/>
  <c r="AD966" i="3"/>
  <c r="W965" i="3"/>
  <c r="U965" i="3" l="1"/>
  <c r="E966" i="3"/>
  <c r="H966" i="3" s="1"/>
  <c r="D966" i="3"/>
  <c r="AH966" i="3"/>
  <c r="AG966" i="3"/>
  <c r="Y964" i="3"/>
  <c r="F966" i="3" l="1"/>
  <c r="G966" i="3"/>
  <c r="K966" i="3"/>
  <c r="V966" i="3" l="1"/>
  <c r="A967" i="3"/>
  <c r="B967" i="3" s="1"/>
  <c r="I966" i="3"/>
  <c r="J966" i="3"/>
  <c r="M966" i="3"/>
  <c r="N966" i="3" s="1"/>
  <c r="AA967" i="3" l="1"/>
  <c r="AD967" i="3"/>
  <c r="P967" i="3"/>
  <c r="Q967" i="3" s="1"/>
  <c r="R967" i="3" s="1"/>
  <c r="S967" i="3" s="1"/>
  <c r="T967" i="3" s="1"/>
  <c r="AE967" i="3"/>
  <c r="AC967" i="3"/>
  <c r="Z967" i="3"/>
  <c r="L966" i="3"/>
  <c r="W966" i="3"/>
  <c r="U966" i="3" l="1"/>
  <c r="E967" i="3"/>
  <c r="H967" i="3" s="1"/>
  <c r="D967" i="3"/>
  <c r="AH967" i="3"/>
  <c r="AG967" i="3"/>
  <c r="Y965" i="3"/>
  <c r="F967" i="3" l="1"/>
  <c r="G967" i="3"/>
  <c r="K967" i="3"/>
  <c r="V967" i="3" l="1"/>
  <c r="A968" i="3"/>
  <c r="B968" i="3" s="1"/>
  <c r="I967" i="3"/>
  <c r="J967" i="3"/>
  <c r="M967" i="3"/>
  <c r="N967" i="3" s="1"/>
  <c r="L967" i="3" l="1"/>
  <c r="P968" i="3"/>
  <c r="Q968" i="3" s="1"/>
  <c r="R968" i="3" s="1"/>
  <c r="S968" i="3" s="1"/>
  <c r="T968" i="3" s="1"/>
  <c r="AE968" i="3"/>
  <c r="Z968" i="3"/>
  <c r="AA968" i="3"/>
  <c r="AD968" i="3"/>
  <c r="AC968" i="3"/>
  <c r="W967" i="3"/>
  <c r="AH968" i="3" l="1"/>
  <c r="AG968" i="3"/>
  <c r="U967" i="3"/>
  <c r="E968" i="3" s="1"/>
  <c r="H968" i="3" s="1"/>
  <c r="D968" i="3"/>
  <c r="Y966" i="3"/>
  <c r="F968" i="3" l="1"/>
  <c r="G968" i="3"/>
  <c r="K968" i="3"/>
  <c r="I968" i="3" l="1"/>
  <c r="J968" i="3"/>
  <c r="M968" i="3"/>
  <c r="N968" i="3" s="1"/>
  <c r="V968" i="3"/>
  <c r="A969" i="3"/>
  <c r="B969" i="3" s="1"/>
  <c r="W968" i="3" l="1"/>
  <c r="L968" i="3"/>
  <c r="P969" i="3"/>
  <c r="Q969" i="3" s="1"/>
  <c r="R969" i="3" s="1"/>
  <c r="S969" i="3" s="1"/>
  <c r="T969" i="3" s="1"/>
  <c r="Z969" i="3"/>
  <c r="AC969" i="3"/>
  <c r="AD969" i="3"/>
  <c r="AE969" i="3"/>
  <c r="AA969" i="3"/>
  <c r="AH969" i="3" l="1"/>
  <c r="U968" i="3"/>
  <c r="D969" i="3" s="1"/>
  <c r="AG969" i="3"/>
  <c r="Y967" i="3"/>
  <c r="E969" i="3" l="1"/>
  <c r="H969" i="3" s="1"/>
  <c r="K969" i="3" s="1"/>
  <c r="G969" i="3"/>
  <c r="F969" i="3" l="1"/>
  <c r="I969" i="3"/>
  <c r="J969" i="3"/>
  <c r="M969" i="3"/>
  <c r="N969" i="3" s="1"/>
  <c r="V969" i="3"/>
  <c r="W969" i="3" s="1"/>
  <c r="A970" i="3"/>
  <c r="B970" i="3" s="1"/>
  <c r="AA970" i="3" l="1"/>
  <c r="P970" i="3"/>
  <c r="Q970" i="3" s="1"/>
  <c r="R970" i="3" s="1"/>
  <c r="S970" i="3" s="1"/>
  <c r="T970" i="3" s="1"/>
  <c r="AD970" i="3"/>
  <c r="AC970" i="3"/>
  <c r="AE970" i="3"/>
  <c r="Z970" i="3"/>
  <c r="L969" i="3"/>
  <c r="U969" i="3" l="1"/>
  <c r="D970" i="3" s="1"/>
  <c r="AH970" i="3"/>
  <c r="AG970" i="3"/>
  <c r="Y968" i="3"/>
  <c r="E970" i="3" l="1"/>
  <c r="H970" i="3" s="1"/>
  <c r="K970" i="3" s="1"/>
  <c r="G970" i="3"/>
  <c r="F970" i="3" l="1"/>
  <c r="V970" i="3"/>
  <c r="A971" i="3"/>
  <c r="B971" i="3" s="1"/>
  <c r="I970" i="3"/>
  <c r="J970" i="3"/>
  <c r="M970" i="3"/>
  <c r="N970" i="3" s="1"/>
  <c r="L970" i="3" l="1"/>
  <c r="AA971" i="3"/>
  <c r="AD971" i="3"/>
  <c r="Z971" i="3"/>
  <c r="AC971" i="3"/>
  <c r="AE971" i="3"/>
  <c r="P971" i="3"/>
  <c r="Q971" i="3" s="1"/>
  <c r="R971" i="3" s="1"/>
  <c r="S971" i="3" s="1"/>
  <c r="T971" i="3" s="1"/>
  <c r="W970" i="3"/>
  <c r="U970" i="3" l="1"/>
  <c r="E971" i="3" s="1"/>
  <c r="H971" i="3" s="1"/>
  <c r="AH971" i="3"/>
  <c r="AG971" i="3"/>
  <c r="D971" i="3"/>
  <c r="Y969" i="3"/>
  <c r="F971" i="3" l="1"/>
  <c r="G971" i="3"/>
  <c r="K971" i="3"/>
  <c r="V971" i="3" l="1"/>
  <c r="A972" i="3"/>
  <c r="B972" i="3" s="1"/>
  <c r="I971" i="3"/>
  <c r="J971" i="3"/>
  <c r="M971" i="3"/>
  <c r="N971" i="3" s="1"/>
  <c r="P972" i="3" l="1"/>
  <c r="Q972" i="3" s="1"/>
  <c r="R972" i="3" s="1"/>
  <c r="S972" i="3" s="1"/>
  <c r="T972" i="3" s="1"/>
  <c r="AA972" i="3"/>
  <c r="AD972" i="3"/>
  <c r="AE972" i="3"/>
  <c r="AC972" i="3"/>
  <c r="Z972" i="3"/>
  <c r="L971" i="3"/>
  <c r="W971" i="3"/>
  <c r="U971" i="3" l="1"/>
  <c r="D972" i="3" s="1"/>
  <c r="AG972" i="3"/>
  <c r="AH972" i="3"/>
  <c r="E972" i="3"/>
  <c r="H972" i="3" s="1"/>
  <c r="Y970" i="3"/>
  <c r="K972" i="3" l="1"/>
  <c r="F972" i="3"/>
  <c r="G972" i="3"/>
  <c r="I972" i="3" l="1"/>
  <c r="J972" i="3"/>
  <c r="M972" i="3"/>
  <c r="N972" i="3" s="1"/>
  <c r="V972" i="3"/>
  <c r="W972" i="3" s="1"/>
  <c r="A973" i="3"/>
  <c r="B973" i="3" s="1"/>
  <c r="AD973" i="3" l="1"/>
  <c r="AA973" i="3"/>
  <c r="Z973" i="3"/>
  <c r="P973" i="3"/>
  <c r="Q973" i="3" s="1"/>
  <c r="R973" i="3" s="1"/>
  <c r="S973" i="3" s="1"/>
  <c r="T973" i="3" s="1"/>
  <c r="AC973" i="3"/>
  <c r="AE973" i="3"/>
  <c r="L972" i="3"/>
  <c r="U972" i="3" l="1"/>
  <c r="E973" i="3" s="1"/>
  <c r="H973" i="3" s="1"/>
  <c r="AH973" i="3"/>
  <c r="AG973" i="3"/>
  <c r="D973" i="3"/>
  <c r="Y971" i="3"/>
  <c r="F973" i="3" l="1"/>
  <c r="G973" i="3"/>
  <c r="K973" i="3"/>
  <c r="V973" i="3" l="1"/>
  <c r="A974" i="3"/>
  <c r="B974" i="3" s="1"/>
  <c r="I973" i="3"/>
  <c r="J973" i="3"/>
  <c r="M973" i="3"/>
  <c r="N973" i="3" s="1"/>
  <c r="P974" i="3" l="1"/>
  <c r="Q974" i="3" s="1"/>
  <c r="R974" i="3" s="1"/>
  <c r="S974" i="3" s="1"/>
  <c r="T974" i="3" s="1"/>
  <c r="AC974" i="3"/>
  <c r="Z974" i="3"/>
  <c r="AE974" i="3"/>
  <c r="AA974" i="3"/>
  <c r="AD974" i="3"/>
  <c r="L973" i="3"/>
  <c r="W973" i="3"/>
  <c r="U973" i="3" l="1"/>
  <c r="E974" i="3"/>
  <c r="H974" i="3" s="1"/>
  <c r="D974" i="3"/>
  <c r="AG974" i="3"/>
  <c r="AH974" i="3"/>
  <c r="Y972" i="3"/>
  <c r="F974" i="3" l="1"/>
  <c r="G974" i="3"/>
  <c r="K974" i="3"/>
  <c r="V974" i="3" l="1"/>
  <c r="A975" i="3"/>
  <c r="B975" i="3" s="1"/>
  <c r="I974" i="3"/>
  <c r="J974" i="3"/>
  <c r="M974" i="3"/>
  <c r="N974" i="3" s="1"/>
  <c r="L974" i="3" l="1"/>
  <c r="Z975" i="3"/>
  <c r="AD975" i="3"/>
  <c r="P975" i="3"/>
  <c r="Q975" i="3" s="1"/>
  <c r="R975" i="3" s="1"/>
  <c r="S975" i="3" s="1"/>
  <c r="T975" i="3" s="1"/>
  <c r="AC975" i="3"/>
  <c r="AE975" i="3"/>
  <c r="AA975" i="3"/>
  <c r="W974" i="3"/>
  <c r="U974" i="3" l="1"/>
  <c r="D975" i="3" s="1"/>
  <c r="AH975" i="3"/>
  <c r="AG975" i="3"/>
  <c r="Y973" i="3"/>
  <c r="E975" i="3" l="1"/>
  <c r="H975" i="3" s="1"/>
  <c r="K975" i="3" s="1"/>
  <c r="G975" i="3"/>
  <c r="F975" i="3" l="1"/>
  <c r="V975" i="3"/>
  <c r="A976" i="3"/>
  <c r="B976" i="3" s="1"/>
  <c r="I975" i="3"/>
  <c r="J975" i="3"/>
  <c r="M975" i="3"/>
  <c r="N975" i="3" s="1"/>
  <c r="AC976" i="3" l="1"/>
  <c r="AD976" i="3"/>
  <c r="Z976" i="3"/>
  <c r="P976" i="3"/>
  <c r="Q976" i="3" s="1"/>
  <c r="R976" i="3" s="1"/>
  <c r="S976" i="3" s="1"/>
  <c r="T976" i="3" s="1"/>
  <c r="AE976" i="3"/>
  <c r="AA976" i="3"/>
  <c r="L975" i="3"/>
  <c r="W975" i="3"/>
  <c r="U975" i="3" l="1"/>
  <c r="AH976" i="3"/>
  <c r="E976" i="3"/>
  <c r="H976" i="3" s="1"/>
  <c r="D976" i="3"/>
  <c r="AG976" i="3"/>
  <c r="Y974" i="3"/>
  <c r="F976" i="3" l="1"/>
  <c r="G976" i="3"/>
  <c r="K976" i="3"/>
  <c r="I976" i="3" l="1"/>
  <c r="J976" i="3"/>
  <c r="M976" i="3"/>
  <c r="N976" i="3" s="1"/>
  <c r="V976" i="3"/>
  <c r="W976" i="3" s="1"/>
  <c r="A977" i="3"/>
  <c r="B977" i="3" s="1"/>
  <c r="P977" i="3" l="1"/>
  <c r="Q977" i="3" s="1"/>
  <c r="R977" i="3" s="1"/>
  <c r="S977" i="3" s="1"/>
  <c r="T977" i="3" s="1"/>
  <c r="Z977" i="3"/>
  <c r="AA977" i="3"/>
  <c r="AD977" i="3"/>
  <c r="AC977" i="3"/>
  <c r="AE977" i="3"/>
  <c r="L976" i="3"/>
  <c r="U976" i="3" l="1"/>
  <c r="E977" i="3"/>
  <c r="H977" i="3" s="1"/>
  <c r="AG977" i="3"/>
  <c r="D977" i="3"/>
  <c r="AH977" i="3"/>
  <c r="Y975" i="3"/>
  <c r="F977" i="3" l="1"/>
  <c r="G977" i="3"/>
  <c r="K977" i="3"/>
  <c r="V977" i="3" l="1"/>
  <c r="A978" i="3"/>
  <c r="B978" i="3" s="1"/>
  <c r="I977" i="3"/>
  <c r="J977" i="3"/>
  <c r="M977" i="3"/>
  <c r="N977" i="3" s="1"/>
  <c r="L977" i="3" l="1"/>
  <c r="AA978" i="3"/>
  <c r="AC978" i="3"/>
  <c r="P978" i="3"/>
  <c r="Q978" i="3" s="1"/>
  <c r="R978" i="3" s="1"/>
  <c r="S978" i="3" s="1"/>
  <c r="T978" i="3" s="1"/>
  <c r="AE978" i="3"/>
  <c r="AD978" i="3"/>
  <c r="Z978" i="3"/>
  <c r="W977" i="3"/>
  <c r="U977" i="3" l="1"/>
  <c r="D978" i="3"/>
  <c r="E978" i="3"/>
  <c r="H978" i="3" s="1"/>
  <c r="AH978" i="3"/>
  <c r="AG978" i="3"/>
  <c r="Y976" i="3"/>
  <c r="K978" i="3" l="1"/>
  <c r="F978" i="3"/>
  <c r="G978" i="3"/>
  <c r="I978" i="3" l="1"/>
  <c r="J978" i="3"/>
  <c r="M978" i="3"/>
  <c r="N978" i="3" s="1"/>
  <c r="V978" i="3"/>
  <c r="W978" i="3" s="1"/>
  <c r="A979" i="3"/>
  <c r="B979" i="3" s="1"/>
  <c r="P979" i="3" l="1"/>
  <c r="Q979" i="3" s="1"/>
  <c r="R979" i="3" s="1"/>
  <c r="S979" i="3" s="1"/>
  <c r="T979" i="3" s="1"/>
  <c r="AC979" i="3"/>
  <c r="Z979" i="3"/>
  <c r="AA979" i="3"/>
  <c r="AE979" i="3"/>
  <c r="AD979" i="3"/>
  <c r="L978" i="3"/>
  <c r="U978" i="3" l="1"/>
  <c r="D979" i="3" s="1"/>
  <c r="AH979" i="3"/>
  <c r="AG979" i="3"/>
  <c r="Y977" i="3"/>
  <c r="E979" i="3" l="1"/>
  <c r="H979" i="3" s="1"/>
  <c r="K979" i="3" s="1"/>
  <c r="G979" i="3"/>
  <c r="F979" i="3" l="1"/>
  <c r="I979" i="3"/>
  <c r="J979" i="3"/>
  <c r="M979" i="3"/>
  <c r="N979" i="3" s="1"/>
  <c r="V979" i="3"/>
  <c r="W979" i="3" s="1"/>
  <c r="A980" i="3"/>
  <c r="B980" i="3" s="1"/>
  <c r="P980" i="3" l="1"/>
  <c r="Q980" i="3" s="1"/>
  <c r="R980" i="3" s="1"/>
  <c r="S980" i="3" s="1"/>
  <c r="T980" i="3" s="1"/>
  <c r="AA980" i="3"/>
  <c r="Z980" i="3"/>
  <c r="AC980" i="3"/>
  <c r="AE980" i="3"/>
  <c r="AD980" i="3"/>
  <c r="L979" i="3"/>
  <c r="U979" i="3" l="1"/>
  <c r="D980" i="3" s="1"/>
  <c r="E980" i="3"/>
  <c r="H980" i="3" s="1"/>
  <c r="AG980" i="3"/>
  <c r="AH980" i="3"/>
  <c r="Y978" i="3"/>
  <c r="K980" i="3" l="1"/>
  <c r="F980" i="3"/>
  <c r="G980" i="3"/>
  <c r="I980" i="3" l="1"/>
  <c r="J980" i="3"/>
  <c r="M980" i="3"/>
  <c r="N980" i="3" s="1"/>
  <c r="V980" i="3"/>
  <c r="W980" i="3" s="1"/>
  <c r="A981" i="3"/>
  <c r="B981" i="3" s="1"/>
  <c r="Z981" i="3" l="1"/>
  <c r="P981" i="3"/>
  <c r="Q981" i="3" s="1"/>
  <c r="R981" i="3" s="1"/>
  <c r="S981" i="3" s="1"/>
  <c r="T981" i="3" s="1"/>
  <c r="AA981" i="3"/>
  <c r="AD981" i="3"/>
  <c r="AE981" i="3"/>
  <c r="AC981" i="3"/>
  <c r="L980" i="3"/>
  <c r="U980" i="3" l="1"/>
  <c r="D981" i="3" s="1"/>
  <c r="AG981" i="3"/>
  <c r="AH981" i="3"/>
  <c r="Y979" i="3"/>
  <c r="E981" i="3" l="1"/>
  <c r="H981" i="3" s="1"/>
  <c r="K981" i="3" s="1"/>
  <c r="G981" i="3"/>
  <c r="F981" i="3" l="1"/>
  <c r="V981" i="3"/>
  <c r="A982" i="3"/>
  <c r="B982" i="3" s="1"/>
  <c r="I981" i="3"/>
  <c r="J981" i="3"/>
  <c r="M981" i="3"/>
  <c r="N981" i="3" s="1"/>
  <c r="L981" i="3" l="1"/>
  <c r="AD982" i="3"/>
  <c r="Z982" i="3"/>
  <c r="AA982" i="3"/>
  <c r="AC982" i="3"/>
  <c r="AE982" i="3"/>
  <c r="P982" i="3"/>
  <c r="Q982" i="3" s="1"/>
  <c r="R982" i="3" s="1"/>
  <c r="S982" i="3" s="1"/>
  <c r="T982" i="3" s="1"/>
  <c r="W981" i="3"/>
  <c r="U981" i="3" l="1"/>
  <c r="AG982" i="3"/>
  <c r="AH982" i="3"/>
  <c r="D982" i="3"/>
  <c r="E982" i="3"/>
  <c r="H982" i="3" s="1"/>
  <c r="Y980" i="3"/>
  <c r="K982" i="3" l="1"/>
  <c r="F982" i="3"/>
  <c r="G982" i="3"/>
  <c r="V982" i="3" l="1"/>
  <c r="A983" i="3"/>
  <c r="B983" i="3" s="1"/>
  <c r="I982" i="3"/>
  <c r="J982" i="3"/>
  <c r="M982" i="3"/>
  <c r="N982" i="3" s="1"/>
  <c r="Z983" i="3" l="1"/>
  <c r="AA983" i="3"/>
  <c r="AD983" i="3"/>
  <c r="AE983" i="3"/>
  <c r="AC983" i="3"/>
  <c r="P983" i="3"/>
  <c r="Q983" i="3" s="1"/>
  <c r="R983" i="3" s="1"/>
  <c r="S983" i="3" s="1"/>
  <c r="T983" i="3" s="1"/>
  <c r="L982" i="3"/>
  <c r="W982" i="3"/>
  <c r="U982" i="3" l="1"/>
  <c r="D983" i="3" s="1"/>
  <c r="AH983" i="3"/>
  <c r="AG983" i="3"/>
  <c r="E983" i="3"/>
  <c r="H983" i="3" s="1"/>
  <c r="Y981" i="3"/>
  <c r="K983" i="3" l="1"/>
  <c r="F983" i="3"/>
  <c r="G983" i="3"/>
  <c r="I983" i="3" l="1"/>
  <c r="J983" i="3"/>
  <c r="M983" i="3"/>
  <c r="N983" i="3" s="1"/>
  <c r="V983" i="3"/>
  <c r="W983" i="3" s="1"/>
  <c r="A984" i="3"/>
  <c r="B984" i="3" s="1"/>
  <c r="Z984" i="3" l="1"/>
  <c r="P984" i="3"/>
  <c r="Q984" i="3" s="1"/>
  <c r="R984" i="3" s="1"/>
  <c r="S984" i="3" s="1"/>
  <c r="T984" i="3" s="1"/>
  <c r="AA984" i="3"/>
  <c r="AE984" i="3"/>
  <c r="AC984" i="3"/>
  <c r="AD984" i="3"/>
  <c r="L983" i="3"/>
  <c r="U983" i="3" l="1"/>
  <c r="E984" i="3"/>
  <c r="H984" i="3" s="1"/>
  <c r="AG984" i="3"/>
  <c r="D984" i="3"/>
  <c r="AH984" i="3"/>
  <c r="Y982" i="3"/>
  <c r="F984" i="3" l="1"/>
  <c r="G984" i="3"/>
  <c r="K984" i="3"/>
  <c r="V984" i="3" l="1"/>
  <c r="A985" i="3"/>
  <c r="B985" i="3" s="1"/>
  <c r="I984" i="3"/>
  <c r="J984" i="3"/>
  <c r="M984" i="3"/>
  <c r="N984" i="3" s="1"/>
  <c r="L984" i="3" l="1"/>
  <c r="AA985" i="3"/>
  <c r="P985" i="3"/>
  <c r="Q985" i="3" s="1"/>
  <c r="R985" i="3" s="1"/>
  <c r="S985" i="3" s="1"/>
  <c r="T985" i="3" s="1"/>
  <c r="Z985" i="3"/>
  <c r="AD985" i="3"/>
  <c r="AE985" i="3"/>
  <c r="AC985" i="3"/>
  <c r="W984" i="3"/>
  <c r="AG985" i="3" l="1"/>
  <c r="AH985" i="3"/>
  <c r="U984" i="3"/>
  <c r="D985" i="3" s="1"/>
  <c r="Y983" i="3"/>
  <c r="E985" i="3" l="1"/>
  <c r="H985" i="3" s="1"/>
  <c r="G985" i="3"/>
  <c r="I985" i="3" l="1"/>
  <c r="J985" i="3"/>
  <c r="M985" i="3"/>
  <c r="N985" i="3" s="1"/>
  <c r="F985" i="3"/>
  <c r="K985" i="3"/>
  <c r="V985" i="3" l="1"/>
  <c r="W985" i="3" s="1"/>
  <c r="A986" i="3"/>
  <c r="B986" i="3" s="1"/>
  <c r="L985" i="3"/>
  <c r="Z986" i="3" l="1"/>
  <c r="AA986" i="3"/>
  <c r="AC986" i="3"/>
  <c r="AD986" i="3"/>
  <c r="AE986" i="3"/>
  <c r="P986" i="3"/>
  <c r="Q986" i="3" s="1"/>
  <c r="R986" i="3" s="1"/>
  <c r="S986" i="3" s="1"/>
  <c r="T986" i="3" s="1"/>
  <c r="U985" i="3"/>
  <c r="Y984" i="3"/>
  <c r="D986" i="3" l="1"/>
  <c r="E986" i="3"/>
  <c r="H986" i="3" s="1"/>
  <c r="AH986" i="3"/>
  <c r="AG986" i="3"/>
  <c r="K986" i="3" l="1"/>
  <c r="F986" i="3"/>
  <c r="G986" i="3"/>
  <c r="I986" i="3" l="1"/>
  <c r="J986" i="3"/>
  <c r="M986" i="3"/>
  <c r="N986" i="3" s="1"/>
  <c r="V986" i="3"/>
  <c r="W986" i="3" s="1"/>
  <c r="A987" i="3"/>
  <c r="B987" i="3" s="1"/>
  <c r="AA987" i="3" l="1"/>
  <c r="P987" i="3"/>
  <c r="Q987" i="3" s="1"/>
  <c r="R987" i="3" s="1"/>
  <c r="S987" i="3" s="1"/>
  <c r="T987" i="3" s="1"/>
  <c r="AC987" i="3"/>
  <c r="AE987" i="3"/>
  <c r="AD987" i="3"/>
  <c r="Z987" i="3"/>
  <c r="L986" i="3"/>
  <c r="U986" i="3" l="1"/>
  <c r="E987" i="3" s="1"/>
  <c r="H987" i="3" s="1"/>
  <c r="AG987" i="3"/>
  <c r="AH987" i="3"/>
  <c r="Y985" i="3"/>
  <c r="D987" i="3" l="1"/>
  <c r="F987" i="3" s="1"/>
  <c r="K987" i="3"/>
  <c r="G987" i="3" l="1"/>
  <c r="I987" i="3" s="1"/>
  <c r="V987" i="3"/>
  <c r="A988" i="3"/>
  <c r="B988" i="3" s="1"/>
  <c r="M987" i="3" l="1"/>
  <c r="N987" i="3" s="1"/>
  <c r="J987" i="3"/>
  <c r="L987" i="3"/>
  <c r="AC988" i="3"/>
  <c r="AA988" i="3"/>
  <c r="P988" i="3"/>
  <c r="Q988" i="3" s="1"/>
  <c r="R988" i="3" s="1"/>
  <c r="S988" i="3" s="1"/>
  <c r="T988" i="3" s="1"/>
  <c r="AE988" i="3"/>
  <c r="AD988" i="3"/>
  <c r="Z988" i="3"/>
  <c r="W987" i="3"/>
  <c r="AH988" i="3" l="1"/>
  <c r="U987" i="3"/>
  <c r="E988" i="3" s="1"/>
  <c r="H988" i="3" s="1"/>
  <c r="AG988" i="3"/>
  <c r="D988" i="3"/>
  <c r="Y986" i="3"/>
  <c r="K988" i="3" l="1"/>
  <c r="F988" i="3"/>
  <c r="G988" i="3"/>
  <c r="I988" i="3" l="1"/>
  <c r="J988" i="3"/>
  <c r="M988" i="3"/>
  <c r="N988" i="3" s="1"/>
  <c r="V988" i="3"/>
  <c r="W988" i="3" s="1"/>
  <c r="A989" i="3"/>
  <c r="B989" i="3" s="1"/>
  <c r="L988" i="3" l="1"/>
  <c r="Z989" i="3"/>
  <c r="P989" i="3"/>
  <c r="Q989" i="3" s="1"/>
  <c r="R989" i="3" s="1"/>
  <c r="S989" i="3" s="1"/>
  <c r="T989" i="3" s="1"/>
  <c r="AD989" i="3"/>
  <c r="AC989" i="3"/>
  <c r="AA989" i="3"/>
  <c r="AE989" i="3"/>
  <c r="U988" i="3" l="1"/>
  <c r="D989" i="3"/>
  <c r="AG989" i="3"/>
  <c r="E989" i="3"/>
  <c r="H989" i="3" s="1"/>
  <c r="AH989" i="3"/>
  <c r="Y987" i="3"/>
  <c r="K989" i="3" l="1"/>
  <c r="F989" i="3"/>
  <c r="G989" i="3"/>
  <c r="I989" i="3" l="1"/>
  <c r="J989" i="3"/>
  <c r="M989" i="3"/>
  <c r="N989" i="3" s="1"/>
  <c r="V989" i="3"/>
  <c r="W989" i="3" s="1"/>
  <c r="A990" i="3"/>
  <c r="B990" i="3" s="1"/>
  <c r="AC990" i="3" l="1"/>
  <c r="P990" i="3"/>
  <c r="Q990" i="3" s="1"/>
  <c r="R990" i="3" s="1"/>
  <c r="S990" i="3" s="1"/>
  <c r="T990" i="3" s="1"/>
  <c r="AA990" i="3"/>
  <c r="Z990" i="3"/>
  <c r="AE990" i="3"/>
  <c r="AD990" i="3"/>
  <c r="L989" i="3"/>
  <c r="U989" i="3" l="1"/>
  <c r="AH990" i="3"/>
  <c r="D990" i="3"/>
  <c r="AG990" i="3"/>
  <c r="E990" i="3"/>
  <c r="H990" i="3" s="1"/>
  <c r="Y988" i="3"/>
  <c r="F990" i="3" l="1"/>
  <c r="G990" i="3"/>
  <c r="K990" i="3"/>
  <c r="V990" i="3" l="1"/>
  <c r="A991" i="3"/>
  <c r="B991" i="3" s="1"/>
  <c r="I990" i="3"/>
  <c r="J990" i="3"/>
  <c r="M990" i="3"/>
  <c r="N990" i="3" s="1"/>
  <c r="L990" i="3" l="1"/>
  <c r="AC991" i="3"/>
  <c r="AD991" i="3"/>
  <c r="AA991" i="3"/>
  <c r="Z991" i="3"/>
  <c r="P991" i="3"/>
  <c r="Q991" i="3" s="1"/>
  <c r="R991" i="3" s="1"/>
  <c r="S991" i="3" s="1"/>
  <c r="T991" i="3" s="1"/>
  <c r="AE991" i="3"/>
  <c r="W990" i="3"/>
  <c r="U990" i="3" l="1"/>
  <c r="D991" i="3" s="1"/>
  <c r="AG991" i="3"/>
  <c r="AH991" i="3"/>
  <c r="Y989" i="3"/>
  <c r="E991" i="3" l="1"/>
  <c r="H991" i="3" s="1"/>
  <c r="K991" i="3" s="1"/>
  <c r="G991" i="3"/>
  <c r="F991" i="3" l="1"/>
  <c r="V991" i="3"/>
  <c r="A992" i="3"/>
  <c r="B992" i="3" s="1"/>
  <c r="I991" i="3"/>
  <c r="J991" i="3"/>
  <c r="M991" i="3"/>
  <c r="N991" i="3" s="1"/>
  <c r="L991" i="3" l="1"/>
  <c r="P992" i="3"/>
  <c r="Q992" i="3" s="1"/>
  <c r="R992" i="3" s="1"/>
  <c r="S992" i="3" s="1"/>
  <c r="T992" i="3" s="1"/>
  <c r="AD992" i="3"/>
  <c r="AA992" i="3"/>
  <c r="AE992" i="3"/>
  <c r="AC992" i="3"/>
  <c r="Z992" i="3"/>
  <c r="W991" i="3"/>
  <c r="U991" i="3" l="1"/>
  <c r="D992" i="3" s="1"/>
  <c r="AG992" i="3"/>
  <c r="AH992" i="3"/>
  <c r="E992" i="3"/>
  <c r="H992" i="3" s="1"/>
  <c r="Y990" i="3"/>
  <c r="K992" i="3" l="1"/>
  <c r="F992" i="3"/>
  <c r="G992" i="3"/>
  <c r="I992" i="3" l="1"/>
  <c r="J992" i="3"/>
  <c r="M992" i="3"/>
  <c r="N992" i="3" s="1"/>
  <c r="V992" i="3"/>
  <c r="W992" i="3" s="1"/>
  <c r="A993" i="3"/>
  <c r="B993" i="3" s="1"/>
  <c r="AD993" i="3" l="1"/>
  <c r="P993" i="3"/>
  <c r="Q993" i="3" s="1"/>
  <c r="R993" i="3" s="1"/>
  <c r="S993" i="3" s="1"/>
  <c r="T993" i="3" s="1"/>
  <c r="Z993" i="3"/>
  <c r="AE993" i="3"/>
  <c r="AC993" i="3"/>
  <c r="AA993" i="3"/>
  <c r="L992" i="3"/>
  <c r="U992" i="3" l="1"/>
  <c r="D993" i="3" s="1"/>
  <c r="AH993" i="3"/>
  <c r="AG993" i="3"/>
  <c r="Y991" i="3"/>
  <c r="E993" i="3" l="1"/>
  <c r="H993" i="3" s="1"/>
  <c r="K993" i="3" s="1"/>
  <c r="G993" i="3"/>
  <c r="F993" i="3" l="1"/>
  <c r="I993" i="3"/>
  <c r="J993" i="3"/>
  <c r="M993" i="3"/>
  <c r="N993" i="3" s="1"/>
  <c r="V993" i="3"/>
  <c r="W993" i="3" s="1"/>
  <c r="A994" i="3"/>
  <c r="B994" i="3" s="1"/>
  <c r="AA994" i="3" l="1"/>
  <c r="Z994" i="3"/>
  <c r="P994" i="3"/>
  <c r="Q994" i="3" s="1"/>
  <c r="R994" i="3" s="1"/>
  <c r="S994" i="3" s="1"/>
  <c r="T994" i="3" s="1"/>
  <c r="AC994" i="3"/>
  <c r="AD994" i="3"/>
  <c r="AE994" i="3"/>
  <c r="L993" i="3"/>
  <c r="U993" i="3" l="1"/>
  <c r="E994" i="3" s="1"/>
  <c r="H994" i="3" s="1"/>
  <c r="AG994" i="3"/>
  <c r="AH994" i="3"/>
  <c r="Y992" i="3"/>
  <c r="D994" i="3" l="1"/>
  <c r="F994" i="3" s="1"/>
  <c r="K994" i="3"/>
  <c r="G994" i="3" l="1"/>
  <c r="V994" i="3"/>
  <c r="A995" i="3"/>
  <c r="B995" i="3" s="1"/>
  <c r="I994" i="3"/>
  <c r="J994" i="3"/>
  <c r="M994" i="3"/>
  <c r="N994" i="3" s="1"/>
  <c r="P995" i="3" l="1"/>
  <c r="Q995" i="3" s="1"/>
  <c r="R995" i="3" s="1"/>
  <c r="S995" i="3" s="1"/>
  <c r="T995" i="3" s="1"/>
  <c r="AD995" i="3"/>
  <c r="AA995" i="3"/>
  <c r="AE995" i="3"/>
  <c r="AC995" i="3"/>
  <c r="Z995" i="3"/>
  <c r="L994" i="3"/>
  <c r="W994" i="3"/>
  <c r="U994" i="3" l="1"/>
  <c r="D995" i="3"/>
  <c r="E995" i="3"/>
  <c r="H995" i="3" s="1"/>
  <c r="AH995" i="3"/>
  <c r="AG995" i="3"/>
  <c r="Y993" i="3"/>
  <c r="K995" i="3" l="1"/>
  <c r="F995" i="3"/>
  <c r="G995" i="3"/>
  <c r="V995" i="3" l="1"/>
  <c r="A996" i="3"/>
  <c r="B996" i="3" s="1"/>
  <c r="I995" i="3"/>
  <c r="J995" i="3"/>
  <c r="M995" i="3"/>
  <c r="N995" i="3" s="1"/>
  <c r="L995" i="3" l="1"/>
  <c r="AD996" i="3"/>
  <c r="AA996" i="3"/>
  <c r="AC996" i="3"/>
  <c r="P996" i="3"/>
  <c r="Q996" i="3" s="1"/>
  <c r="R996" i="3" s="1"/>
  <c r="S996" i="3" s="1"/>
  <c r="T996" i="3" s="1"/>
  <c r="AE996" i="3"/>
  <c r="Z996" i="3"/>
  <c r="W995" i="3"/>
  <c r="U995" i="3" l="1"/>
  <c r="D996" i="3"/>
  <c r="AG996" i="3"/>
  <c r="E996" i="3"/>
  <c r="H996" i="3" s="1"/>
  <c r="AH996" i="3"/>
  <c r="Y994" i="3"/>
  <c r="K996" i="3" l="1"/>
  <c r="F996" i="3"/>
  <c r="G996" i="3"/>
  <c r="I996" i="3" l="1"/>
  <c r="J996" i="3"/>
  <c r="M996" i="3"/>
  <c r="N996" i="3" s="1"/>
  <c r="V996" i="3"/>
  <c r="W996" i="3" s="1"/>
  <c r="A997" i="3"/>
  <c r="B997" i="3" s="1"/>
  <c r="AA997" i="3" l="1"/>
  <c r="AC997" i="3"/>
  <c r="Z997" i="3"/>
  <c r="AE997" i="3"/>
  <c r="AD997" i="3"/>
  <c r="P997" i="3"/>
  <c r="Q997" i="3" s="1"/>
  <c r="R997" i="3" s="1"/>
  <c r="S997" i="3" s="1"/>
  <c r="T997" i="3" s="1"/>
  <c r="L996" i="3"/>
  <c r="U996" i="3" l="1"/>
  <c r="AG997" i="3"/>
  <c r="D997" i="3"/>
  <c r="E997" i="3"/>
  <c r="H997" i="3" s="1"/>
  <c r="AH997" i="3"/>
  <c r="Y995" i="3"/>
  <c r="F997" i="3" l="1"/>
  <c r="G997" i="3"/>
  <c r="K997" i="3"/>
  <c r="V997" i="3" l="1"/>
  <c r="A998" i="3"/>
  <c r="B998" i="3" s="1"/>
  <c r="I997" i="3"/>
  <c r="J997" i="3"/>
  <c r="M997" i="3"/>
  <c r="N997" i="3" s="1"/>
  <c r="L997" i="3" l="1"/>
  <c r="Z998" i="3"/>
  <c r="AC998" i="3"/>
  <c r="AA998" i="3"/>
  <c r="P998" i="3"/>
  <c r="Q998" i="3" s="1"/>
  <c r="R998" i="3" s="1"/>
  <c r="S998" i="3" s="1"/>
  <c r="T998" i="3" s="1"/>
  <c r="AD998" i="3"/>
  <c r="AE998" i="3"/>
  <c r="W997" i="3"/>
  <c r="U997" i="3" l="1"/>
  <c r="E998" i="3" s="1"/>
  <c r="H998" i="3" s="1"/>
  <c r="AH998" i="3"/>
  <c r="D998" i="3"/>
  <c r="AG998" i="3"/>
  <c r="Y996" i="3"/>
  <c r="F998" i="3" l="1"/>
  <c r="G998" i="3"/>
  <c r="K998" i="3"/>
  <c r="I998" i="3" l="1"/>
  <c r="J998" i="3"/>
  <c r="M998" i="3"/>
  <c r="N998" i="3" s="1"/>
  <c r="V998" i="3"/>
  <c r="W998" i="3" s="1"/>
  <c r="A999" i="3"/>
  <c r="B999" i="3" s="1"/>
  <c r="AD999" i="3" l="1"/>
  <c r="AA999" i="3"/>
  <c r="Z999" i="3"/>
  <c r="AC999" i="3"/>
  <c r="P999" i="3"/>
  <c r="Q999" i="3" s="1"/>
  <c r="R999" i="3" s="1"/>
  <c r="S999" i="3" s="1"/>
  <c r="T999" i="3" s="1"/>
  <c r="AE999" i="3"/>
  <c r="L998" i="3"/>
  <c r="AG999" i="3" l="1"/>
  <c r="U998" i="3"/>
  <c r="D999" i="3" s="1"/>
  <c r="AH999" i="3"/>
  <c r="E999" i="3"/>
  <c r="H999" i="3" s="1"/>
  <c r="Y997" i="3"/>
  <c r="K999" i="3" l="1"/>
  <c r="F999" i="3"/>
  <c r="G999" i="3"/>
  <c r="I999" i="3" l="1"/>
  <c r="J999" i="3"/>
  <c r="M999" i="3"/>
  <c r="N999" i="3" s="1"/>
  <c r="V999" i="3"/>
  <c r="W999" i="3" s="1"/>
  <c r="A1000" i="3"/>
  <c r="B1000" i="3" s="1"/>
  <c r="AC1000" i="3" l="1"/>
  <c r="P1000" i="3"/>
  <c r="Q1000" i="3" s="1"/>
  <c r="R1000" i="3" s="1"/>
  <c r="S1000" i="3" s="1"/>
  <c r="T1000" i="3" s="1"/>
  <c r="AD1000" i="3"/>
  <c r="AA1000" i="3"/>
  <c r="AE1000" i="3"/>
  <c r="Z1000" i="3"/>
  <c r="L999" i="3"/>
  <c r="U999" i="3" l="1"/>
  <c r="D1000" i="3"/>
  <c r="AH1000" i="3"/>
  <c r="E1000" i="3"/>
  <c r="H1000" i="3" s="1"/>
  <c r="AG1000" i="3"/>
  <c r="Y998" i="3"/>
  <c r="F1000" i="3" l="1"/>
  <c r="G1000" i="3"/>
  <c r="K1000" i="3"/>
  <c r="V1000" i="3" l="1"/>
  <c r="A1001" i="3"/>
  <c r="B1001" i="3" s="1"/>
  <c r="I1000" i="3"/>
  <c r="J1000" i="3"/>
  <c r="M1000" i="3"/>
  <c r="N1000" i="3" s="1"/>
  <c r="W1000" i="3" l="1"/>
  <c r="L1000" i="3"/>
  <c r="P1001" i="3"/>
  <c r="Q1001" i="3" s="1"/>
  <c r="R1001" i="3" s="1"/>
  <c r="S1001" i="3" s="1"/>
  <c r="T1001" i="3" s="1"/>
  <c r="AC1001" i="3"/>
  <c r="AA1001" i="3"/>
  <c r="AD1001" i="3"/>
  <c r="AE1001" i="3"/>
  <c r="Z1001" i="3"/>
  <c r="U1000" i="3" l="1"/>
  <c r="E1001" i="3" s="1"/>
  <c r="H1001" i="3" s="1"/>
  <c r="D1001" i="3"/>
  <c r="AG1001" i="3"/>
  <c r="AH1001" i="3"/>
  <c r="Y999" i="3"/>
  <c r="K1001" i="3" l="1"/>
  <c r="F1001" i="3"/>
  <c r="G1001" i="3"/>
  <c r="I1001" i="3" l="1"/>
  <c r="J1001" i="3"/>
  <c r="M1001" i="3"/>
  <c r="N1001" i="3" s="1"/>
  <c r="V1001" i="3"/>
  <c r="W1001" i="3" s="1"/>
  <c r="A1002" i="3"/>
  <c r="B1002" i="3" s="1"/>
  <c r="AC1002" i="3" l="1"/>
  <c r="AD1002" i="3"/>
  <c r="Z1002" i="3"/>
  <c r="AA1002" i="3"/>
  <c r="AE1002" i="3"/>
  <c r="P1002" i="3"/>
  <c r="Q1002" i="3" s="1"/>
  <c r="R1002" i="3" s="1"/>
  <c r="S1002" i="3" s="1"/>
  <c r="T1002" i="3" s="1"/>
  <c r="L1001" i="3"/>
  <c r="U1001" i="3" l="1"/>
  <c r="AH1002" i="3"/>
  <c r="D1002" i="3"/>
  <c r="AG1002" i="3"/>
  <c r="E1002" i="3"/>
  <c r="H1002" i="3" s="1"/>
  <c r="Y1000" i="3"/>
  <c r="K1002" i="3" l="1"/>
  <c r="F1002" i="3"/>
  <c r="G1002" i="3"/>
  <c r="I1002" i="3" l="1"/>
  <c r="J1002" i="3"/>
  <c r="M1002" i="3"/>
  <c r="N1002" i="3" s="1"/>
  <c r="V1002" i="3"/>
  <c r="W1002" i="3" s="1"/>
  <c r="A1003" i="3"/>
  <c r="B1003" i="3" s="1"/>
  <c r="L1002" i="3" l="1"/>
  <c r="AA1003" i="3"/>
  <c r="Z1003" i="3"/>
  <c r="P1003" i="3"/>
  <c r="Q1003" i="3" s="1"/>
  <c r="R1003" i="3" s="1"/>
  <c r="S1003" i="3" s="1"/>
  <c r="T1003" i="3" s="1"/>
  <c r="AC1003" i="3"/>
  <c r="AE1003" i="3"/>
  <c r="AD1003" i="3"/>
  <c r="U1002" i="3" l="1"/>
  <c r="D1003" i="3" s="1"/>
  <c r="AG1003" i="3"/>
  <c r="AH1003" i="3"/>
  <c r="Y1001" i="3"/>
  <c r="E1003" i="3" l="1"/>
  <c r="H1003" i="3" s="1"/>
  <c r="K1003" i="3" s="1"/>
  <c r="G1003" i="3"/>
  <c r="F1003" i="3" l="1"/>
  <c r="I1003" i="3"/>
  <c r="J1003" i="3"/>
  <c r="M1003" i="3"/>
  <c r="N1003" i="3" s="1"/>
  <c r="V1003" i="3"/>
  <c r="W1003" i="3" s="1"/>
  <c r="A1004" i="3"/>
  <c r="B1004" i="3" s="1"/>
  <c r="L1003" i="3" l="1"/>
  <c r="P1004" i="3"/>
  <c r="Q1004" i="3" s="1"/>
  <c r="R1004" i="3" s="1"/>
  <c r="S1004" i="3" s="1"/>
  <c r="T1004" i="3" s="1"/>
  <c r="AD1004" i="3"/>
  <c r="Z1004" i="3"/>
  <c r="AA1004" i="3"/>
  <c r="AE1004" i="3"/>
  <c r="AC1004" i="3"/>
  <c r="K48" i="1" l="1"/>
  <c r="J28" i="1"/>
  <c r="J48" i="1"/>
  <c r="I48" i="1"/>
  <c r="K28" i="1"/>
  <c r="L48" i="1"/>
  <c r="I28" i="1"/>
  <c r="M48" i="1"/>
  <c r="AG1004" i="3"/>
  <c r="AH1004" i="3"/>
  <c r="U1003" i="3"/>
  <c r="D1004" i="3" s="1"/>
  <c r="Y1002" i="3"/>
  <c r="E1004" i="3" l="1"/>
  <c r="H1004" i="3" s="1"/>
  <c r="C127" i="1"/>
  <c r="C158" i="1"/>
  <c r="C124" i="1"/>
  <c r="C33" i="1"/>
  <c r="C35" i="1"/>
  <c r="J49" i="1" s="1"/>
  <c r="C132" i="1"/>
  <c r="C133" i="1" s="1"/>
  <c r="C125" i="1"/>
  <c r="C129" i="1"/>
  <c r="M28" i="1"/>
  <c r="H70" i="7"/>
  <c r="H72" i="7"/>
  <c r="H73" i="7" s="1"/>
  <c r="K1004" i="3"/>
  <c r="V1004" i="3" s="1"/>
  <c r="F1004" i="3"/>
  <c r="G1004" i="3"/>
  <c r="B127" i="1"/>
  <c r="B124" i="1"/>
  <c r="D158" i="1"/>
  <c r="B130" i="1"/>
  <c r="B126" i="1"/>
  <c r="B125" i="1"/>
  <c r="B129" i="1"/>
  <c r="B128" i="1"/>
  <c r="H49" i="1" l="1"/>
  <c r="C34" i="1"/>
  <c r="E31" i="7"/>
  <c r="I1004" i="3"/>
  <c r="J1004" i="3"/>
  <c r="L1004" i="3" s="1"/>
  <c r="M1004" i="3"/>
  <c r="N1004" i="3" s="1"/>
  <c r="L44" i="1"/>
  <c r="L25" i="1"/>
  <c r="K44" i="1" l="1"/>
  <c r="K25" i="1"/>
  <c r="E65" i="7"/>
  <c r="F65" i="7" s="1"/>
  <c r="H117" i="7"/>
  <c r="E120" i="7"/>
  <c r="F120" i="7" s="1"/>
  <c r="E63" i="7"/>
  <c r="F63" i="7" s="1"/>
  <c r="H59" i="7"/>
  <c r="L31" i="7"/>
  <c r="E119" i="7"/>
  <c r="F119" i="7" s="1"/>
  <c r="E133" i="7"/>
  <c r="E62" i="7"/>
  <c r="F62" i="7" s="1"/>
  <c r="Y1004" i="3"/>
  <c r="U1004" i="3"/>
  <c r="Y1003" i="3"/>
  <c r="M43" i="1" s="1"/>
  <c r="W1004" i="3"/>
  <c r="B138" i="1"/>
  <c r="B134" i="1"/>
  <c r="B133" i="1" s="1"/>
  <c r="F137" i="1"/>
  <c r="B136" i="1"/>
  <c r="F138" i="1"/>
  <c r="C138" i="1"/>
  <c r="C136" i="1"/>
  <c r="J45" i="1" l="1"/>
  <c r="L47" i="1"/>
  <c r="K46" i="1"/>
  <c r="L45" i="1"/>
  <c r="I27" i="1"/>
  <c r="L43" i="1"/>
  <c r="H43" i="1"/>
  <c r="K27" i="1"/>
  <c r="L46" i="1"/>
  <c r="K47" i="1"/>
  <c r="K29" i="1" s="1"/>
  <c r="M29" i="1" s="1"/>
  <c r="K43" i="1"/>
  <c r="J27" i="1"/>
  <c r="J43" i="1"/>
  <c r="K45" i="1"/>
  <c r="H29" i="1"/>
  <c r="I43" i="1"/>
  <c r="H27" i="1"/>
  <c r="J29" i="1"/>
  <c r="M46" i="1"/>
  <c r="H46" i="1"/>
  <c r="J47" i="1"/>
  <c r="K24" i="1"/>
  <c r="J46" i="1"/>
  <c r="I46" i="1"/>
  <c r="H45" i="1"/>
  <c r="I45" i="1"/>
  <c r="M45" i="1"/>
  <c r="H47" i="1"/>
  <c r="M47" i="1"/>
  <c r="M31" i="7"/>
  <c r="H116" i="7"/>
  <c r="H58" i="7"/>
  <c r="E64" i="7"/>
  <c r="F64" i="7" s="1"/>
  <c r="E121" i="7"/>
  <c r="F121" i="7" s="1"/>
  <c r="H55" i="7" l="1"/>
  <c r="K31" i="7"/>
  <c r="H114" i="7"/>
  <c r="E128" i="7"/>
  <c r="B184" i="1"/>
  <c r="B188" i="1"/>
  <c r="B164" i="1"/>
  <c r="B192" i="1"/>
  <c r="B180" i="1"/>
  <c r="B172" i="1"/>
  <c r="B182" i="1"/>
  <c r="B171" i="1"/>
  <c r="B173" i="1"/>
  <c r="B196" i="1"/>
  <c r="B170" i="1"/>
  <c r="C159" i="1"/>
  <c r="H31" i="7"/>
  <c r="B198" i="1"/>
  <c r="B167" i="1"/>
  <c r="B194" i="1"/>
  <c r="B174" i="1"/>
  <c r="B177" i="1"/>
  <c r="B165" i="1"/>
  <c r="B181" i="1"/>
  <c r="B195" i="1"/>
  <c r="B186" i="1"/>
  <c r="B193" i="1"/>
  <c r="B166" i="1"/>
  <c r="B175" i="1"/>
  <c r="B185" i="1"/>
  <c r="B163" i="1"/>
  <c r="B121" i="1"/>
  <c r="H113" i="7"/>
  <c r="B168" i="1"/>
  <c r="H54" i="7"/>
  <c r="B191" i="1"/>
  <c r="B187" i="1"/>
  <c r="B189" i="1"/>
  <c r="B169" i="1"/>
  <c r="B199" i="1"/>
  <c r="B197" i="1"/>
  <c r="B176" i="1"/>
  <c r="B190" i="1"/>
  <c r="C121" i="1"/>
  <c r="B200" i="1"/>
  <c r="B183" i="1"/>
  <c r="B162" i="1"/>
  <c r="F188" i="1"/>
  <c r="F174" i="1"/>
  <c r="D168" i="1"/>
  <c r="D163" i="1"/>
  <c r="D166" i="1"/>
  <c r="D180" i="1"/>
  <c r="F183" i="1"/>
  <c r="D199" i="1"/>
  <c r="D175" i="1"/>
  <c r="D193" i="1"/>
  <c r="D187" i="1"/>
  <c r="F169" i="1"/>
  <c r="D181" i="1"/>
  <c r="D186" i="1"/>
  <c r="D173" i="1"/>
  <c r="F168" i="1"/>
  <c r="D159" i="1"/>
  <c r="D189" i="1"/>
  <c r="F171" i="1"/>
  <c r="D165" i="1"/>
  <c r="F163" i="1"/>
  <c r="D184" i="1"/>
  <c r="F182" i="1"/>
  <c r="D196" i="1"/>
  <c r="D200" i="1"/>
  <c r="F192" i="1"/>
  <c r="D172" i="1"/>
  <c r="F186" i="1"/>
  <c r="F185" i="1"/>
  <c r="F195" i="1"/>
  <c r="D185" i="1"/>
  <c r="F187" i="1"/>
  <c r="D170" i="1"/>
  <c r="F170" i="1"/>
  <c r="D188" i="1"/>
  <c r="D198" i="1"/>
  <c r="D183" i="1"/>
  <c r="D195" i="1"/>
  <c r="F164" i="1"/>
  <c r="F198" i="1"/>
  <c r="F173" i="1"/>
  <c r="D197" i="1"/>
  <c r="D190" i="1"/>
  <c r="F175" i="1"/>
  <c r="D191" i="1"/>
  <c r="D167" i="1"/>
  <c r="F172" i="1"/>
  <c r="F196" i="1"/>
  <c r="F181" i="1"/>
  <c r="D164" i="1"/>
  <c r="F197" i="1"/>
  <c r="D192" i="1"/>
  <c r="F199" i="1"/>
  <c r="D169" i="1"/>
  <c r="F190" i="1"/>
  <c r="F201" i="1"/>
  <c r="D171" i="1"/>
  <c r="D162" i="1"/>
  <c r="F189" i="1"/>
  <c r="D174" i="1"/>
  <c r="D177" i="1"/>
  <c r="F200" i="1"/>
  <c r="F184" i="1"/>
  <c r="F176" i="1"/>
  <c r="F193" i="1"/>
  <c r="D194" i="1"/>
  <c r="F191" i="1"/>
  <c r="F178" i="1"/>
  <c r="D182" i="1"/>
  <c r="D176" i="1"/>
  <c r="F166" i="1"/>
  <c r="F177" i="1"/>
  <c r="F194" i="1"/>
  <c r="F167" i="1"/>
  <c r="F165" i="1"/>
  <c r="H57" i="7"/>
  <c r="F155" i="1"/>
  <c r="F154" i="1"/>
  <c r="F136" i="1"/>
  <c r="F22" i="1"/>
  <c r="P31" i="1"/>
  <c r="H11" i="7"/>
  <c r="S26" i="6"/>
  <c r="H44" i="7"/>
  <c r="H115" i="7"/>
  <c r="S25" i="6"/>
  <c r="H56" i="7"/>
  <c r="H19" i="7"/>
  <c r="D31" i="7"/>
  <c r="P30" i="1"/>
  <c r="P33" i="1"/>
  <c r="P32" i="1"/>
  <c r="I67" i="7"/>
  <c r="H112" i="7"/>
  <c r="J31" i="7"/>
  <c r="H53" i="7"/>
  <c r="B159" i="1"/>
  <c r="C137" i="1" l="1"/>
  <c r="B135" i="1"/>
  <c r="B137" i="1"/>
  <c r="C135" i="1"/>
  <c r="F128" i="7"/>
  <c r="E129" i="7"/>
  <c r="F129"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<sst xmlns="http://schemas.openxmlformats.org/spreadsheetml/2006/main" count="1734" uniqueCount="576">
  <si>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</si>
  <si>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</si>
  <si>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</si>
  <si>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</si>
  <si>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</si>
  <si>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</si>
  <si>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</si>
  <si>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</si>
  <si>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</si>
  <si>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</si>
  <si>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</si>
  <si>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</si>
  <si>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</si>
  <si>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</si>
  <si>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</si>
  <si>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</si>
  <si>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</si>
  <si>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</si>
  <si>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</si>
  <si>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</si>
  <si>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</si>
  <si>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</si>
  <si>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</si>
  <si>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</si>
  <si>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</si>
  <si>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</si>
  <si>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</si>
  <si>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</si>
  <si>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</si>
  <si>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</si>
  <si>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</si>
  <si>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</si>
  <si>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</si>
  <si>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</si>
  <si>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</si>
  <si>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</si>
  <si>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</si>
  <si>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</si>
  <si>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</si>
  <si>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</si>
  <si>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</si>
  <si>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</si>
  <si>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</si>
  <si>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</si>
  <si>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</si>
  <si>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</si>
  <si>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</si>
  <si>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</si>
  <si>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</si>
  <si>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</si>
  <si>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</si>
  <si>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</si>
  <si>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</si>
  <si>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</si>
  <si>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</si>
  <si>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</si>
  <si>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</si>
  <si>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</si>
  <si>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</si>
  <si>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</si>
  <si>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</si>
  <si>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</si>
  <si>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</si>
  <si>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</si>
  <si>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</si>
  <si>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</si>
  <si>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</si>
  <si>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</si>
  <si>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</si>
  <si>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</si>
  <si>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</si>
  <si>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</si>
  <si>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</si>
  <si>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</si>
  <si>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</si>
  <si>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</si>
  <si>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</si>
  <si>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</si>
  <si>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</si>
  <si>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</si>
  <si>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</si>
  <si>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</si>
  <si>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</si>
  <si>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</si>
  <si>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</si>
  <si>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</si>
  <si>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</si>
  <si>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</si>
  <si>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</si>
  <si>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</si>
  <si>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</si>
  <si>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</si>
  <si>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</si>
  <si>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</si>
  <si>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</si>
  <si>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</si>
  <si>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</si>
  <si>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</si>
  <si>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</si>
  <si>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</si>
  <si>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</si>
  <si>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</si>
  <si>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</si>
  <si>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</si>
  <si>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</si>
  <si>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</si>
  <si>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</si>
  <si>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</si>
  <si>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</si>
  <si>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</si>
  <si>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</si>
  <si>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</si>
  <si>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</si>
  <si>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</si>
  <si>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</si>
  <si>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</si>
  <si>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</si>
  <si>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</si>
  <si>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</si>
  <si>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</si>
  <si>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</si>
  <si>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</si>
  <si>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</si>
  <si>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</si>
  <si>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</si>
  <si>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</si>
  <si>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</si>
  <si>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</si>
  <si>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</si>
  <si>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</si>
  <si>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</si>
  <si>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</si>
  <si>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</si>
  <si>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</si>
  <si>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</si>
  <si>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</si>
  <si>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</si>
  <si>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</si>
  <si>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</si>
  <si>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</si>
  <si>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</si>
  <si>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</si>
  <si>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</si>
  <si>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</si>
  <si>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</si>
  <si>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</si>
  <si>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</si>
  <si>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</si>
  <si>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</si>
  <si>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</si>
  <si>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</si>
  <si>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</si>
  <si>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</si>
  <si>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</si>
  <si>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</si>
  <si>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</si>
  <si>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</si>
  <si>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</si>
  <si>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</si>
  <si>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</si>
  <si>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</si>
  <si>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</si>
  <si>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</si>
  <si>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</si>
  <si>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</si>
  <si>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</si>
  <si>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</si>
  <si>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</si>
  <si>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</si>
  <si>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</si>
  <si>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</si>
  <si>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</si>
  <si>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</si>
  <si>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</si>
  <si>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</si>
  <si>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</si>
  <si>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</si>
  <si>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</si>
  <si>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</si>
  <si>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</si>
  <si>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</si>
  <si>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</si>
  <si>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</si>
  <si>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</si>
  <si>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</si>
  <si>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</si>
  <si>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</si>
  <si>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</si>
  <si>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</si>
  <si>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</si>
  <si>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</si>
  <si>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</si>
  <si>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</si>
  <si>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</si>
  <si>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</si>
  <si>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</si>
  <si>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</si>
  <si>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</si>
  <si>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</si>
  <si>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</si>
  <si>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</si>
  <si>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</si>
  <si>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</si>
  <si>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</si>
  <si>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</si>
  <si>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</si>
  <si>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</si>
  <si>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</si>
  <si>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</si>
  <si>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</si>
  <si>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</si>
  <si>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</si>
  <si>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</si>
  <si>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</si>
  <si>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</si>
  <si>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</si>
  <si>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</si>
  <si>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</si>
  <si>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</si>
  <si>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</si>
  <si>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</si>
  <si>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</si>
  <si>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</si>
  <si>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</si>
  <si>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</si>
  <si>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</si>
  <si>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</si>
  <si>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</si>
  <si>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</si>
  <si>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</si>
  <si>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</si>
  <si>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</si>
  <si>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</si>
  <si>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</si>
  <si>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</si>
  <si>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</si>
  <si>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</si>
  <si>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</si>
  <si>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</si>
  <si>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</si>
  <si>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</si>
  <si>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</si>
  <si>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</si>
  <si>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</si>
  <si>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</si>
  <si>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</si>
  <si>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</si>
  <si>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</si>
  <si>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</si>
  <si>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</si>
  <si>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</si>
  <si>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</si>
  <si>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</si>
  <si>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</si>
  <si>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</si>
  <si>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</si>
  <si>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</si>
  <si>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</si>
  <si>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</si>
  <si>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</si>
  <si>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</si>
  <si>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</si>
  <si>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</si>
  <si>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</si>
  <si>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</si>
  <si>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</si>
  <si>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</si>
  <si>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</si>
  <si>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</si>
  <si>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</si>
  <si>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</si>
  <si>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</si>
  <si>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</si>
  <si>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</si>
  <si>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</si>
  <si>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</si>
  <si>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</si>
  <si>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</si>
  <si>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</si>
  <si>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</si>
  <si>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</si>
  <si>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</si>
  <si>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</si>
  <si>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</si>
  <si>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</si>
  <si>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</si>
  <si>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</si>
  <si>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</si>
  <si>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</si>
  <si>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</si>
  <si>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</si>
  <si>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</si>
  <si>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</si>
  <si>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</si>
  <si>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</si>
  <si>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</si>
  <si>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</si>
  <si>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</si>
  <si>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</si>
  <si>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</si>
  <si>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</si>
  <si>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</si>
  <si>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</si>
  <si>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</si>
  <si>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</si>
  <si>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</si>
  <si>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</si>
  <si>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</si>
  <si>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</si>
  <si>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</si>
  <si>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</si>
  <si>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</si>
  <si>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</si>
  <si>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</si>
  <si>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</si>
  <si>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</si>
  <si>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</si>
  <si>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</si>
  <si>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</si>
  <si>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</si>
  <si>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</si>
  <si>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</si>
  <si>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</si>
  <si>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</si>
  <si>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</si>
  <si>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</si>
  <si>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</si>
  <si>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</si>
  <si>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</si>
  <si>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</si>
  <si>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</si>
  <si>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</si>
  <si>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</si>
  <si>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</si>
  <si>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</si>
  <si>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</si>
  <si>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</si>
  <si>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</si>
  <si>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</si>
  <si>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</si>
  <si>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</si>
  <si>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</si>
  <si>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</si>
  <si>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</si>
  <si>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</si>
  <si>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</si>
  <si>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</si>
  <si>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</si>
  <si>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</si>
  <si>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</si>
  <si>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</si>
  <si>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</si>
  <si>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</si>
  <si>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</si>
  <si>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</si>
  <si>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</si>
  <si>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</si>
  <si>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</si>
  <si>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</si>
  <si>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</si>
  <si>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</si>
  <si>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</si>
  <si>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</si>
  <si>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</si>
  <si>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</si>
  <si>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</si>
  <si>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</si>
  <si>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</si>
  <si>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</si>
  <si>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</si>
  <si>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</si>
  <si>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</si>
  <si>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</si>
  <si>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</si>
  <si>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</si>
  <si>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</si>
  <si>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</si>
  <si>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</si>
  <si>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</si>
  <si>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</si>
  <si>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</si>
  <si>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</si>
  <si>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</si>
  <si>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</si>
  <si>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</si>
  <si>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</si>
  <si>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</si>
  <si>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</si>
  <si>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</si>
  <si>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</si>
  <si>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</si>
  <si>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</si>
  <si>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</si>
  <si>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</si>
  <si>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</si>
  <si>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</si>
  <si>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</si>
  <si>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</si>
  <si>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</si>
  <si>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</si>
  <si>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</si>
  <si>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</si>
  <si>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</si>
  <si>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</si>
  <si>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</si>
  <si>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</si>
  <si>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</si>
  <si>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</si>
  <si>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</si>
  <si>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</si>
  <si>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</si>
  <si>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</si>
  <si>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</si>
  <si>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</si>
  <si>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</si>
  <si>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</si>
  <si>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</si>
  <si>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</si>
  <si>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</si>
  <si>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</si>
  <si>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</si>
  <si>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</si>
  <si>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</si>
  <si>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</si>
  <si>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</si>
  <si>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</si>
  <si>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</si>
  <si>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</si>
  <si>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</si>
  <si>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</si>
  <si>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</si>
  <si>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</si>
  <si>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</si>
  <si>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</si>
  <si>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</si>
  <si>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</si>
  <si>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</si>
  <si>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</si>
  <si>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</si>
  <si>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</si>
  <si>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</si>
  <si>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</si>
  <si>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</si>
  <si>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</si>
  <si>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</si>
  <si>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</si>
  <si>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</si>
  <si>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</si>
  <si>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</si>
  <si>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</si>
  <si>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</si>
  <si>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</si>
  <si>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</si>
  <si>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</si>
  <si>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</si>
  <si>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</si>
  <si>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</si>
  <si>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</si>
  <si>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</si>
  <si>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</si>
  <si>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</si>
  <si>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</si>
  <si>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</si>
  <si>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</si>
  <si>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</si>
  <si>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</si>
  <si>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</si>
  <si>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</si>
  <si>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</si>
  <si>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</si>
  <si>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</si>
  <si>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</si>
  <si>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</si>
  <si>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</si>
  <si>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</si>
  <si>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</si>
  <si>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</si>
  <si>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</si>
  <si>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</si>
  <si>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</si>
  <si>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</si>
  <si>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</si>
  <si>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</si>
  <si>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</si>
  <si>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</si>
  <si>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</si>
  <si>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</si>
  <si>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</si>
  <si>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</si>
  <si>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</si>
  <si>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</si>
  <si>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</si>
  <si>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</si>
  <si>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</si>
  <si>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</si>
  <si>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</si>
  <si>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</si>
  <si>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</si>
  <si>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</si>
  <si>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</si>
  <si>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</si>
  <si>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</si>
  <si>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</si>
  <si>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</si>
  <si>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</si>
  <si>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</si>
  <si>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</si>
  <si>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</si>
  <si>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</si>
  <si>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</si>
  <si>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</si>
  <si>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</si>
  <si>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</si>
  <si>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</si>
  <si>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</si>
  <si>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</si>
  <si>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</si>
  <si>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</si>
  <si>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</si>
  <si>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</si>
  <si>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</si>
  <si>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</si>
  <si>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</si>
  <si>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</si>
  <si>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</si>
  <si>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</si>
  <si>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</si>
  <si>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</si>
  <si>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</si>
  <si>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</si>
  <si>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</si>
  <si>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</si>
  <si>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</si>
  <si>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</si>
  <si>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</si>
  <si>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</si>
  <si>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</si>
  <si>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</si>
  <si>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</si>
  <si>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</si>
  <si>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</si>
  <si>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</si>
  <si>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</si>
  <si>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</si>
  <si>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</si>
  <si>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</si>
  <si>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</si>
  <si>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</si>
  <si>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</si>
  <si>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</si>
  <si>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</si>
  <si>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</si>
  <si>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</si>
  <si>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</si>
  <si>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</si>
  <si>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</si>
  <si>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</si>
  <si>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</si>
  <si>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</si>
  <si>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</si>
  <si>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</si>
  <si>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</si>
  <si>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</si>
  <si>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</si>
  <si>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</si>
  <si>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</si>
  <si>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</si>
  <si>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</si>
  <si>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</si>
  <si>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</si>
  <si>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</si>
  <si>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</si>
  <si>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OpenRocket</t>
  </si>
  <si>
    <t>MS</t>
  </si>
  <si>
    <t>Cnalpha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</si>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</sst>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2"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45" fillId="0" borderId="83" xfId="2" applyFont="1" applyBorder="1" applyAlignment="1">
      <alignment horizontal="center"/>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0" fontId="2" fillId="12" borderId="15" xfId="0" applyFont="1" applyFill="1" applyBorder="1" applyAlignment="1" applyProtection="1">
      <alignment horizontal="center"/>
      <protection hidden="1"/>
    </xf>
    <xf numFmtId="166" fontId="2" fillId="17" borderId="46" xfId="0" applyNumberFormat="1" applyFont="1" applyFill="1" applyBorder="1" applyAlignment="1">
      <alignment horizontal="center" vertical="center"/>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0" fillId="0" borderId="0" xfId="0" applyAlignment="1">
      <alignment horizontal="center"/>
    </xf>
    <xf numFmtId="0" fontId="0" fillId="30" borderId="21" xfId="0" applyFill="1" applyBorder="1" applyAlignment="1">
      <alignment horizontal="center"/>
    </xf>
    <xf numFmtId="0" fontId="0" fillId="30" borderId="23" xfId="0" applyFill="1" applyBorder="1" applyAlignment="1">
      <alignment horizontal="center"/>
    </xf>
    <xf numFmtId="0" fontId="0" fillId="0" borderId="0" xfId="0"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0" borderId="33" xfId="0"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0" borderId="33" xfId="0"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02" xfId="0"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xf numFmtId="165" fontId="2" fillId="0" borderId="12" xfId="0" applyNumberFormat="1" applyFont="1" applyBorder="1" applyAlignment="1">
      <alignment horizontal="center" vertical="center"/>
    </xf>
    <xf numFmtId="1" fontId="2" fillId="0" borderId="12" xfId="0" applyNumberFormat="1" applyFont="1" applyBorder="1" applyAlignment="1">
      <alignment horizontal="center" vertic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-962</c:v>
                </c:pt>
                <c:pt idx="1">
                  <c:v>-1082</c:v>
                </c:pt>
                <c:pt idx="2">
                  <c:v>-1162</c:v>
                </c:pt>
                <c:pt idx="3">
                  <c:v>-1132</c:v>
                </c:pt>
                <c:pt idx="4">
                  <c:v>-962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-750.00590024891665</c:v>
                </c:pt>
                <c:pt idx="1">
                  <c:v>-750</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-931.60057213596576</c:v>
                </c:pt>
                <c:pt idx="1">
                  <c:v>-931.60057213596576</c:v>
                </c:pt>
                <c:pt idx="2">
                  <c:v>-931.60057213596576</c:v>
                </c:pt>
                <c:pt idx="3">
                  <c:v>-931.60057213596576</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392.33333333333331</c:v>
                </c:pt>
                <c:pt idx="1">
                  <c:v>-392.33333333333331</c:v>
                </c:pt>
              </c:numCache>
            </c:numRef>
          </c:xVal>
          <c:yVal>
            <c:numRef>
              <c:f>Stabilito!$C$168:$C$169</c:f>
              <c:numCache>
                <c:formatCode>0</c:formatCode>
                <c:ptCount val="2"/>
                <c:pt idx="0">
                  <c:v>-1188.77</c:v>
                </c:pt>
                <c:pt idx="1">
                  <c:v>-1188.77</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-1201.2333333333333</c:v>
                </c:pt>
                <c:pt idx="1">
                  <c:v>-1201.2333333333333</c:v>
                </c:pt>
                <c:pt idx="2">
                  <c:v>-1201.2333333333333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-186.23333333333335</c:v>
                </c:pt>
                <c:pt idx="1">
                  <c:v>-186.23333333333335</c:v>
                </c:pt>
                <c:pt idx="2">
                  <c:v>-186.23333333333335</c:v>
                </c:pt>
              </c:numCache>
            </c:numRef>
          </c:xVal>
          <c:yVal>
            <c:numRef>
              <c:f>Stabilito!$C$143:$C$145</c:f>
              <c:numCache>
                <c:formatCode>0</c:formatCode>
                <c:ptCount val="3"/>
                <c:pt idx="0">
                  <c:v>-962</c:v>
                </c:pt>
                <c:pt idx="1">
                  <c:v>-1022</c:v>
                </c:pt>
                <c:pt idx="2">
                  <c:v>-1082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-205.85</c:v>
                </c:pt>
                <c:pt idx="1">
                  <c:v>-205.85</c:v>
                </c:pt>
                <c:pt idx="2">
                  <c:v>-205.85</c:v>
                </c:pt>
              </c:numCache>
            </c:numRef>
          </c:xVal>
          <c:yVal>
            <c:numRef>
              <c:f>Stabilito!$C$146:$C$148</c:f>
              <c:numCache>
                <c:formatCode>0</c:formatCode>
                <c:ptCount val="3"/>
                <c:pt idx="0">
                  <c:v>-1082</c:v>
                </c:pt>
                <c:pt idx="1">
                  <c:v>-1122</c:v>
                </c:pt>
                <c:pt idx="2">
                  <c:v>-1162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205.85</c:v>
                </c:pt>
                <c:pt idx="1">
                  <c:v>205.85</c:v>
                </c:pt>
                <c:pt idx="2">
                  <c:v>205.85</c:v>
                </c:pt>
              </c:numCache>
            </c:numRef>
          </c:xVal>
          <c:yVal>
            <c:numRef>
              <c:f>Stabilito!$C$140:$C$142</c:f>
              <c:numCache>
                <c:formatCode>0</c:formatCode>
                <c:ptCount val="3"/>
                <c:pt idx="0">
                  <c:v>-962</c:v>
                </c:pt>
                <c:pt idx="1">
                  <c:v>-1047</c:v>
                </c:pt>
                <c:pt idx="2">
                  <c:v>-1132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-205.85</c:v>
                </c:pt>
                <c:pt idx="1">
                  <c:v>-205.85</c:v>
                </c:pt>
                <c:pt idx="2">
                  <c:v>-205.85</c:v>
                </c:pt>
              </c:numCache>
            </c:numRef>
          </c:xVal>
          <c:yVal>
            <c:numRef>
              <c:f>Stabilito!$C$155:$C$157</c:f>
              <c:numCache>
                <c:formatCode>0</c:formatCode>
                <c:ptCount val="3"/>
                <c:pt idx="0">
                  <c:v>-750.00295012445827</c:v>
                </c:pt>
                <c:pt idx="1">
                  <c:v>-840.80176113021207</c:v>
                </c:pt>
                <c:pt idx="2">
                  <c:v>-931.60057213596576</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2.16184133198868</c:v>
                </c:pt>
                <c:pt idx="1">
                  <c:v>2.16184133198868</c:v>
                </c:pt>
                <c:pt idx="2">
                  <c:v>2.1619115730472114</c:v>
                </c:pt>
                <c:pt idx="3">
                  <c:v>2.1619115730472114</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2.1619115730472114</c:v>
                </c:pt>
                <c:pt idx="1">
                  <c:v>2.16184133198868</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0-129D-4A52-8B50-2D37113355A0}"/>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1210.9259815018938</c:v>
                </c:pt>
              </c:numCache>
            </c:numRef>
          </c:xVal>
          <c:yVal>
            <c:numRef>
              <c:f>Trajecto!$C$121</c:f>
              <c:numCache>
                <c:formatCode>0</c:formatCode>
                <c:ptCount val="1"/>
                <c:pt idx="0">
                  <c:v>1210.9259815018938</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145.53312697056055</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180.69821284845054</c:v>
                </c:pt>
                <c:pt idx="105">
                  <c:v>#N/A</c:v>
                </c:pt>
                <c:pt idx="106">
                  <c:v>#N/A</c:v>
                </c:pt>
                <c:pt idx="107">
                  <c:v>#N/A</c:v>
                </c:pt>
                <c:pt idx="108">
                  <c:v>#N/A</c:v>
                </c:pt>
                <c:pt idx="109">
                  <c:v>#N/A</c:v>
                </c:pt>
                <c:pt idx="110">
                  <c:v>#N/A</c:v>
                </c:pt>
                <c:pt idx="111">
                  <c:v>#N/A</c:v>
                </c:pt>
                <c:pt idx="112">
                  <c:v>#N/A</c:v>
                </c:pt>
                <c:pt idx="113">
                  <c:v>#N/A</c:v>
                </c:pt>
                <c:pt idx="114">
                  <c:v>212.92599249720132</c:v>
                </c:pt>
                <c:pt idx="115">
                  <c:v>#N/A</c:v>
                </c:pt>
                <c:pt idx="116">
                  <c:v>#N/A</c:v>
                </c:pt>
                <c:pt idx="117">
                  <c:v>#N/A</c:v>
                </c:pt>
                <c:pt idx="118">
                  <c:v>#N/A</c:v>
                </c:pt>
                <c:pt idx="119">
                  <c:v>#N/A</c:v>
                </c:pt>
                <c:pt idx="120">
                  <c:v>#N/A</c:v>
                </c:pt>
                <c:pt idx="121">
                  <c:v>#N/A</c:v>
                </c:pt>
                <c:pt idx="122">
                  <c:v>#N/A</c:v>
                </c:pt>
                <c:pt idx="123">
                  <c:v>#N/A</c:v>
                </c:pt>
                <c:pt idx="124">
                  <c:v>242.87672062452117</c:v>
                </c:pt>
                <c:pt idx="125">
                  <c:v>#N/A</c:v>
                </c:pt>
                <c:pt idx="126">
                  <c:v>#N/A</c:v>
                </c:pt>
                <c:pt idx="127">
                  <c:v>#N/A</c:v>
                </c:pt>
                <c:pt idx="128">
                  <c:v>#N/A</c:v>
                </c:pt>
                <c:pt idx="129">
                  <c:v>#N/A</c:v>
                </c:pt>
                <c:pt idx="130">
                  <c:v>#N/A</c:v>
                </c:pt>
                <c:pt idx="131">
                  <c:v>#N/A</c:v>
                </c:pt>
                <c:pt idx="132">
                  <c:v>#N/A</c:v>
                </c:pt>
                <c:pt idx="133">
                  <c:v>#N/A</c:v>
                </c:pt>
                <c:pt idx="134">
                  <c:v>271.04269227236949</c:v>
                </c:pt>
                <c:pt idx="135">
                  <c:v>#N/A</c:v>
                </c:pt>
                <c:pt idx="136">
                  <c:v>#N/A</c:v>
                </c:pt>
                <c:pt idx="137">
                  <c:v>#N/A</c:v>
                </c:pt>
                <c:pt idx="138">
                  <c:v>#N/A</c:v>
                </c:pt>
                <c:pt idx="139">
                  <c:v>#N/A</c:v>
                </c:pt>
                <c:pt idx="140">
                  <c:v>#N/A</c:v>
                </c:pt>
                <c:pt idx="141">
                  <c:v>#N/A</c:v>
                </c:pt>
                <c:pt idx="142">
                  <c:v>#N/A</c:v>
                </c:pt>
                <c:pt idx="143">
                  <c:v>#N/A</c:v>
                </c:pt>
                <c:pt idx="144">
                  <c:v>297.79956436548792</c:v>
                </c:pt>
                <c:pt idx="145">
                  <c:v>#N/A</c:v>
                </c:pt>
                <c:pt idx="146">
                  <c:v>#N/A</c:v>
                </c:pt>
                <c:pt idx="147">
                  <c:v>#N/A</c:v>
                </c:pt>
                <c:pt idx="148">
                  <c:v>#N/A</c:v>
                </c:pt>
                <c:pt idx="149">
                  <c:v>#N/A</c:v>
                </c:pt>
                <c:pt idx="150">
                  <c:v>#N/A</c:v>
                </c:pt>
                <c:pt idx="151">
                  <c:v>#N/A</c:v>
                </c:pt>
                <c:pt idx="152">
                  <c:v>#N/A</c:v>
                </c:pt>
                <c:pt idx="153">
                  <c:v>#N/A</c:v>
                </c:pt>
                <c:pt idx="154">
                  <c:v>323.44255083574961</c:v>
                </c:pt>
                <c:pt idx="155">
                  <c:v>#N/A</c:v>
                </c:pt>
                <c:pt idx="156">
                  <c:v>#N/A</c:v>
                </c:pt>
                <c:pt idx="157">
                  <c:v>#N/A</c:v>
                </c:pt>
                <c:pt idx="158">
                  <c:v>#N/A</c:v>
                </c:pt>
                <c:pt idx="159">
                  <c:v>#N/A</c:v>
                </c:pt>
                <c:pt idx="160">
                  <c:v>#N/A</c:v>
                </c:pt>
                <c:pt idx="161">
                  <c:v>#N/A</c:v>
                </c:pt>
                <c:pt idx="162">
                  <c:v>#N/A</c:v>
                </c:pt>
                <c:pt idx="163">
                  <c:v>#N/A</c:v>
                </c:pt>
                <c:pt idx="164">
                  <c:v>348.20879093015969</c:v>
                </c:pt>
                <c:pt idx="165">
                  <c:v>#N/A</c:v>
                </c:pt>
                <c:pt idx="166">
                  <c:v>#N/A</c:v>
                </c:pt>
                <c:pt idx="167">
                  <c:v>#N/A</c:v>
                </c:pt>
                <c:pt idx="168">
                  <c:v>#N/A</c:v>
                </c:pt>
                <c:pt idx="169">
                  <c:v>#N/A</c:v>
                </c:pt>
                <c:pt idx="170">
                  <c:v>#N/A</c:v>
                </c:pt>
                <c:pt idx="171">
                  <c:v>#N/A</c:v>
                </c:pt>
                <c:pt idx="172">
                  <c:v>#N/A</c:v>
                </c:pt>
                <c:pt idx="173">
                  <c:v>#N/A</c:v>
                </c:pt>
                <c:pt idx="174">
                  <c:v>372.29053336309659</c:v>
                </c:pt>
                <c:pt idx="175">
                  <c:v>#N/A</c:v>
                </c:pt>
                <c:pt idx="176">
                  <c:v>#N/A</c:v>
                </c:pt>
                <c:pt idx="177">
                  <c:v>#N/A</c:v>
                </c:pt>
                <c:pt idx="178">
                  <c:v>#N/A</c:v>
                </c:pt>
                <c:pt idx="179">
                  <c:v>#N/A</c:v>
                </c:pt>
                <c:pt idx="180">
                  <c:v>#N/A</c:v>
                </c:pt>
                <c:pt idx="181">
                  <c:v>#N/A</c:v>
                </c:pt>
                <c:pt idx="182">
                  <c:v>#N/A</c:v>
                </c:pt>
                <c:pt idx="183">
                  <c:v>#N/A</c:v>
                </c:pt>
                <c:pt idx="184">
                  <c:v>395.84058218269297</c:v>
                </c:pt>
                <c:pt idx="185">
                  <c:v>#N/A</c:v>
                </c:pt>
                <c:pt idx="186">
                  <c:v>#N/A</c:v>
                </c:pt>
                <c:pt idx="187">
                  <c:v>#N/A</c:v>
                </c:pt>
                <c:pt idx="188">
                  <c:v>#N/A</c:v>
                </c:pt>
                <c:pt idx="189">
                  <c:v>#N/A</c:v>
                </c:pt>
                <c:pt idx="190">
                  <c:v>#N/A</c:v>
                </c:pt>
                <c:pt idx="191">
                  <c:v>#N/A</c:v>
                </c:pt>
                <c:pt idx="192">
                  <c:v>#N/A</c:v>
                </c:pt>
                <c:pt idx="193">
                  <c:v>#N/A</c:v>
                </c:pt>
                <c:pt idx="194">
                  <c:v>418.96907964318234</c:v>
                </c:pt>
                <c:pt idx="195">
                  <c:v>#N/A</c:v>
                </c:pt>
                <c:pt idx="196">
                  <c:v>#N/A</c:v>
                </c:pt>
                <c:pt idx="197">
                  <c:v>#N/A</c:v>
                </c:pt>
                <c:pt idx="198">
                  <c:v>#N/A</c:v>
                </c:pt>
                <c:pt idx="199">
                  <c:v>#N/A</c:v>
                </c:pt>
                <c:pt idx="200">
                  <c:v>#N/A</c:v>
                </c:pt>
                <c:pt idx="201">
                  <c:v>#N/A</c:v>
                </c:pt>
                <c:pt idx="202">
                  <c:v>#N/A</c:v>
                </c:pt>
                <c:pt idx="203">
                  <c:v>#N/A</c:v>
                </c:pt>
                <c:pt idx="204">
                  <c:v>441.7319631187994</c:v>
                </c:pt>
                <c:pt idx="205">
                  <c:v>#N/A</c:v>
                </c:pt>
                <c:pt idx="206">
                  <c:v>#N/A</c:v>
                </c:pt>
                <c:pt idx="207">
                  <c:v>#N/A</c:v>
                </c:pt>
                <c:pt idx="208">
                  <c:v>#N/A</c:v>
                </c:pt>
                <c:pt idx="209">
                  <c:v>#N/A</c:v>
                </c:pt>
                <c:pt idx="210">
                  <c:v>#N/A</c:v>
                </c:pt>
                <c:pt idx="211">
                  <c:v>#N/A</c:v>
                </c:pt>
                <c:pt idx="212">
                  <c:v>#N/A</c:v>
                </c:pt>
                <c:pt idx="213">
                  <c:v>#N/A</c:v>
                </c:pt>
                <c:pt idx="214">
                  <c:v>464.12290209391097</c:v>
                </c:pt>
                <c:pt idx="215">
                  <c:v>#N/A</c:v>
                </c:pt>
                <c:pt idx="216">
                  <c:v>#N/A</c:v>
                </c:pt>
                <c:pt idx="217">
                  <c:v>#N/A</c:v>
                </c:pt>
                <c:pt idx="218">
                  <c:v>#N/A</c:v>
                </c:pt>
                <c:pt idx="219">
                  <c:v>#N/A</c:v>
                </c:pt>
                <c:pt idx="220">
                  <c:v>#N/A</c:v>
                </c:pt>
                <c:pt idx="221">
                  <c:v>#N/A</c:v>
                </c:pt>
                <c:pt idx="222">
                  <c:v>#N/A</c:v>
                </c:pt>
                <c:pt idx="223">
                  <c:v>#N/A</c:v>
                </c:pt>
                <c:pt idx="224">
                  <c:v>486.08512542853737</c:v>
                </c:pt>
                <c:pt idx="225">
                  <c:v>#N/A</c:v>
                </c:pt>
                <c:pt idx="226">
                  <c:v>#N/A</c:v>
                </c:pt>
                <c:pt idx="227">
                  <c:v>#N/A</c:v>
                </c:pt>
                <c:pt idx="228">
                  <c:v>#N/A</c:v>
                </c:pt>
                <c:pt idx="229">
                  <c:v>#N/A</c:v>
                </c:pt>
                <c:pt idx="230">
                  <c:v>#N/A</c:v>
                </c:pt>
                <c:pt idx="231">
                  <c:v>#N/A</c:v>
                </c:pt>
                <c:pt idx="232">
                  <c:v>#N/A</c:v>
                </c:pt>
                <c:pt idx="233">
                  <c:v>#N/A</c:v>
                </c:pt>
                <c:pt idx="234">
                  <c:v>507.53533617061368</c:v>
                </c:pt>
                <c:pt idx="235">
                  <c:v>#N/A</c:v>
                </c:pt>
                <c:pt idx="236">
                  <c:v>#N/A</c:v>
                </c:pt>
                <c:pt idx="237">
                  <c:v>#N/A</c:v>
                </c:pt>
                <c:pt idx="238">
                  <c:v>#N/A</c:v>
                </c:pt>
                <c:pt idx="239">
                  <c:v>#N/A</c:v>
                </c:pt>
                <c:pt idx="240">
                  <c:v>#N/A</c:v>
                </c:pt>
                <c:pt idx="241">
                  <c:v>#N/A</c:v>
                </c:pt>
                <c:pt idx="242">
                  <c:v>#N/A</c:v>
                </c:pt>
                <c:pt idx="243">
                  <c:v>#N/A</c:v>
                </c:pt>
                <c:pt idx="244">
                  <c:v>528.38284564125536</c:v>
                </c:pt>
                <c:pt idx="245">
                  <c:v>#N/A</c:v>
                </c:pt>
                <c:pt idx="246">
                  <c:v>#N/A</c:v>
                </c:pt>
                <c:pt idx="247">
                  <c:v>#N/A</c:v>
                </c:pt>
                <c:pt idx="248">
                  <c:v>#N/A</c:v>
                </c:pt>
                <c:pt idx="249">
                  <c:v>#N/A</c:v>
                </c:pt>
                <c:pt idx="250">
                  <c:v>#N/A</c:v>
                </c:pt>
                <c:pt idx="251">
                  <c:v>#N/A</c:v>
                </c:pt>
                <c:pt idx="252">
                  <c:v>#N/A</c:v>
                </c:pt>
                <c:pt idx="253">
                  <c:v>#N/A</c:v>
                </c:pt>
                <c:pt idx="254">
                  <c:v>548.54078249161057</c:v>
                </c:pt>
                <c:pt idx="255">
                  <c:v>#N/A</c:v>
                </c:pt>
                <c:pt idx="256">
                  <c:v>#N/A</c:v>
                </c:pt>
                <c:pt idx="257">
                  <c:v>#N/A</c:v>
                </c:pt>
                <c:pt idx="258">
                  <c:v>#N/A</c:v>
                </c:pt>
                <c:pt idx="259">
                  <c:v>#N/A</c:v>
                </c:pt>
                <c:pt idx="260">
                  <c:v>#N/A</c:v>
                </c:pt>
                <c:pt idx="261">
                  <c:v>#N/A</c:v>
                </c:pt>
                <c:pt idx="262">
                  <c:v>#N/A</c:v>
                </c:pt>
                <c:pt idx="263">
                  <c:v>#N/A</c:v>
                </c:pt>
                <c:pt idx="264">
                  <c:v>567.93223728160672</c:v>
                </c:pt>
                <c:pt idx="265">
                  <c:v>#N/A</c:v>
                </c:pt>
                <c:pt idx="266">
                  <c:v>#N/A</c:v>
                </c:pt>
                <c:pt idx="267">
                  <c:v>#N/A</c:v>
                </c:pt>
                <c:pt idx="268">
                  <c:v>#N/A</c:v>
                </c:pt>
                <c:pt idx="269">
                  <c:v>#N/A</c:v>
                </c:pt>
                <c:pt idx="270">
                  <c:v>#N/A</c:v>
                </c:pt>
                <c:pt idx="271">
                  <c:v>#N/A</c:v>
                </c:pt>
                <c:pt idx="272">
                  <c:v>#N/A</c:v>
                </c:pt>
                <c:pt idx="273">
                  <c:v>#N/A</c:v>
                </c:pt>
                <c:pt idx="274">
                  <c:v>586.49352432213732</c:v>
                </c:pt>
                <c:pt idx="275">
                  <c:v>#N/A</c:v>
                </c:pt>
                <c:pt idx="276">
                  <c:v>#N/A</c:v>
                </c:pt>
                <c:pt idx="277">
                  <c:v>#N/A</c:v>
                </c:pt>
                <c:pt idx="278">
                  <c:v>#N/A</c:v>
                </c:pt>
                <c:pt idx="279">
                  <c:v>#N/A</c:v>
                </c:pt>
                <c:pt idx="280">
                  <c:v>#N/A</c:v>
                </c:pt>
                <c:pt idx="281">
                  <c:v>#N/A</c:v>
                </c:pt>
                <c:pt idx="282">
                  <c:v>#N/A</c:v>
                </c:pt>
                <c:pt idx="283">
                  <c:v>#N/A</c:v>
                </c:pt>
                <c:pt idx="284">
                  <c:v>604.17566256957446</c:v>
                </c:pt>
                <c:pt idx="285">
                  <c:v>#N/A</c:v>
                </c:pt>
                <c:pt idx="286">
                  <c:v>#N/A</c:v>
                </c:pt>
                <c:pt idx="287">
                  <c:v>#N/A</c:v>
                </c:pt>
                <c:pt idx="288">
                  <c:v>#N/A</c:v>
                </c:pt>
                <c:pt idx="289">
                  <c:v>#N/A</c:v>
                </c:pt>
                <c:pt idx="290">
                  <c:v>#N/A</c:v>
                </c:pt>
                <c:pt idx="291">
                  <c:v>#N/A</c:v>
                </c:pt>
                <c:pt idx="292">
                  <c:v>#N/A</c:v>
                </c:pt>
                <c:pt idx="293">
                  <c:v>#N/A</c:v>
                </c:pt>
                <c:pt idx="294">
                  <c:v>620.94465382389183</c:v>
                </c:pt>
                <c:pt idx="295">
                  <c:v>#N/A</c:v>
                </c:pt>
                <c:pt idx="296">
                  <c:v>#N/A</c:v>
                </c:pt>
                <c:pt idx="297">
                  <c:v>#N/A</c:v>
                </c:pt>
                <c:pt idx="298">
                  <c:v>#N/A</c:v>
                </c:pt>
                <c:pt idx="299">
                  <c:v>#N/A</c:v>
                </c:pt>
                <c:pt idx="300">
                  <c:v>#N/A</c:v>
                </c:pt>
                <c:pt idx="301">
                  <c:v>#N/A</c:v>
                </c:pt>
                <c:pt idx="302">
                  <c:v>#N/A</c:v>
                </c:pt>
                <c:pt idx="303">
                  <c:v>#N/A</c:v>
                </c:pt>
                <c:pt idx="304">
                  <c:v>636.78091931912797</c:v>
                </c:pt>
                <c:pt idx="305">
                  <c:v>#N/A</c:v>
                </c:pt>
                <c:pt idx="306">
                  <c:v>#N/A</c:v>
                </c:pt>
                <c:pt idx="307">
                  <c:v>#N/A</c:v>
                </c:pt>
                <c:pt idx="308">
                  <c:v>#N/A</c:v>
                </c:pt>
                <c:pt idx="309">
                  <c:v>#N/A</c:v>
                </c:pt>
                <c:pt idx="310">
                  <c:v>#N/A</c:v>
                </c:pt>
                <c:pt idx="311">
                  <c:v>#N/A</c:v>
                </c:pt>
                <c:pt idx="312">
                  <c:v>#N/A</c:v>
                </c:pt>
                <c:pt idx="313">
                  <c:v>#N/A</c:v>
                </c:pt>
                <c:pt idx="314">
                  <c:v>651.67816001843914</c:v>
                </c:pt>
                <c:pt idx="315">
                  <c:v>#N/A</c:v>
                </c:pt>
                <c:pt idx="316">
                  <c:v>#N/A</c:v>
                </c:pt>
                <c:pt idx="317">
                  <c:v>#N/A</c:v>
                </c:pt>
                <c:pt idx="318">
                  <c:v>#N/A</c:v>
                </c:pt>
                <c:pt idx="319">
                  <c:v>#N/A</c:v>
                </c:pt>
                <c:pt idx="320">
                  <c:v>#N/A</c:v>
                </c:pt>
                <c:pt idx="321">
                  <c:v>#N/A</c:v>
                </c:pt>
                <c:pt idx="322">
                  <c:v>#N/A</c:v>
                </c:pt>
                <c:pt idx="323">
                  <c:v>#N/A</c:v>
                </c:pt>
                <c:pt idx="324">
                  <c:v>665.64185262528747</c:v>
                </c:pt>
                <c:pt idx="325">
                  <c:v>#N/A</c:v>
                </c:pt>
                <c:pt idx="326">
                  <c:v>#N/A</c:v>
                </c:pt>
                <c:pt idx="327">
                  <c:v>#N/A</c:v>
                </c:pt>
                <c:pt idx="328">
                  <c:v>#N/A</c:v>
                </c:pt>
                <c:pt idx="329">
                  <c:v>#N/A</c:v>
                </c:pt>
                <c:pt idx="330">
                  <c:v>#N/A</c:v>
                </c:pt>
                <c:pt idx="331">
                  <c:v>#N/A</c:v>
                </c:pt>
                <c:pt idx="332">
                  <c:v>#N/A</c:v>
                </c:pt>
                <c:pt idx="333">
                  <c:v>#N/A</c:v>
                </c:pt>
                <c:pt idx="334">
                  <c:v>678.68755316488375</c:v>
                </c:pt>
                <c:pt idx="335">
                  <c:v>#N/A</c:v>
                </c:pt>
                <c:pt idx="336">
                  <c:v>#N/A</c:v>
                </c:pt>
                <c:pt idx="337">
                  <c:v>#N/A</c:v>
                </c:pt>
                <c:pt idx="338">
                  <c:v>#N/A</c:v>
                </c:pt>
                <c:pt idx="339">
                  <c:v>#N/A</c:v>
                </c:pt>
                <c:pt idx="340">
                  <c:v>#N/A</c:v>
                </c:pt>
                <c:pt idx="341">
                  <c:v>#N/A</c:v>
                </c:pt>
                <c:pt idx="342">
                  <c:v>#N/A</c:v>
                </c:pt>
                <c:pt idx="343">
                  <c:v>#N/A</c:v>
                </c:pt>
                <c:pt idx="344">
                  <c:v>690.83914373460357</c:v>
                </c:pt>
                <c:pt idx="345">
                  <c:v>#N/A</c:v>
                </c:pt>
                <c:pt idx="346">
                  <c:v>#N/A</c:v>
                </c:pt>
                <c:pt idx="347">
                  <c:v>#N/A</c:v>
                </c:pt>
                <c:pt idx="348">
                  <c:v>#N/A</c:v>
                </c:pt>
                <c:pt idx="349">
                  <c:v>#N/A</c:v>
                </c:pt>
                <c:pt idx="350">
                  <c:v>#N/A</c:v>
                </c:pt>
                <c:pt idx="351">
                  <c:v>#N/A</c:v>
                </c:pt>
                <c:pt idx="352">
                  <c:v>#N/A</c:v>
                </c:pt>
                <c:pt idx="353">
                  <c:v>#N/A</c:v>
                </c:pt>
                <c:pt idx="354">
                  <c:v>702.12712406265405</c:v>
                </c:pt>
                <c:pt idx="355">
                  <c:v>#N/A</c:v>
                </c:pt>
                <c:pt idx="356">
                  <c:v>#N/A</c:v>
                </c:pt>
                <c:pt idx="357">
                  <c:v>#N/A</c:v>
                </c:pt>
                <c:pt idx="358">
                  <c:v>#N/A</c:v>
                </c:pt>
                <c:pt idx="359">
                  <c:v>#N/A</c:v>
                </c:pt>
                <c:pt idx="360">
                  <c:v>#N/A</c:v>
                </c:pt>
                <c:pt idx="361">
                  <c:v>#N/A</c:v>
                </c:pt>
                <c:pt idx="362">
                  <c:v>#N/A</c:v>
                </c:pt>
                <c:pt idx="363">
                  <c:v>#N/A</c:v>
                </c:pt>
                <c:pt idx="364">
                  <c:v>712.58701868695903</c:v>
                </c:pt>
                <c:pt idx="365">
                  <c:v>#N/A</c:v>
                </c:pt>
                <c:pt idx="366">
                  <c:v>#N/A</c:v>
                </c:pt>
                <c:pt idx="367">
                  <c:v>#N/A</c:v>
                </c:pt>
                <c:pt idx="368">
                  <c:v>#N/A</c:v>
                </c:pt>
                <c:pt idx="369">
                  <c:v>#N/A</c:v>
                </c:pt>
                <c:pt idx="370">
                  <c:v>#N/A</c:v>
                </c:pt>
                <c:pt idx="371">
                  <c:v>#N/A</c:v>
                </c:pt>
                <c:pt idx="372">
                  <c:v>#N/A</c:v>
                </c:pt>
                <c:pt idx="373">
                  <c:v>#N/A</c:v>
                </c:pt>
                <c:pt idx="374">
                  <c:v>722.25794402324721</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1207.3301459584961</c:v>
                </c:pt>
                <c:pt idx="188">
                  <c:v>1208.1264039197929</c:v>
                </c:pt>
                <c:pt idx="189">
                  <c:v>1208.8232324088099</c:v>
                </c:pt>
                <c:pt idx="190">
                  <c:v>1209.4208137136047</c:v>
                </c:pt>
                <c:pt idx="191">
                  <c:v>1209.9193236370306</c:v>
                </c:pt>
                <c:pt idx="192">
                  <c:v>1210.3189322488879</c:v>
                </c:pt>
                <c:pt idx="193">
                  <c:v>1210.6198046673294</c:v>
                </c:pt>
                <c:pt idx="194">
                  <c:v>1210.8221018659447</c:v>
                </c:pt>
                <c:pt idx="195">
                  <c:v>1210.9259815018938</c:v>
                </c:pt>
                <c:pt idx="196">
                  <c:v>1210.9315987594944</c:v>
                </c:pt>
                <c:pt idx="197">
                  <c:v>1210.8391072028376</c:v>
                </c:pt>
                <c:pt idx="198">
                  <c:v>1210.6486596303916</c:v>
                </c:pt>
                <c:pt idx="199">
                  <c:v>1210.3604089241783</c:v>
                </c:pt>
                <c:pt idx="200">
                  <c:v>1209.9745088860238</c:v>
                </c:pt>
                <c:pt idx="201">
                  <c:v>1209.4911150535861</c:v>
                </c:pt>
                <c:pt idx="202">
                  <c:v>1208.9103854893337</c:v>
                </c:pt>
                <c:pt idx="203">
                  <c:v>1208.2324815363672</c:v>
                </c:pt>
                <c:pt idx="204">
                  <c:v>1207.4575685358645</c:v>
                </c:pt>
                <c:pt idx="205">
                  <c:v>1206.5858165019529</c:v>
                </c:pt>
                <c:pt idx="206">
                  <c:v>1205.6174007508794</c:v>
                </c:pt>
                <c:pt idx="207">
                  <c:v>1204.5525024824185</c:v>
                </c:pt>
                <c:pt idx="208">
                  <c:v>1203.3913093124656</c:v>
                </c:pt>
                <c:pt idx="209">
                  <c:v>1202.1340157566717</c:v>
                </c:pt>
                <c:pt idx="210">
                  <c:v>1200.7808236657627</c:v>
                </c:pt>
                <c:pt idx="211">
                  <c:v>1199.3319426138337</c:v>
                </c:pt>
                <c:pt idx="212">
                  <c:v>1197.7875902414114</c:v>
                </c:pt>
                <c:pt idx="213">
                  <c:v>1196.1479925554552</c:v>
                </c:pt>
                <c:pt idx="214">
                  <c:v>1194.4133841887106</c:v>
                </c:pt>
                <c:pt idx="215">
                  <c:v>1192.584008620983</c:v>
                </c:pt>
                <c:pt idx="216">
                  <c:v>1190.6601183649489</c:v>
                </c:pt>
                <c:pt idx="217">
                  <c:v>1188.6419751191131</c:v>
                </c:pt>
                <c:pt idx="218">
                  <c:v>1186.5298498904576</c:v>
                </c:pt>
                <c:pt idx="219">
                  <c:v>1184.3240230892156</c:v>
                </c:pt>
                <c:pt idx="220">
                  <c:v>1182.0247845980841</c:v>
                </c:pt>
                <c:pt idx="221">
                  <c:v>1179.6324338180341</c:v>
                </c:pt>
                <c:pt idx="222">
                  <c:v>1177.1472796927264</c:v>
                </c:pt>
                <c:pt idx="223">
                  <c:v>1174.5696407133862</c:v>
                </c:pt>
                <c:pt idx="224">
                  <c:v>1171.8998449058356</c:v>
                </c:pt>
                <c:pt idx="225">
                  <c:v>1169.1382298012377</c:v>
                </c:pt>
                <c:pt idx="226">
                  <c:v>1166.2851423919658</c:v>
                </c:pt>
                <c:pt idx="227">
                  <c:v>1163.3409390738846</c:v>
                </c:pt>
                <c:pt idx="228">
                  <c:v>1160.3059855762103</c:v>
                </c:pt>
                <c:pt idx="229">
                  <c:v>1157.1806568800096</c:v>
                </c:pt>
                <c:pt idx="230">
                  <c:v>1153.9653371262955</c:v>
                </c:pt>
                <c:pt idx="231">
                  <c:v>1150.6604195145958</c:v>
                </c:pt>
                <c:pt idx="232">
                  <c:v>1147.2663061927822</c:v>
                </c:pt>
                <c:pt idx="233">
                  <c:v>1143.7834081388824</c:v>
                </c:pt>
                <c:pt idx="234">
                  <c:v>1140.2121450355341</c:v>
                </c:pt>
                <c:pt idx="235">
                  <c:v>1136.5529451376774</c:v>
                </c:pt>
                <c:pt idx="236">
                  <c:v>1132.8062451340379</c:v>
                </c:pt>
                <c:pt idx="237">
                  <c:v>1128.9724900029046</c:v>
                </c:pt>
                <c:pt idx="238">
                  <c:v>1125.0521328626683</c:v>
                </c:pt>
                <c:pt idx="239">
                  <c:v>1121.0456348175485</c:v>
                </c:pt>
                <c:pt idx="240">
                  <c:v>1116.9534647989094</c:v>
                </c:pt>
                <c:pt idx="241">
                  <c:v>1112.7760994025332</c:v>
                </c:pt>
                <c:pt idx="242">
                  <c:v>1108.5140227221971</c:v>
                </c:pt>
                <c:pt idx="243">
                  <c:v>1104.1677261798782</c:v>
                </c:pt>
                <c:pt idx="244">
                  <c:v>1099.7377083528875</c:v>
                </c:pt>
                <c:pt idx="245">
                  <c:v>1095.2244747982211</c:v>
                </c:pt>
                <c:pt idx="246">
                  <c:v>1090.6285378743971</c:v>
                </c:pt>
                <c:pt idx="247">
                  <c:v>1085.950416561034</c:v>
                </c:pt>
                <c:pt idx="248">
                  <c:v>1081.1906362764132</c:v>
                </c:pt>
                <c:pt idx="249">
                  <c:v>1076.3497286932575</c:v>
                </c:pt>
                <c:pt idx="250">
                  <c:v>1071.4282315529435</c:v>
                </c:pt>
                <c:pt idx="251">
                  <c:v>1066.4266884783608</c:v>
                </c:pt>
                <c:pt idx="252">
                  <c:v>1061.3456487856174</c:v>
                </c:pt>
                <c:pt idx="253">
                  <c:v>1056.185667294787</c:v>
                </c:pt>
                <c:pt idx="254">
                  <c:v>1050.9473041398803</c:v>
                </c:pt>
                <c:pt idx="255">
                  <c:v>1045.6311245782215</c:v>
                </c:pt>
                <c:pt idx="256">
                  <c:v>1040.237698799401</c:v>
                </c:pt>
                <c:pt idx="257">
                  <c:v>1034.7676017339681</c:v>
                </c:pt>
                <c:pt idx="258">
                  <c:v>1029.2214128620255</c:v>
                </c:pt>
                <c:pt idx="259">
                  <c:v>1023.5997160218774</c:v>
                </c:pt>
                <c:pt idx="260">
                  <c:v>1017.9030992188799</c:v>
                </c:pt>
                <c:pt idx="261">
                  <c:v>1012.132154434638</c:v>
                </c:pt>
                <c:pt idx="262">
                  <c:v>1006.2874774366851</c:v>
                </c:pt>
                <c:pt idx="263">
                  <c:v>1000.3696675887801</c:v>
                </c:pt>
                <c:pt idx="264">
                  <c:v>994.3793276619499</c:v>
                </c:pt>
                <c:pt idx="265">
                  <c:v>988.31706364640115</c:v>
                </c:pt>
                <c:pt idx="266">
                  <c:v>982.18348456442084</c:v>
                </c:pt>
                <c:pt idx="267">
                  <c:v>975.97920228438124</c:v>
                </c:pt>
                <c:pt idx="268">
                  <c:v>969.70483133595997</c:v>
                </c:pt>
                <c:pt idx="269">
                  <c:v>963.3609887266814</c:v>
                </c:pt>
                <c:pt idx="270">
                  <c:v>956.94829375988263</c:v>
                </c:pt>
                <c:pt idx="271">
                  <c:v>950.46736785420251</c:v>
                </c:pt>
                <c:pt idx="272">
                  <c:v>943.91883436468743</c:v>
                </c:pt>
                <c:pt idx="273">
                  <c:v>937.30331840560609</c:v>
                </c:pt>
                <c:pt idx="274">
                  <c:v>930.62144667505822</c:v>
                </c:pt>
                <c:pt idx="275">
                  <c:v>923.87384728146128</c:v>
                </c:pt>
                <c:pt idx="276">
                  <c:v>917.06114957199384</c:v>
                </c:pt>
                <c:pt idx="277">
                  <c:v>910.18398396307077</c:v>
                </c:pt>
                <c:pt idx="278">
                  <c:v>903.2429817729228</c:v>
                </c:pt>
                <c:pt idx="279">
                  <c:v>896.23877505634709</c:v>
                </c:pt>
                <c:pt idx="280">
                  <c:v>889.17199644169409</c:v>
                </c:pt>
                <c:pt idx="281">
                  <c:v>882.04327897015173</c:v>
                </c:pt>
                <c:pt idx="282">
                  <c:v>874.85325593738332</c:v>
                </c:pt>
                <c:pt idx="283">
                  <c:v>867.60256073757398</c:v>
                </c:pt>
                <c:pt idx="284">
                  <c:v>860.29182670993521</c:v>
                </c:pt>
                <c:pt idx="285">
                  <c:v>852.9216869877157</c:v>
                </c:pt>
                <c:pt idx="286">
                  <c:v>845.49277434976091</c:v>
                </c:pt>
                <c:pt idx="287">
                  <c:v>838.00572107466314</c:v>
                </c:pt>
                <c:pt idx="288">
                  <c:v>830.46115879753836</c:v>
                </c:pt>
                <c:pt idx="289">
                  <c:v>822.85971836946487</c:v>
                </c:pt>
                <c:pt idx="290">
                  <c:v>815.2020297196143</c:v>
                </c:pt>
                <c:pt idx="291">
                  <c:v>807.48872172010283</c:v>
                </c:pt>
                <c:pt idx="292">
                  <c:v>799.72042205358844</c:v>
                </c:pt>
                <c:pt idx="293">
                  <c:v>791.89775708363607</c:v>
                </c:pt>
                <c:pt idx="294">
                  <c:v>784.02135172786927</c:v>
                </c:pt>
                <c:pt idx="295">
                  <c:v>776.09182933392606</c:v>
                </c:pt>
                <c:pt idx="296">
                  <c:v>768.10981155823185</c:v>
                </c:pt>
                <c:pt idx="297">
                  <c:v>760.07591824760163</c:v>
                </c:pt>
                <c:pt idx="298">
                  <c:v>751.99076732367882</c:v>
                </c:pt>
                <c:pt idx="299">
                  <c:v>743.85497467021787</c:v>
                </c:pt>
                <c:pt idx="300">
                  <c:v>735.66915402321342</c:v>
                </c:pt>
                <c:pt idx="301">
                  <c:v>727.43391686387827</c:v>
                </c:pt>
                <c:pt idx="302">
                  <c:v>719.14987231446833</c:v>
                </c:pt>
                <c:pt idx="303">
                  <c:v>710.81762703695131</c:v>
                </c:pt>
                <c:pt idx="304">
                  <c:v>702.43778513451412</c:v>
                </c:pt>
                <c:pt idx="305">
                  <c:v>694.01094805590151</c:v>
                </c:pt>
                <c:pt idx="306">
                  <c:v>685.53771450257534</c:v>
                </c:pt>
                <c:pt idx="307">
                  <c:v>677.0186803386847</c:v>
                </c:pt>
                <c:pt idx="308">
                  <c:v>668.45443850383185</c:v>
                </c:pt>
                <c:pt idx="309">
                  <c:v>659.84557892861983</c:v>
                </c:pt>
                <c:pt idx="310">
                  <c:v>651.19268845296426</c:v>
                </c:pt>
                <c:pt idx="311">
                  <c:v>642.49635074715115</c:v>
                </c:pt>
                <c:pt idx="312">
                  <c:v>633.7571462356201</c:v>
                </c:pt>
                <c:pt idx="313">
                  <c:v>624.97565202345163</c:v>
                </c:pt>
                <c:pt idx="314">
                  <c:v>616.15244182553477</c:v>
                </c:pt>
                <c:pt idx="315">
                  <c:v>607.28808589839127</c:v>
                </c:pt>
                <c:pt idx="316">
                  <c:v>598.38315097462953</c:v>
                </c:pt>
                <c:pt idx="317">
                  <c:v>589.43820020000203</c:v>
                </c:pt>
                <c:pt idx="318">
                  <c:v>580.45379307303733</c:v>
                </c:pt>
                <c:pt idx="319">
                  <c:v>571.43048538721723</c:v>
                </c:pt>
                <c:pt idx="320">
                  <c:v>562.36882917566879</c:v>
                </c:pt>
                <c:pt idx="321">
                  <c:v>553.26937265833965</c:v>
                </c:pt>
                <c:pt idx="322">
                  <c:v>544.13266019162393</c:v>
                </c:pt>
                <c:pt idx="323">
                  <c:v>534.95923222040597</c:v>
                </c:pt>
                <c:pt idx="324">
                  <c:v>525.74962523248678</c:v>
                </c:pt>
                <c:pt idx="325">
                  <c:v>516.50437171535975</c:v>
                </c:pt>
                <c:pt idx="326">
                  <c:v>507.22400011529851</c:v>
                </c:pt>
                <c:pt idx="327">
                  <c:v>497.90903479872185</c:v>
                </c:pt>
                <c:pt idx="328">
                  <c:v>488.55999601579833</c:v>
                </c:pt>
                <c:pt idx="329">
                  <c:v>479.17739986625338</c:v>
                </c:pt>
                <c:pt idx="330">
                  <c:v>469.76175826734101</c:v>
                </c:pt>
                <c:pt idx="331">
                  <c:v>460.31357892394232</c:v>
                </c:pt>
                <c:pt idx="332">
                  <c:v>450.83336530075127</c:v>
                </c:pt>
                <c:pt idx="333">
                  <c:v>441.32161659650973</c:v>
                </c:pt>
                <c:pt idx="334">
                  <c:v>431.77882772025197</c:v>
                </c:pt>
                <c:pt idx="335">
                  <c:v>422.20548926951943</c:v>
                </c:pt>
                <c:pt idx="336">
                  <c:v>412.60208751050578</c:v>
                </c:pt>
                <c:pt idx="337">
                  <c:v>402.96910436009284</c:v>
                </c:pt>
                <c:pt idx="338">
                  <c:v>393.30701736973708</c:v>
                </c:pt>
                <c:pt idx="339">
                  <c:v>383.6162997111669</c:v>
                </c:pt>
                <c:pt idx="340">
                  <c:v>373.8974201638506</c:v>
                </c:pt>
                <c:pt idx="341">
                  <c:v>364.15084310419502</c:v>
                </c:pt>
                <c:pt idx="342">
                  <c:v>354.37702849643489</c:v>
                </c:pt>
                <c:pt idx="343">
                  <c:v>344.57643188517278</c:v>
                </c:pt>
                <c:pt idx="344">
                  <c:v>334.74950438953022</c:v>
                </c:pt>
                <c:pt idx="345">
                  <c:v>324.89669269886991</c:v>
                </c:pt>
                <c:pt idx="346">
                  <c:v>315.01843907004962</c:v>
                </c:pt>
                <c:pt idx="347">
                  <c:v>305.11518132616874</c:v>
                </c:pt>
                <c:pt idx="348">
                  <c:v>295.18735285676797</c:v>
                </c:pt>
                <c:pt idx="349">
                  <c:v>285.23538261944384</c:v>
                </c:pt>
                <c:pt idx="350">
                  <c:v>275.25969514283872</c:v>
                </c:pt>
                <c:pt idx="351">
                  <c:v>265.26071053096877</c:v>
                </c:pt>
                <c:pt idx="352">
                  <c:v>255.2388444688516</c:v>
                </c:pt>
                <c:pt idx="353">
                  <c:v>245.19450822939598</c:v>
                </c:pt>
                <c:pt idx="354">
                  <c:v>235.12810868151638</c:v>
                </c:pt>
                <c:pt idx="355">
                  <c:v>225.04004829943554</c:v>
                </c:pt>
                <c:pt idx="356">
                  <c:v>214.93072517313846</c:v>
                </c:pt>
                <c:pt idx="357">
                  <c:v>204.80053301994178</c:v>
                </c:pt>
                <c:pt idx="358">
                  <c:v>194.64986119714308</c:v>
                </c:pt>
                <c:pt idx="359">
                  <c:v>184.47909471571467</c:v>
                </c:pt>
                <c:pt idx="360">
                  <c:v>174.28861425500716</c:v>
                </c:pt>
                <c:pt idx="361">
                  <c:v>164.07879617842872</c:v>
                </c:pt>
                <c:pt idx="362">
                  <c:v>153.85001255006594</c:v>
                </c:pt>
                <c:pt idx="363">
                  <c:v>143.60263115221326</c:v>
                </c:pt>
                <c:pt idx="364">
                  <c:v>133.33701550377796</c:v>
                </c:pt>
                <c:pt idx="365">
                  <c:v>123.05352487952845</c:v>
                </c:pt>
                <c:pt idx="366">
                  <c:v>112.75251433015418</c:v>
                </c:pt>
                <c:pt idx="367">
                  <c:v>102.43433470310568</c:v>
                </c:pt>
                <c:pt idx="368">
                  <c:v>92.099332664184175</c:v>
                </c:pt>
                <c:pt idx="369">
                  <c:v>81.747850719850476</c:v>
                </c:pt>
                <c:pt idx="370">
                  <c:v>71.380227240223462</c:v>
                </c:pt>
                <c:pt idx="371">
                  <c:v>60.996796482739008</c:v>
                </c:pt>
                <c:pt idx="372">
                  <c:v>50.597888616440855</c:v>
                </c:pt>
                <c:pt idx="373">
                  <c:v>40.183829746875226</c:v>
                </c:pt>
                <c:pt idx="374">
                  <c:v>29.754941941561803</c:v>
                </c:pt>
                <c:pt idx="375">
                  <c:v>19.311543256014051</c:v>
                </c:pt>
                <c:pt idx="376">
                  <c:v>8.8539477602824999</c:v>
                </c:pt>
                <c:pt idx="377">
                  <c:v>-1.6175344340048596</c:v>
                </c:pt>
                <c:pt idx="378">
                  <c:v>-1.6280127892278189</c:v>
                </c:pt>
                <c:pt idx="379">
                  <c:v>-1.6384911578790351</c:v>
                </c:pt>
                <c:pt idx="380">
                  <c:v>-1.6489695399582083</c:v>
                </c:pt>
                <c:pt idx="381">
                  <c:v>-1.6594479354650384</c:v>
                </c:pt>
                <c:pt idx="382">
                  <c:v>-1.6699263443992258</c:v>
                </c:pt>
                <c:pt idx="383">
                  <c:v>-1.6804047667604707</c:v>
                </c:pt>
                <c:pt idx="384">
                  <c:v>-1.6908832025484732</c:v>
                </c:pt>
                <c:pt idx="385">
                  <c:v>-1.7013616517629335</c:v>
                </c:pt>
                <c:pt idx="386">
                  <c:v>-1.7118401144035518</c:v>
                </c:pt>
                <c:pt idx="387">
                  <c:v>-1.7223185904700282</c:v>
                </c:pt>
                <c:pt idx="388">
                  <c:v>-1.7327970799620629</c:v>
                </c:pt>
                <c:pt idx="389">
                  <c:v>-1.7432755828793562</c:v>
                </c:pt>
                <c:pt idx="390">
                  <c:v>-1.7537540992216081</c:v>
                </c:pt>
                <c:pt idx="391">
                  <c:v>-1.7642326289885188</c:v>
                </c:pt>
                <c:pt idx="392">
                  <c:v>-1.7747111721797888</c:v>
                </c:pt>
                <c:pt idx="393">
                  <c:v>-1.7851897287951179</c:v>
                </c:pt>
                <c:pt idx="394">
                  <c:v>-1.7956682988342068</c:v>
                </c:pt>
                <c:pt idx="395">
                  <c:v>-1.8061468822967552</c:v>
                </c:pt>
                <c:pt idx="396">
                  <c:v>-1.8166254791824636</c:v>
                </c:pt>
                <c:pt idx="397">
                  <c:v>-1.8271040894910322</c:v>
                </c:pt>
                <c:pt idx="398">
                  <c:v>-1.8375827132221609</c:v>
                </c:pt>
                <c:pt idx="399">
                  <c:v>-1.8480613503755503</c:v>
                </c:pt>
                <c:pt idx="400">
                  <c:v>-1.8585400009509006</c:v>
                </c:pt>
                <c:pt idx="401">
                  <c:v>-1.8690186649479119</c:v>
                </c:pt>
                <c:pt idx="402">
                  <c:v>-1.8794973423662844</c:v>
                </c:pt>
                <c:pt idx="403">
                  <c:v>-1.8899760332057185</c:v>
                </c:pt>
                <c:pt idx="404">
                  <c:v>-1.9004547374659144</c:v>
                </c:pt>
                <c:pt idx="405">
                  <c:v>-1.9109334551465722</c:v>
                </c:pt>
                <c:pt idx="406">
                  <c:v>-1.9214121862473923</c:v>
                </c:pt>
                <c:pt idx="407">
                  <c:v>-1.9318909307680749</c:v>
                </c:pt>
                <c:pt idx="408">
                  <c:v>-1.9423696887083204</c:v>
                </c:pt>
                <c:pt idx="409">
                  <c:v>-1.9528484600678289</c:v>
                </c:pt>
                <c:pt idx="410">
                  <c:v>-1.9633272448463006</c:v>
                </c:pt>
                <c:pt idx="411">
                  <c:v>-1.9738060430434359</c:v>
                </c:pt>
                <c:pt idx="412">
                  <c:v>-1.9842848546589351</c:v>
                </c:pt>
                <c:pt idx="413">
                  <c:v>-1.9947636796924983</c:v>
                </c:pt>
                <c:pt idx="414">
                  <c:v>-2.005242518143826</c:v>
                </c:pt>
                <c:pt idx="415">
                  <c:v>-2.0157213700126184</c:v>
                </c:pt>
                <c:pt idx="416">
                  <c:v>-2.026200235298576</c:v>
                </c:pt>
                <c:pt idx="417">
                  <c:v>-2.0366791140013989</c:v>
                </c:pt>
                <c:pt idx="418">
                  <c:v>-2.047158006120787</c:v>
                </c:pt>
                <c:pt idx="419">
                  <c:v>-2.057636911656441</c:v>
                </c:pt>
                <c:pt idx="420">
                  <c:v>-2.0681158306080616</c:v>
                </c:pt>
                <c:pt idx="421">
                  <c:v>-2.0785947629753485</c:v>
                </c:pt>
                <c:pt idx="422">
                  <c:v>-2.089073708758002</c:v>
                </c:pt>
                <c:pt idx="423">
                  <c:v>-2.0995526679557228</c:v>
                </c:pt>
                <c:pt idx="424">
                  <c:v>-2.1100316405682111</c:v>
                </c:pt>
                <c:pt idx="425">
                  <c:v>-2.1205106265951672</c:v>
                </c:pt>
                <c:pt idx="426">
                  <c:v>-2.1309896260362913</c:v>
                </c:pt>
                <c:pt idx="427">
                  <c:v>-2.141468638891284</c:v>
                </c:pt>
                <c:pt idx="428">
                  <c:v>-2.1519476651598453</c:v>
                </c:pt>
                <c:pt idx="429">
                  <c:v>-2.1624267048416757</c:v>
                </c:pt>
                <c:pt idx="430">
                  <c:v>-2.1729057579364754</c:v>
                </c:pt>
                <c:pt idx="431">
                  <c:v>-2.1833848244439453</c:v>
                </c:pt>
                <c:pt idx="432">
                  <c:v>-2.1938639043637851</c:v>
                </c:pt>
                <c:pt idx="433">
                  <c:v>-2.2043429976956954</c:v>
                </c:pt>
                <c:pt idx="434">
                  <c:v>-2.2148221044393765</c:v>
                </c:pt>
                <c:pt idx="435">
                  <c:v>-2.2253012245945292</c:v>
                </c:pt>
                <c:pt idx="436">
                  <c:v>-2.2357803581608531</c:v>
                </c:pt>
                <c:pt idx="437">
                  <c:v>-2.246259505138049</c:v>
                </c:pt>
                <c:pt idx="438">
                  <c:v>-2.2567386655258175</c:v>
                </c:pt>
                <c:pt idx="439">
                  <c:v>-2.2672178393238585</c:v>
                </c:pt>
                <c:pt idx="440">
                  <c:v>-2.2776970265318726</c:v>
                </c:pt>
                <c:pt idx="441">
                  <c:v>-2.28817622714956</c:v>
                </c:pt>
                <c:pt idx="442">
                  <c:v>-2.2986554411766216</c:v>
                </c:pt>
                <c:pt idx="443">
                  <c:v>-2.3091346686127574</c:v>
                </c:pt>
                <c:pt idx="444">
                  <c:v>-2.3196139094576678</c:v>
                </c:pt>
                <c:pt idx="445">
                  <c:v>-2.3300931637110534</c:v>
                </c:pt>
                <c:pt idx="446">
                  <c:v>-2.3405724313726144</c:v>
                </c:pt>
                <c:pt idx="447">
                  <c:v>-2.3510517124420511</c:v>
                </c:pt>
                <c:pt idx="448">
                  <c:v>-2.3615310069190643</c:v>
                </c:pt>
                <c:pt idx="449">
                  <c:v>-2.372010314803354</c:v>
                </c:pt>
                <c:pt idx="450">
                  <c:v>-2.3824896360946211</c:v>
                </c:pt>
                <c:pt idx="451">
                  <c:v>-2.3929689707925657</c:v>
                </c:pt>
                <c:pt idx="452">
                  <c:v>-2.403448318896888</c:v>
                </c:pt>
                <c:pt idx="453">
                  <c:v>-2.4139276804072889</c:v>
                </c:pt>
                <c:pt idx="454">
                  <c:v>-2.4244070553234689</c:v>
                </c:pt>
                <c:pt idx="455">
                  <c:v>-2.4348864436451279</c:v>
                </c:pt>
                <c:pt idx="456">
                  <c:v>-2.4453658453719669</c:v>
                </c:pt>
                <c:pt idx="457">
                  <c:v>-2.4558452605036858</c:v>
                </c:pt>
                <c:pt idx="458">
                  <c:v>-2.4663246890399853</c:v>
                </c:pt>
                <c:pt idx="459">
                  <c:v>-2.476804130980566</c:v>
                </c:pt>
                <c:pt idx="460">
                  <c:v>-2.4872835863251281</c:v>
                </c:pt>
                <c:pt idx="461">
                  <c:v>-2.4977630550733725</c:v>
                </c:pt>
                <c:pt idx="462">
                  <c:v>-2.5082425372249992</c:v>
                </c:pt>
                <c:pt idx="463">
                  <c:v>-2.5187220327797091</c:v>
                </c:pt>
                <c:pt idx="464">
                  <c:v>-2.5292015417372022</c:v>
                </c:pt>
                <c:pt idx="465">
                  <c:v>-2.5396810640971794</c:v>
                </c:pt>
                <c:pt idx="466">
                  <c:v>-2.5501605998593408</c:v>
                </c:pt>
                <c:pt idx="467">
                  <c:v>-2.5606401490233872</c:v>
                </c:pt>
                <c:pt idx="468">
                  <c:v>-2.5711197115890188</c:v>
                </c:pt>
                <c:pt idx="469">
                  <c:v>-2.5815992875559362</c:v>
                </c:pt>
                <c:pt idx="470">
                  <c:v>-2.5920788769238401</c:v>
                </c:pt>
                <c:pt idx="471">
                  <c:v>-2.6025584796924308</c:v>
                </c:pt>
                <c:pt idx="472">
                  <c:v>-2.613038095861409</c:v>
                </c:pt>
                <c:pt idx="473">
                  <c:v>-2.6235177254304749</c:v>
                </c:pt>
                <c:pt idx="474">
                  <c:v>-2.6339973683993292</c:v>
                </c:pt>
                <c:pt idx="475">
                  <c:v>-2.6444770247676721</c:v>
                </c:pt>
                <c:pt idx="476">
                  <c:v>-2.6549566945352048</c:v>
                </c:pt>
                <c:pt idx="477">
                  <c:v>-2.665436377701627</c:v>
                </c:pt>
                <c:pt idx="478">
                  <c:v>-2.6759160742666399</c:v>
                </c:pt>
                <c:pt idx="479">
                  <c:v>-2.6863957842299437</c:v>
                </c:pt>
                <c:pt idx="480">
                  <c:v>-2.6968755075912392</c:v>
                </c:pt>
                <c:pt idx="481">
                  <c:v>-2.7073552443502265</c:v>
                </c:pt>
                <c:pt idx="482">
                  <c:v>-2.7178349945066063</c:v>
                </c:pt>
                <c:pt idx="483">
                  <c:v>-2.7283147580600793</c:v>
                </c:pt>
                <c:pt idx="484">
                  <c:v>-2.7387945350103462</c:v>
                </c:pt>
                <c:pt idx="485">
                  <c:v>-2.7492743253571073</c:v>
                </c:pt>
                <c:pt idx="486">
                  <c:v>-2.7597541291000631</c:v>
                </c:pt>
                <c:pt idx="487">
                  <c:v>-2.7702339462389145</c:v>
                </c:pt>
                <c:pt idx="488">
                  <c:v>-2.7807137767733616</c:v>
                </c:pt>
                <c:pt idx="489">
                  <c:v>-2.7911936207031052</c:v>
                </c:pt>
                <c:pt idx="490">
                  <c:v>-2.8016734780278458</c:v>
                </c:pt>
                <c:pt idx="491">
                  <c:v>-2.8121533487472843</c:v>
                </c:pt>
                <c:pt idx="492">
                  <c:v>-2.8226332328611208</c:v>
                </c:pt>
                <c:pt idx="493">
                  <c:v>-2.8331131303690564</c:v>
                </c:pt>
                <c:pt idx="494">
                  <c:v>-2.8435930412707915</c:v>
                </c:pt>
                <c:pt idx="495">
                  <c:v>-2.8540729655660262</c:v>
                </c:pt>
                <c:pt idx="496">
                  <c:v>-2.8645529032544617</c:v>
                </c:pt>
                <c:pt idx="497">
                  <c:v>-2.8750328543357981</c:v>
                </c:pt>
                <c:pt idx="498">
                  <c:v>-2.8855128188097368</c:v>
                </c:pt>
                <c:pt idx="499">
                  <c:v>-2.8959927966759778</c:v>
                </c:pt>
                <c:pt idx="500">
                  <c:v>-2.9064727879342218</c:v>
                </c:pt>
                <c:pt idx="501">
                  <c:v>-2.9169527925841692</c:v>
                </c:pt>
                <c:pt idx="502">
                  <c:v>-2.927432810625521</c:v>
                </c:pt>
                <c:pt idx="503">
                  <c:v>-2.9379128420579779</c:v>
                </c:pt>
                <c:pt idx="504">
                  <c:v>-2.9483928868812401</c:v>
                </c:pt>
                <c:pt idx="505">
                  <c:v>-2.9588729450950084</c:v>
                </c:pt>
                <c:pt idx="506">
                  <c:v>-2.9693530166989834</c:v>
                </c:pt>
                <c:pt idx="507">
                  <c:v>-2.9798331016928659</c:v>
                </c:pt>
                <c:pt idx="508">
                  <c:v>-2.9903132000763564</c:v>
                </c:pt>
                <c:pt idx="509">
                  <c:v>-3.0007933118491557</c:v>
                </c:pt>
                <c:pt idx="510">
                  <c:v>-3.0112734370109644</c:v>
                </c:pt>
                <c:pt idx="511">
                  <c:v>-3.0217535755614828</c:v>
                </c:pt>
                <c:pt idx="512">
                  <c:v>-3.0322337275004121</c:v>
                </c:pt>
                <c:pt idx="513">
                  <c:v>-3.0427138928274529</c:v>
                </c:pt>
                <c:pt idx="514">
                  <c:v>-3.0531940715423054</c:v>
                </c:pt>
                <c:pt idx="515">
                  <c:v>-3.0636742636446708</c:v>
                </c:pt>
                <c:pt idx="516">
                  <c:v>-3.0741544691342493</c:v>
                </c:pt>
                <c:pt idx="517">
                  <c:v>-3.084634688010742</c:v>
                </c:pt>
                <c:pt idx="518">
                  <c:v>-3.0951149202738493</c:v>
                </c:pt>
                <c:pt idx="519">
                  <c:v>-3.1055951659232717</c:v>
                </c:pt>
                <c:pt idx="520">
                  <c:v>-3.1160754249587104</c:v>
                </c:pt>
                <c:pt idx="521">
                  <c:v>-3.1265556973798656</c:v>
                </c:pt>
                <c:pt idx="522">
                  <c:v>-3.1370359831864385</c:v>
                </c:pt>
                <c:pt idx="523">
                  <c:v>-3.1475162823781293</c:v>
                </c:pt>
                <c:pt idx="524">
                  <c:v>-3.1579965949546391</c:v>
                </c:pt>
                <c:pt idx="525">
                  <c:v>-3.1684769209156687</c:v>
                </c:pt>
                <c:pt idx="526">
                  <c:v>-3.1789572602609182</c:v>
                </c:pt>
                <c:pt idx="527">
                  <c:v>-3.1894376129900888</c:v>
                </c:pt>
                <c:pt idx="528">
                  <c:v>-3.1999179791028811</c:v>
                </c:pt>
                <c:pt idx="529">
                  <c:v>-3.2103983585989959</c:v>
                </c:pt>
                <c:pt idx="530">
                  <c:v>-3.2208787514781339</c:v>
                </c:pt>
                <c:pt idx="531">
                  <c:v>-3.2313591577399956</c:v>
                </c:pt>
                <c:pt idx="532">
                  <c:v>-3.2418395773842819</c:v>
                </c:pt>
                <c:pt idx="533">
                  <c:v>-3.2523200104106937</c:v>
                </c:pt>
                <c:pt idx="534">
                  <c:v>-3.2628004568189315</c:v>
                </c:pt>
                <c:pt idx="535">
                  <c:v>-3.2732809166086962</c:v>
                </c:pt>
                <c:pt idx="536">
                  <c:v>-3.2837613897796887</c:v>
                </c:pt>
                <c:pt idx="537">
                  <c:v>-3.2942418763316095</c:v>
                </c:pt>
                <c:pt idx="538">
                  <c:v>-3.3047223762641593</c:v>
                </c:pt>
                <c:pt idx="539">
                  <c:v>-3.3152028895770389</c:v>
                </c:pt>
                <c:pt idx="540">
                  <c:v>-3.3256834162699493</c:v>
                </c:pt>
                <c:pt idx="541">
                  <c:v>-3.3361639563425909</c:v>
                </c:pt>
                <c:pt idx="542">
                  <c:v>-3.3466445097946647</c:v>
                </c:pt>
                <c:pt idx="543">
                  <c:v>-3.3571250766258713</c:v>
                </c:pt>
                <c:pt idx="544">
                  <c:v>-3.3676056568359116</c:v>
                </c:pt>
                <c:pt idx="545">
                  <c:v>-3.3780862504244866</c:v>
                </c:pt>
                <c:pt idx="546">
                  <c:v>-3.388566857391297</c:v>
                </c:pt>
                <c:pt idx="547">
                  <c:v>-3.3990474777360435</c:v>
                </c:pt>
                <c:pt idx="548">
                  <c:v>-3.4095281114584268</c:v>
                </c:pt>
                <c:pt idx="549">
                  <c:v>-3.4200087585581476</c:v>
                </c:pt>
                <c:pt idx="550">
                  <c:v>-3.4304894190349069</c:v>
                </c:pt>
                <c:pt idx="551">
                  <c:v>-3.4409700928884055</c:v>
                </c:pt>
                <c:pt idx="552">
                  <c:v>-3.4514507801183445</c:v>
                </c:pt>
                <c:pt idx="553">
                  <c:v>-3.4619314807244241</c:v>
                </c:pt>
                <c:pt idx="554">
                  <c:v>-3.4724121947063455</c:v>
                </c:pt>
                <c:pt idx="555">
                  <c:v>-3.4828929220638094</c:v>
                </c:pt>
                <c:pt idx="556">
                  <c:v>-3.4933736627965168</c:v>
                </c:pt>
                <c:pt idx="557">
                  <c:v>-3.5038544169041685</c:v>
                </c:pt>
                <c:pt idx="558">
                  <c:v>-3.5143351843864652</c:v>
                </c:pt>
                <c:pt idx="559">
                  <c:v>-3.5248159652431079</c:v>
                </c:pt>
                <c:pt idx="560">
                  <c:v>-3.535296759473797</c:v>
                </c:pt>
                <c:pt idx="561">
                  <c:v>-3.5457775670782339</c:v>
                </c:pt>
                <c:pt idx="562">
                  <c:v>-3.5562583880561189</c:v>
                </c:pt>
                <c:pt idx="563">
                  <c:v>-3.5667392224071532</c:v>
                </c:pt>
                <c:pt idx="564">
                  <c:v>-3.5772200701310379</c:v>
                </c:pt>
                <c:pt idx="565">
                  <c:v>-3.5877009312274737</c:v>
                </c:pt>
                <c:pt idx="566">
                  <c:v>-3.5981818056961612</c:v>
                </c:pt>
                <c:pt idx="567">
                  <c:v>-3.6086626935368016</c:v>
                </c:pt>
                <c:pt idx="568">
                  <c:v>-3.6191435947490955</c:v>
                </c:pt>
                <c:pt idx="569">
                  <c:v>-3.6296245093327437</c:v>
                </c:pt>
                <c:pt idx="570">
                  <c:v>-3.6401054372874473</c:v>
                </c:pt>
                <c:pt idx="571">
                  <c:v>-3.6505863786129069</c:v>
                </c:pt>
                <c:pt idx="572">
                  <c:v>-3.6610673333088237</c:v>
                </c:pt>
                <c:pt idx="573">
                  <c:v>-3.6715483013748988</c:v>
                </c:pt>
                <c:pt idx="574">
                  <c:v>-3.6820292828108325</c:v>
                </c:pt>
                <c:pt idx="575">
                  <c:v>-3.6925102776163263</c:v>
                </c:pt>
                <c:pt idx="576">
                  <c:v>-3.7029912857910805</c:v>
                </c:pt>
                <c:pt idx="577">
                  <c:v>-3.7134723073347966</c:v>
                </c:pt>
                <c:pt idx="578">
                  <c:v>-3.7239533422471749</c:v>
                </c:pt>
                <c:pt idx="579">
                  <c:v>-3.7344343905279169</c:v>
                </c:pt>
                <c:pt idx="580">
                  <c:v>-3.7449154521767234</c:v>
                </c:pt>
                <c:pt idx="581">
                  <c:v>-3.755396527193295</c:v>
                </c:pt>
                <c:pt idx="582">
                  <c:v>-3.7658776155773328</c:v>
                </c:pt>
                <c:pt idx="583">
                  <c:v>-3.7763587173285376</c:v>
                </c:pt>
                <c:pt idx="584">
                  <c:v>-3.7868398324466104</c:v>
                </c:pt>
                <c:pt idx="585">
                  <c:v>-3.7973209609312524</c:v>
                </c:pt>
                <c:pt idx="586">
                  <c:v>-3.8078021027821642</c:v>
                </c:pt>
                <c:pt idx="587">
                  <c:v>-3.8182832579990471</c:v>
                </c:pt>
                <c:pt idx="588">
                  <c:v>-3.8287644265816017</c:v>
                </c:pt>
                <c:pt idx="589">
                  <c:v>-3.839245608529529</c:v>
                </c:pt>
                <c:pt idx="590">
                  <c:v>-3.8497268038425303</c:v>
                </c:pt>
                <c:pt idx="591">
                  <c:v>-3.8602080125203062</c:v>
                </c:pt>
                <c:pt idx="592">
                  <c:v>-3.8706892345625579</c:v>
                </c:pt>
                <c:pt idx="593">
                  <c:v>-3.881170469968986</c:v>
                </c:pt>
                <c:pt idx="594">
                  <c:v>-3.8916517187392916</c:v>
                </c:pt>
                <c:pt idx="595">
                  <c:v>-3.9021329808731759</c:v>
                </c:pt>
                <c:pt idx="596">
                  <c:v>-3.9126142563703397</c:v>
                </c:pt>
                <c:pt idx="597">
                  <c:v>-3.9230955452304839</c:v>
                </c:pt>
                <c:pt idx="598">
                  <c:v>-3.9335768474533097</c:v>
                </c:pt>
                <c:pt idx="599">
                  <c:v>-3.9440581630385183</c:v>
                </c:pt>
                <c:pt idx="600">
                  <c:v>-3.9545394919858103</c:v>
                </c:pt>
                <c:pt idx="601">
                  <c:v>-3.9650208342948869</c:v>
                </c:pt>
                <c:pt idx="602">
                  <c:v>-3.9755021899654488</c:v>
                </c:pt>
                <c:pt idx="603">
                  <c:v>-3.9859835589971975</c:v>
                </c:pt>
                <c:pt idx="604">
                  <c:v>-3.9964649413898337</c:v>
                </c:pt>
                <c:pt idx="605">
                  <c:v>-4.0069463371430585</c:v>
                </c:pt>
                <c:pt idx="606">
                  <c:v>-4.0174277462565726</c:v>
                </c:pt>
                <c:pt idx="607">
                  <c:v>-4.0279091687300772</c:v>
                </c:pt>
                <c:pt idx="608">
                  <c:v>-4.0383906045632738</c:v>
                </c:pt>
                <c:pt idx="609">
                  <c:v>-4.0488720537558631</c:v>
                </c:pt>
                <c:pt idx="610">
                  <c:v>-4.0593535163075458</c:v>
                </c:pt>
                <c:pt idx="611">
                  <c:v>-4.0698349922180235</c:v>
                </c:pt>
                <c:pt idx="612">
                  <c:v>-4.0803164814869968</c:v>
                </c:pt>
                <c:pt idx="613">
                  <c:v>-4.0907979841141664</c:v>
                </c:pt>
                <c:pt idx="614">
                  <c:v>-4.1012795000992339</c:v>
                </c:pt>
                <c:pt idx="615">
                  <c:v>-4.1117610294419</c:v>
                </c:pt>
                <c:pt idx="616">
                  <c:v>-4.1222425721418663</c:v>
                </c:pt>
                <c:pt idx="617">
                  <c:v>-4.1327241281988334</c:v>
                </c:pt>
                <c:pt idx="618">
                  <c:v>-4.1432056976125029</c:v>
                </c:pt>
                <c:pt idx="619">
                  <c:v>-4.1536872803825755</c:v>
                </c:pt>
                <c:pt idx="620">
                  <c:v>-4.1641688765087528</c:v>
                </c:pt>
                <c:pt idx="621">
                  <c:v>-4.1746504859907345</c:v>
                </c:pt>
                <c:pt idx="622">
                  <c:v>-4.1851321088282232</c:v>
                </c:pt>
                <c:pt idx="623">
                  <c:v>-4.1956137450209194</c:v>
                </c:pt>
                <c:pt idx="624">
                  <c:v>-4.206095394568524</c:v>
                </c:pt>
                <c:pt idx="625">
                  <c:v>-4.2165770574707384</c:v>
                </c:pt>
                <c:pt idx="626">
                  <c:v>-4.2270587337272634</c:v>
                </c:pt>
                <c:pt idx="627">
                  <c:v>-4.2375404233377996</c:v>
                </c:pt>
                <c:pt idx="628">
                  <c:v>-4.2480221263020495</c:v>
                </c:pt>
                <c:pt idx="629">
                  <c:v>-4.2585038426197128</c:v>
                </c:pt>
                <c:pt idx="630">
                  <c:v>-4.2689855722904912</c:v>
                </c:pt>
                <c:pt idx="631">
                  <c:v>-4.2794673153140863</c:v>
                </c:pt>
                <c:pt idx="632">
                  <c:v>-4.2899490716901987</c:v>
                </c:pt>
                <c:pt idx="633">
                  <c:v>-4.300430841418529</c:v>
                </c:pt>
                <c:pt idx="634">
                  <c:v>-4.310912624498779</c:v>
                </c:pt>
                <c:pt idx="635">
                  <c:v>-4.3213944209306501</c:v>
                </c:pt>
                <c:pt idx="636">
                  <c:v>-4.331876230713843</c:v>
                </c:pt>
                <c:pt idx="637">
                  <c:v>-4.3423580538480584</c:v>
                </c:pt>
                <c:pt idx="638">
                  <c:v>-4.3528398903329988</c:v>
                </c:pt>
                <c:pt idx="639">
                  <c:v>-4.3633217401683639</c:v>
                </c:pt>
                <c:pt idx="640">
                  <c:v>-4.3738036033538554</c:v>
                </c:pt>
                <c:pt idx="641">
                  <c:v>-4.3842854798891748</c:v>
                </c:pt>
                <c:pt idx="642">
                  <c:v>-4.3947673697740228</c:v>
                </c:pt>
                <c:pt idx="643">
                  <c:v>-4.405249273008101</c:v>
                </c:pt>
                <c:pt idx="644">
                  <c:v>-4.41573118959111</c:v>
                </c:pt>
                <c:pt idx="645">
                  <c:v>-4.4262131195227514</c:v>
                </c:pt>
                <c:pt idx="646">
                  <c:v>-4.436695062802726</c:v>
                </c:pt>
                <c:pt idx="647">
                  <c:v>-4.4471770194307352</c:v>
                </c:pt>
                <c:pt idx="648">
                  <c:v>-4.4576589894064798</c:v>
                </c:pt>
                <c:pt idx="649">
                  <c:v>-4.4681409727296613</c:v>
                </c:pt>
                <c:pt idx="650">
                  <c:v>-4.4786229693999813</c:v>
                </c:pt>
                <c:pt idx="651">
                  <c:v>-4.4891049794171405</c:v>
                </c:pt>
                <c:pt idx="652">
                  <c:v>-4.4995870027808405</c:v>
                </c:pt>
                <c:pt idx="653">
                  <c:v>-4.5100690394907819</c:v>
                </c:pt>
                <c:pt idx="654">
                  <c:v>-4.5205510895466663</c:v>
                </c:pt>
                <c:pt idx="655">
                  <c:v>-4.5310331529481944</c:v>
                </c:pt>
                <c:pt idx="656">
                  <c:v>-4.5415152296950678</c:v>
                </c:pt>
                <c:pt idx="657">
                  <c:v>-4.5519973197869881</c:v>
                </c:pt>
                <c:pt idx="658">
                  <c:v>-4.5624794232236558</c:v>
                </c:pt>
                <c:pt idx="659">
                  <c:v>-4.5729615400047727</c:v>
                </c:pt>
                <c:pt idx="660">
                  <c:v>-4.5834436701300394</c:v>
                </c:pt>
                <c:pt idx="661">
                  <c:v>-4.5939258135991574</c:v>
                </c:pt>
                <c:pt idx="662">
                  <c:v>-4.6044079704118284</c:v>
                </c:pt>
                <c:pt idx="663">
                  <c:v>-4.6148901405677529</c:v>
                </c:pt>
                <c:pt idx="664">
                  <c:v>-4.6253723240666327</c:v>
                </c:pt>
                <c:pt idx="665">
                  <c:v>-4.6358545209081692</c:v>
                </c:pt>
                <c:pt idx="666">
                  <c:v>-4.6463367310920631</c:v>
                </c:pt>
                <c:pt idx="667">
                  <c:v>-4.6568189546180161</c:v>
                </c:pt>
                <c:pt idx="668">
                  <c:v>-4.6673011914857288</c:v>
                </c:pt>
                <c:pt idx="669">
                  <c:v>-4.6777834416949027</c:v>
                </c:pt>
                <c:pt idx="670">
                  <c:v>-4.6882657052452394</c:v>
                </c:pt>
                <c:pt idx="671">
                  <c:v>-4.6987479821364397</c:v>
                </c:pt>
                <c:pt idx="672">
                  <c:v>-4.7092302723682051</c:v>
                </c:pt>
                <c:pt idx="673">
                  <c:v>-4.7197125759402372</c:v>
                </c:pt>
                <c:pt idx="674">
                  <c:v>-4.7301948928522375</c:v>
                </c:pt>
                <c:pt idx="675">
                  <c:v>-4.7406772231039067</c:v>
                </c:pt>
                <c:pt idx="676">
                  <c:v>-4.7511595666949455</c:v>
                </c:pt>
                <c:pt idx="677">
                  <c:v>-4.7616419236250564</c:v>
                </c:pt>
                <c:pt idx="678">
                  <c:v>-4.7721242938939401</c:v>
                </c:pt>
                <c:pt idx="679">
                  <c:v>-4.7826066775012981</c:v>
                </c:pt>
                <c:pt idx="680">
                  <c:v>-4.7930890744468311</c:v>
                </c:pt>
                <c:pt idx="681">
                  <c:v>-4.8035714847302406</c:v>
                </c:pt>
                <c:pt idx="682">
                  <c:v>-4.8140539083512284</c:v>
                </c:pt>
                <c:pt idx="683">
                  <c:v>-4.8245363453094958</c:v>
                </c:pt>
                <c:pt idx="684">
                  <c:v>-4.8350187956047437</c:v>
                </c:pt>
                <c:pt idx="685">
                  <c:v>-4.8455012592366735</c:v>
                </c:pt>
                <c:pt idx="686">
                  <c:v>-4.8559837362049869</c:v>
                </c:pt>
                <c:pt idx="687">
                  <c:v>-4.8664662265093845</c:v>
                </c:pt>
                <c:pt idx="688">
                  <c:v>-4.8769487301495689</c:v>
                </c:pt>
                <c:pt idx="689">
                  <c:v>-4.8874312471252406</c:v>
                </c:pt>
                <c:pt idx="690">
                  <c:v>-4.8979137774361003</c:v>
                </c:pt>
                <c:pt idx="691">
                  <c:v>-4.9083963210818506</c:v>
                </c:pt>
                <c:pt idx="692">
                  <c:v>-4.9188788780621922</c:v>
                </c:pt>
                <c:pt idx="693">
                  <c:v>-4.9293614483768264</c:v>
                </c:pt>
                <c:pt idx="694">
                  <c:v>-4.9398440320254542</c:v>
                </c:pt>
                <c:pt idx="695">
                  <c:v>-4.9503266290077779</c:v>
                </c:pt>
                <c:pt idx="696">
                  <c:v>-4.9608092393234982</c:v>
                </c:pt>
                <c:pt idx="697">
                  <c:v>-4.9712918629723166</c:v>
                </c:pt>
                <c:pt idx="698">
                  <c:v>-4.9817744999539348</c:v>
                </c:pt>
                <c:pt idx="699">
                  <c:v>-4.9922571502680535</c:v>
                </c:pt>
                <c:pt idx="700">
                  <c:v>-5.0027398139143742</c:v>
                </c:pt>
                <c:pt idx="701">
                  <c:v>-5.0132224908925984</c:v>
                </c:pt>
                <c:pt idx="702">
                  <c:v>-5.0237051812024278</c:v>
                </c:pt>
                <c:pt idx="703">
                  <c:v>-5.0341878848435639</c:v>
                </c:pt>
                <c:pt idx="704">
                  <c:v>-5.0446706018157075</c:v>
                </c:pt>
                <c:pt idx="705">
                  <c:v>-5.0551533321185609</c:v>
                </c:pt>
                <c:pt idx="706">
                  <c:v>-5.0656360757518248</c:v>
                </c:pt>
                <c:pt idx="707">
                  <c:v>-5.0761188327152009</c:v>
                </c:pt>
                <c:pt idx="708">
                  <c:v>-5.0866016030083898</c:v>
                </c:pt>
                <c:pt idx="709">
                  <c:v>-5.097084386631094</c:v>
                </c:pt>
                <c:pt idx="710">
                  <c:v>-5.1075671835830141</c:v>
                </c:pt>
                <c:pt idx="711">
                  <c:v>-5.1180499938638517</c:v>
                </c:pt>
                <c:pt idx="712">
                  <c:v>-5.1285328174733085</c:v>
                </c:pt>
                <c:pt idx="713">
                  <c:v>-5.1390156544110859</c:v>
                </c:pt>
                <c:pt idx="714">
                  <c:v>-5.1494985046768855</c:v>
                </c:pt>
                <c:pt idx="715">
                  <c:v>-5.1599813682704081</c:v>
                </c:pt>
                <c:pt idx="716">
                  <c:v>-5.1704642451913552</c:v>
                </c:pt>
                <c:pt idx="717">
                  <c:v>-5.1809471354394292</c:v>
                </c:pt>
                <c:pt idx="718">
                  <c:v>-5.1914300390143309</c:v>
                </c:pt>
                <c:pt idx="719">
                  <c:v>-5.2019129559157617</c:v>
                </c:pt>
                <c:pt idx="720">
                  <c:v>-5.2123958861434225</c:v>
                </c:pt>
                <c:pt idx="721">
                  <c:v>-5.2228788296970157</c:v>
                </c:pt>
                <c:pt idx="722">
                  <c:v>-5.2333617865762427</c:v>
                </c:pt>
                <c:pt idx="723">
                  <c:v>-5.2438447567808044</c:v>
                </c:pt>
                <c:pt idx="724">
                  <c:v>-5.2543277403104023</c:v>
                </c:pt>
                <c:pt idx="725">
                  <c:v>-5.2648107371647379</c:v>
                </c:pt>
                <c:pt idx="726">
                  <c:v>-5.2752937473435129</c:v>
                </c:pt>
                <c:pt idx="727">
                  <c:v>-5.2857767708464287</c:v>
                </c:pt>
                <c:pt idx="728">
                  <c:v>-5.296259807673187</c:v>
                </c:pt>
                <c:pt idx="729">
                  <c:v>-5.3067428578234894</c:v>
                </c:pt>
                <c:pt idx="730">
                  <c:v>-5.3172259212970374</c:v>
                </c:pt>
                <c:pt idx="731">
                  <c:v>-5.3277089980935317</c:v>
                </c:pt>
                <c:pt idx="732">
                  <c:v>-5.3381920882126748</c:v>
                </c:pt>
                <c:pt idx="733">
                  <c:v>-5.3486751916541673</c:v>
                </c:pt>
                <c:pt idx="734">
                  <c:v>-5.3591583084177117</c:v>
                </c:pt>
                <c:pt idx="735">
                  <c:v>-5.3696414385030087</c:v>
                </c:pt>
                <c:pt idx="736">
                  <c:v>-5.3801245819097598</c:v>
                </c:pt>
                <c:pt idx="737">
                  <c:v>-5.3906077386376667</c:v>
                </c:pt>
                <c:pt idx="738">
                  <c:v>-5.4010909086864309</c:v>
                </c:pt>
                <c:pt idx="739">
                  <c:v>-5.4115740920557549</c:v>
                </c:pt>
                <c:pt idx="740">
                  <c:v>-5.4220572887453393</c:v>
                </c:pt>
                <c:pt idx="741">
                  <c:v>-5.4325404987548849</c:v>
                </c:pt>
                <c:pt idx="742">
                  <c:v>-5.443023722084094</c:v>
                </c:pt>
                <c:pt idx="743">
                  <c:v>-5.4535069587326683</c:v>
                </c:pt>
                <c:pt idx="744">
                  <c:v>-5.4639902087003094</c:v>
                </c:pt>
                <c:pt idx="745">
                  <c:v>-5.4744734719867187</c:v>
                </c:pt>
                <c:pt idx="746">
                  <c:v>-5.484956748591598</c:v>
                </c:pt>
                <c:pt idx="747">
                  <c:v>-5.4954400385146487</c:v>
                </c:pt>
                <c:pt idx="748">
                  <c:v>-5.5059233417555715</c:v>
                </c:pt>
                <c:pt idx="749">
                  <c:v>-5.516406658314069</c:v>
                </c:pt>
                <c:pt idx="750">
                  <c:v>-5.5268899881898426</c:v>
                </c:pt>
                <c:pt idx="751">
                  <c:v>-5.5373733313825939</c:v>
                </c:pt>
                <c:pt idx="752">
                  <c:v>-5.5478566878920237</c:v>
                </c:pt>
                <c:pt idx="753">
                  <c:v>-5.5583400577178343</c:v>
                </c:pt>
                <c:pt idx="754">
                  <c:v>-5.5688234408597275</c:v>
                </c:pt>
                <c:pt idx="755">
                  <c:v>-5.5793068373174046</c:v>
                </c:pt>
                <c:pt idx="756">
                  <c:v>-5.5897902470905674</c:v>
                </c:pt>
                <c:pt idx="757">
                  <c:v>-5.6002736701789164</c:v>
                </c:pt>
                <c:pt idx="758">
                  <c:v>-5.6107571065821542</c:v>
                </c:pt>
                <c:pt idx="759">
                  <c:v>-5.6212405562999823</c:v>
                </c:pt>
                <c:pt idx="760">
                  <c:v>-5.6317240193321023</c:v>
                </c:pt>
                <c:pt idx="761">
                  <c:v>-5.6422074956782158</c:v>
                </c:pt>
                <c:pt idx="762">
                  <c:v>-5.6526909853380243</c:v>
                </c:pt>
                <c:pt idx="763">
                  <c:v>-5.6631744883112294</c:v>
                </c:pt>
                <c:pt idx="764">
                  <c:v>-5.6736580045975336</c:v>
                </c:pt>
                <c:pt idx="765">
                  <c:v>-5.6841415341966375</c:v>
                </c:pt>
                <c:pt idx="766">
                  <c:v>-5.6946250771082427</c:v>
                </c:pt>
                <c:pt idx="767">
                  <c:v>-5.7051086333320509</c:v>
                </c:pt>
                <c:pt idx="768">
                  <c:v>-5.7155922028677644</c:v>
                </c:pt>
                <c:pt idx="769">
                  <c:v>-5.7260757857150839</c:v>
                </c:pt>
                <c:pt idx="770">
                  <c:v>-5.7365593818737119</c:v>
                </c:pt>
                <c:pt idx="771">
                  <c:v>-5.7470429913433492</c:v>
                </c:pt>
                <c:pt idx="772">
                  <c:v>-5.757526614123698</c:v>
                </c:pt>
                <c:pt idx="773">
                  <c:v>-5.7680102502144601</c:v>
                </c:pt>
                <c:pt idx="774">
                  <c:v>-5.778493899615337</c:v>
                </c:pt>
                <c:pt idx="775">
                  <c:v>-5.7889775623260302</c:v>
                </c:pt>
                <c:pt idx="776">
                  <c:v>-5.7994612383462414</c:v>
                </c:pt>
                <c:pt idx="777">
                  <c:v>-5.8099449276756721</c:v>
                </c:pt>
                <c:pt idx="778">
                  <c:v>-5.8204286303140247</c:v>
                </c:pt>
                <c:pt idx="779">
                  <c:v>-5.830912346261</c:v>
                </c:pt>
                <c:pt idx="780">
                  <c:v>-5.8413960755163004</c:v>
                </c:pt>
                <c:pt idx="781">
                  <c:v>-5.8518798180796274</c:v>
                </c:pt>
                <c:pt idx="782">
                  <c:v>-5.8623635739506827</c:v>
                </c:pt>
                <c:pt idx="783">
                  <c:v>-5.8728473431291679</c:v>
                </c:pt>
                <c:pt idx="784">
                  <c:v>-5.8833311256147844</c:v>
                </c:pt>
                <c:pt idx="785">
                  <c:v>-5.893814921407234</c:v>
                </c:pt>
                <c:pt idx="786">
                  <c:v>-5.9042987305062189</c:v>
                </c:pt>
                <c:pt idx="787">
                  <c:v>-5.91478255291144</c:v>
                </c:pt>
                <c:pt idx="788">
                  <c:v>-5.9252663886225996</c:v>
                </c:pt>
                <c:pt idx="789">
                  <c:v>-5.9357502376393994</c:v>
                </c:pt>
                <c:pt idx="790">
                  <c:v>-5.9462340999615408</c:v>
                </c:pt>
                <c:pt idx="791">
                  <c:v>-5.9567179755887256</c:v>
                </c:pt>
                <c:pt idx="792">
                  <c:v>-5.9672018645206562</c:v>
                </c:pt>
                <c:pt idx="793">
                  <c:v>-5.9776857667570331</c:v>
                </c:pt>
                <c:pt idx="794">
                  <c:v>-5.988169682297559</c:v>
                </c:pt>
                <c:pt idx="795">
                  <c:v>-5.9986536111419353</c:v>
                </c:pt>
                <c:pt idx="796">
                  <c:v>-6.0091375532898637</c:v>
                </c:pt>
                <c:pt idx="797">
                  <c:v>-6.0196215087410465</c:v>
                </c:pt>
                <c:pt idx="798">
                  <c:v>-6.0301054774951846</c:v>
                </c:pt>
                <c:pt idx="799">
                  <c:v>-6.0405894595519802</c:v>
                </c:pt>
                <c:pt idx="800">
                  <c:v>-6.0510734549111351</c:v>
                </c:pt>
                <c:pt idx="801">
                  <c:v>-6.0615574635723508</c:v>
                </c:pt>
                <c:pt idx="802">
                  <c:v>-6.0720414855353297</c:v>
                </c:pt>
                <c:pt idx="803">
                  <c:v>-6.0825255207997726</c:v>
                </c:pt>
                <c:pt idx="804">
                  <c:v>-6.0930095693653819</c:v>
                </c:pt>
                <c:pt idx="805">
                  <c:v>-6.1034936312318591</c:v>
                </c:pt>
                <c:pt idx="806">
                  <c:v>-6.1139777063989067</c:v>
                </c:pt>
                <c:pt idx="807">
                  <c:v>-6.1244617948662254</c:v>
                </c:pt>
                <c:pt idx="808">
                  <c:v>-6.1349458966335177</c:v>
                </c:pt>
                <c:pt idx="809">
                  <c:v>-6.1454300117004852</c:v>
                </c:pt>
                <c:pt idx="810">
                  <c:v>-6.1559141400668302</c:v>
                </c:pt>
                <c:pt idx="811">
                  <c:v>-6.1663982817322536</c:v>
                </c:pt>
                <c:pt idx="812">
                  <c:v>-6.1768824366964576</c:v>
                </c:pt>
                <c:pt idx="813">
                  <c:v>-6.187366604959144</c:v>
                </c:pt>
                <c:pt idx="814">
                  <c:v>-6.1978507865200152</c:v>
                </c:pt>
                <c:pt idx="815">
                  <c:v>-6.2083349813787718</c:v>
                </c:pt>
                <c:pt idx="816">
                  <c:v>-6.2188191895351164</c:v>
                </c:pt>
                <c:pt idx="817">
                  <c:v>-6.2293034109887513</c:v>
                </c:pt>
                <c:pt idx="818">
                  <c:v>-6.2397876457393773</c:v>
                </c:pt>
                <c:pt idx="819">
                  <c:v>-6.2502718937866968</c:v>
                </c:pt>
                <c:pt idx="820">
                  <c:v>-6.2607561551304114</c:v>
                </c:pt>
                <c:pt idx="821">
                  <c:v>-6.2712404297702236</c:v>
                </c:pt>
                <c:pt idx="822">
                  <c:v>-6.281724717705834</c:v>
                </c:pt>
                <c:pt idx="823">
                  <c:v>-6.2922090189369451</c:v>
                </c:pt>
                <c:pt idx="824">
                  <c:v>-6.3026933334632593</c:v>
                </c:pt>
                <c:pt idx="825">
                  <c:v>-6.3131776612844774</c:v>
                </c:pt>
                <c:pt idx="826">
                  <c:v>-6.3236620024003019</c:v>
                </c:pt>
                <c:pt idx="827">
                  <c:v>-6.334146356810435</c:v>
                </c:pt>
                <c:pt idx="828">
                  <c:v>-6.3446307245145777</c:v>
                </c:pt>
                <c:pt idx="829">
                  <c:v>-6.3551151055124322</c:v>
                </c:pt>
                <c:pt idx="830">
                  <c:v>-6.3655994998037011</c:v>
                </c:pt>
                <c:pt idx="831">
                  <c:v>-6.3760839073880851</c:v>
                </c:pt>
                <c:pt idx="832">
                  <c:v>-6.3865683282652865</c:v>
                </c:pt>
                <c:pt idx="833">
                  <c:v>-6.397052762435008</c:v>
                </c:pt>
                <c:pt idx="834">
                  <c:v>-6.4075372098969501</c:v>
                </c:pt>
                <c:pt idx="835">
                  <c:v>-6.4180216706508153</c:v>
                </c:pt>
                <c:pt idx="836">
                  <c:v>-6.4285061446963061</c:v>
                </c:pt>
                <c:pt idx="837">
                  <c:v>-6.4389906320331241</c:v>
                </c:pt>
                <c:pt idx="838">
                  <c:v>-6.4494751326609707</c:v>
                </c:pt>
                <c:pt idx="839">
                  <c:v>-6.4599596465795477</c:v>
                </c:pt>
                <c:pt idx="840">
                  <c:v>-6.4704441737885574</c:v>
                </c:pt>
                <c:pt idx="841">
                  <c:v>-6.4809287142877023</c:v>
                </c:pt>
                <c:pt idx="842">
                  <c:v>-6.4914132680766832</c:v>
                </c:pt>
                <c:pt idx="843">
                  <c:v>-6.5018978351552024</c:v>
                </c:pt>
                <c:pt idx="844">
                  <c:v>-6.5123824155229624</c:v>
                </c:pt>
                <c:pt idx="845">
                  <c:v>-6.5228670091796648</c:v>
                </c:pt>
                <c:pt idx="846">
                  <c:v>-6.5333516161250111</c:v>
                </c:pt>
                <c:pt idx="847">
                  <c:v>-6.5438362363587039</c:v>
                </c:pt>
                <c:pt idx="848">
                  <c:v>-6.5543208698804447</c:v>
                </c:pt>
                <c:pt idx="849">
                  <c:v>-6.5648055166899359</c:v>
                </c:pt>
                <c:pt idx="850">
                  <c:v>-6.5752901767868792</c:v>
                </c:pt>
                <c:pt idx="851">
                  <c:v>-6.5857748501709761</c:v>
                </c:pt>
                <c:pt idx="852">
                  <c:v>-6.596259536841929</c:v>
                </c:pt>
                <c:pt idx="853">
                  <c:v>-6.6067442367994396</c:v>
                </c:pt>
                <c:pt idx="854">
                  <c:v>-6.6172289500432102</c:v>
                </c:pt>
                <c:pt idx="855">
                  <c:v>-6.6277136765729425</c:v>
                </c:pt>
                <c:pt idx="856">
                  <c:v>-6.638198416388339</c:v>
                </c:pt>
                <c:pt idx="857">
                  <c:v>-6.6486831694891011</c:v>
                </c:pt>
                <c:pt idx="858">
                  <c:v>-6.6591679358749314</c:v>
                </c:pt>
                <c:pt idx="859">
                  <c:v>-6.6696527155455314</c:v>
                </c:pt>
                <c:pt idx="860">
                  <c:v>-6.6801375085006027</c:v>
                </c:pt>
                <c:pt idx="861">
                  <c:v>-6.6906223147398478</c:v>
                </c:pt>
                <c:pt idx="862">
                  <c:v>-6.7011071342629691</c:v>
                </c:pt>
                <c:pt idx="863">
                  <c:v>-6.7115919670696673</c:v>
                </c:pt>
                <c:pt idx="864">
                  <c:v>-6.7220768131596458</c:v>
                </c:pt>
                <c:pt idx="865">
                  <c:v>-6.7325616725326061</c:v>
                </c:pt>
                <c:pt idx="866">
                  <c:v>-6.7430465451882498</c:v>
                </c:pt>
                <c:pt idx="867">
                  <c:v>-6.7535314311262793</c:v>
                </c:pt>
                <c:pt idx="868">
                  <c:v>-6.7640163303463963</c:v>
                </c:pt>
                <c:pt idx="869">
                  <c:v>-6.7745012428483031</c:v>
                </c:pt>
                <c:pt idx="870">
                  <c:v>-6.7849861686317023</c:v>
                </c:pt>
                <c:pt idx="871">
                  <c:v>-6.7954711076962955</c:v>
                </c:pt>
                <c:pt idx="872">
                  <c:v>-6.8059560600417841</c:v>
                </c:pt>
                <c:pt idx="873">
                  <c:v>-6.8164410256678707</c:v>
                </c:pt>
                <c:pt idx="874">
                  <c:v>-6.8269260045742577</c:v>
                </c:pt>
                <c:pt idx="875">
                  <c:v>-6.8374109967606467</c:v>
                </c:pt>
                <c:pt idx="876">
                  <c:v>-6.8478960022267392</c:v>
                </c:pt>
                <c:pt idx="877">
                  <c:v>-6.8583810209722378</c:v>
                </c:pt>
                <c:pt idx="878">
                  <c:v>-6.8688660529968448</c:v>
                </c:pt>
                <c:pt idx="879">
                  <c:v>-6.8793510983002619</c:v>
                </c:pt>
                <c:pt idx="880">
                  <c:v>-6.8898361568821915</c:v>
                </c:pt>
                <c:pt idx="881">
                  <c:v>-6.9003212287423352</c:v>
                </c:pt>
                <c:pt idx="882">
                  <c:v>-6.9108063138803955</c:v>
                </c:pt>
                <c:pt idx="883">
                  <c:v>-6.9212914122960747</c:v>
                </c:pt>
                <c:pt idx="884">
                  <c:v>-6.9317765239890745</c:v>
                </c:pt>
                <c:pt idx="885">
                  <c:v>-6.9422616489590965</c:v>
                </c:pt>
                <c:pt idx="886">
                  <c:v>-6.952746787205843</c:v>
                </c:pt>
                <c:pt idx="887">
                  <c:v>-6.9632319387290167</c:v>
                </c:pt>
                <c:pt idx="888">
                  <c:v>-6.9737171035283199</c:v>
                </c:pt>
                <c:pt idx="889">
                  <c:v>-6.9842022816034532</c:v>
                </c:pt>
                <c:pt idx="890">
                  <c:v>-6.9946874729541202</c:v>
                </c:pt>
                <c:pt idx="891">
                  <c:v>-7.0051726775800223</c:v>
                </c:pt>
                <c:pt idx="892">
                  <c:v>-7.0156578954808619</c:v>
                </c:pt>
                <c:pt idx="893">
                  <c:v>-7.0261431266563408</c:v>
                </c:pt>
                <c:pt idx="894">
                  <c:v>-7.0366283711061612</c:v>
                </c:pt>
                <c:pt idx="895">
                  <c:v>-7.0471136288300258</c:v>
                </c:pt>
                <c:pt idx="896">
                  <c:v>-7.057598899827636</c:v>
                </c:pt>
                <c:pt idx="897">
                  <c:v>-7.0680841840986943</c:v>
                </c:pt>
                <c:pt idx="898">
                  <c:v>-7.0785694816429023</c:v>
                </c:pt>
                <c:pt idx="899">
                  <c:v>-7.0890547924599625</c:v>
                </c:pt>
                <c:pt idx="900">
                  <c:v>-7.0995401165495773</c:v>
                </c:pt>
                <c:pt idx="901">
                  <c:v>-7.1100254539114491</c:v>
                </c:pt>
                <c:pt idx="902">
                  <c:v>-7.1205108045452796</c:v>
                </c:pt>
                <c:pt idx="903">
                  <c:v>-7.1309961684507703</c:v>
                </c:pt>
                <c:pt idx="904">
                  <c:v>-7.1414815456276246</c:v>
                </c:pt>
                <c:pt idx="905">
                  <c:v>-7.151966936075544</c:v>
                </c:pt>
                <c:pt idx="906">
                  <c:v>-7.1624523397942301</c:v>
                </c:pt>
                <c:pt idx="907">
                  <c:v>-7.1729377567833863</c:v>
                </c:pt>
                <c:pt idx="908">
                  <c:v>-7.1834231870427141</c:v>
                </c:pt>
                <c:pt idx="909">
                  <c:v>-7.1939086305719151</c:v>
                </c:pt>
                <c:pt idx="910">
                  <c:v>-7.2043940873706926</c:v>
                </c:pt>
                <c:pt idx="911">
                  <c:v>-7.2148795574387483</c:v>
                </c:pt>
                <c:pt idx="912">
                  <c:v>-7.2253650407757846</c:v>
                </c:pt>
                <c:pt idx="913">
                  <c:v>-7.235850537381503</c:v>
                </c:pt>
                <c:pt idx="914">
                  <c:v>-7.246336047255606</c:v>
                </c:pt>
                <c:pt idx="915">
                  <c:v>-7.2568215703977961</c:v>
                </c:pt>
                <c:pt idx="916">
                  <c:v>-7.2673071068077757</c:v>
                </c:pt>
                <c:pt idx="917">
                  <c:v>-7.2777926564852464</c:v>
                </c:pt>
                <c:pt idx="918">
                  <c:v>-7.2882782194299107</c:v>
                </c:pt>
                <c:pt idx="919">
                  <c:v>-7.298763795641471</c:v>
                </c:pt>
                <c:pt idx="920">
                  <c:v>-7.309249385119629</c:v>
                </c:pt>
                <c:pt idx="921">
                  <c:v>-7.3197349878640869</c:v>
                </c:pt>
                <c:pt idx="922">
                  <c:v>-7.3302206038745474</c:v>
                </c:pt>
                <c:pt idx="923">
                  <c:v>-7.3407062331507129</c:v>
                </c:pt>
                <c:pt idx="924">
                  <c:v>-7.3511918756922849</c:v>
                </c:pt>
                <c:pt idx="925">
                  <c:v>-7.3616775314989669</c:v>
                </c:pt>
                <c:pt idx="926">
                  <c:v>-7.3721632005704594</c:v>
                </c:pt>
                <c:pt idx="927">
                  <c:v>-7.3826488829064658</c:v>
                </c:pt>
                <c:pt idx="928">
                  <c:v>-7.3931345785066886</c:v>
                </c:pt>
                <c:pt idx="929">
                  <c:v>-7.4036202873708294</c:v>
                </c:pt>
                <c:pt idx="930">
                  <c:v>-7.4141060094985907</c:v>
                </c:pt>
                <c:pt idx="931">
                  <c:v>-7.4245917448896739</c:v>
                </c:pt>
                <c:pt idx="932">
                  <c:v>-7.4350774935437824</c:v>
                </c:pt>
                <c:pt idx="933">
                  <c:v>-7.4455632554606179</c:v>
                </c:pt>
                <c:pt idx="934">
                  <c:v>-7.4560490306398828</c:v>
                </c:pt>
                <c:pt idx="935">
                  <c:v>-7.4665348190812795</c:v>
                </c:pt>
                <c:pt idx="936">
                  <c:v>-7.4770206207845105</c:v>
                </c:pt>
                <c:pt idx="937">
                  <c:v>-7.4875064357492773</c:v>
                </c:pt>
                <c:pt idx="938">
                  <c:v>-7.4979922639752825</c:v>
                </c:pt>
                <c:pt idx="939">
                  <c:v>-7.5084781054622294</c:v>
                </c:pt>
                <c:pt idx="940">
                  <c:v>-7.5189639602098186</c:v>
                </c:pt>
                <c:pt idx="941">
                  <c:v>-7.5294498282177535</c:v>
                </c:pt>
                <c:pt idx="942">
                  <c:v>-7.5399357094857367</c:v>
                </c:pt>
                <c:pt idx="943">
                  <c:v>-7.5504216040134695</c:v>
                </c:pt>
                <c:pt idx="944">
                  <c:v>-7.5609075118006546</c:v>
                </c:pt>
                <c:pt idx="945">
                  <c:v>-7.5713934328469943</c:v>
                </c:pt>
                <c:pt idx="946">
                  <c:v>-7.5818793671521911</c:v>
                </c:pt>
                <c:pt idx="947">
                  <c:v>-7.5923653147159476</c:v>
                </c:pt>
                <c:pt idx="948">
                  <c:v>-7.6028512755379651</c:v>
                </c:pt>
                <c:pt idx="949">
                  <c:v>-7.6133372496179472</c:v>
                </c:pt>
                <c:pt idx="950">
                  <c:v>-7.6238232369555954</c:v>
                </c:pt>
                <c:pt idx="951">
                  <c:v>-7.6343092375506121</c:v>
                </c:pt>
                <c:pt idx="952">
                  <c:v>-7.6447952514026998</c:v>
                </c:pt>
                <c:pt idx="953">
                  <c:v>-7.6552812785115609</c:v>
                </c:pt>
                <c:pt idx="954">
                  <c:v>-7.6657673188768971</c:v>
                </c:pt>
                <c:pt idx="955">
                  <c:v>-7.6762533724984117</c:v>
                </c:pt>
                <c:pt idx="956">
                  <c:v>-7.6867394393758062</c:v>
                </c:pt>
                <c:pt idx="957">
                  <c:v>-7.697225519508784</c:v>
                </c:pt>
                <c:pt idx="958">
                  <c:v>-7.7077116128970466</c:v>
                </c:pt>
                <c:pt idx="959">
                  <c:v>-7.7181977195402967</c:v>
                </c:pt>
                <c:pt idx="960">
                  <c:v>-7.7286838394382364</c:v>
                </c:pt>
                <c:pt idx="961">
                  <c:v>-7.7391699725905685</c:v>
                </c:pt>
                <c:pt idx="962">
                  <c:v>-7.7496561189969952</c:v>
                </c:pt>
                <c:pt idx="963">
                  <c:v>-7.7601422786572192</c:v>
                </c:pt>
                <c:pt idx="964">
                  <c:v>-7.7706284515709418</c:v>
                </c:pt>
                <c:pt idx="965">
                  <c:v>-7.7811146377378666</c:v>
                </c:pt>
                <c:pt idx="966">
                  <c:v>-7.791600837157695</c:v>
                </c:pt>
                <c:pt idx="967">
                  <c:v>-7.8020870498301305</c:v>
                </c:pt>
                <c:pt idx="968">
                  <c:v>-7.8125732757548745</c:v>
                </c:pt>
                <c:pt idx="969">
                  <c:v>-7.8230595149316295</c:v>
                </c:pt>
                <c:pt idx="970">
                  <c:v>-7.833545767360099</c:v>
                </c:pt>
                <c:pt idx="971">
                  <c:v>-7.8440320330399844</c:v>
                </c:pt>
                <c:pt idx="972">
                  <c:v>-7.8545183119709883</c:v>
                </c:pt>
                <c:pt idx="973">
                  <c:v>-7.865004604152813</c:v>
                </c:pt>
                <c:pt idx="974">
                  <c:v>-7.8754909095851611</c:v>
                </c:pt>
                <c:pt idx="975">
                  <c:v>-7.885977228267735</c:v>
                </c:pt>
                <c:pt idx="976">
                  <c:v>-7.8964635602002371</c:v>
                </c:pt>
                <c:pt idx="977">
                  <c:v>-7.90694990538237</c:v>
                </c:pt>
                <c:pt idx="978">
                  <c:v>-7.917436263813836</c:v>
                </c:pt>
                <c:pt idx="979">
                  <c:v>-7.9279226354943377</c:v>
                </c:pt>
                <c:pt idx="980">
                  <c:v>-7.9384090204235775</c:v>
                </c:pt>
                <c:pt idx="981">
                  <c:v>-7.9488954186012579</c:v>
                </c:pt>
                <c:pt idx="982">
                  <c:v>-7.9593818300270804</c:v>
                </c:pt>
                <c:pt idx="983">
                  <c:v>-7.9698682547007484</c:v>
                </c:pt>
                <c:pt idx="984">
                  <c:v>-7.9803546926219644</c:v>
                </c:pt>
                <c:pt idx="985">
                  <c:v>-7.9908411437904308</c:v>
                </c:pt>
                <c:pt idx="986">
                  <c:v>-8.00132760820585</c:v>
                </c:pt>
                <c:pt idx="987">
                  <c:v>-8.0118140858679237</c:v>
                </c:pt>
                <c:pt idx="988">
                  <c:v>-8.022300576776356</c:v>
                </c:pt>
                <c:pt idx="989">
                  <c:v>-8.0327870809308486</c:v>
                </c:pt>
                <c:pt idx="990">
                  <c:v>-8.043273598331103</c:v>
                </c:pt>
                <c:pt idx="991">
                  <c:v>-8.0537601289768226</c:v>
                </c:pt>
                <c:pt idx="992">
                  <c:v>-8.0642466728677107</c:v>
                </c:pt>
                <c:pt idx="993">
                  <c:v>-8.0747332300034689</c:v>
                </c:pt>
                <c:pt idx="994">
                  <c:v>-8.0852198003837987</c:v>
                </c:pt>
                <c:pt idx="995">
                  <c:v>-8.0957063840084036</c:v>
                </c:pt>
                <c:pt idx="996">
                  <c:v>-8.1061929808769868</c:v>
                </c:pt>
                <c:pt idx="997">
                  <c:v>-8.11667959098925</c:v>
                </c:pt>
                <c:pt idx="998">
                  <c:v>-8.1271662143448964</c:v>
                </c:pt>
                <c:pt idx="999">
                  <c:v>-8.1376528509436277</c:v>
                </c:pt>
                <c:pt idx="1000">
                  <c:v>-8.1481395007851471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130.45589407791991</c:v>
                </c:pt>
                <c:pt idx="1">
                  <c:v>130.84082929956421</c:v>
                </c:pt>
                <c:pt idx="2">
                  <c:v>131.22533852468766</c:v>
                </c:pt>
                <c:pt idx="3">
                  <c:v>131.60942303084897</c:v>
                </c:pt>
                <c:pt idx="4">
                  <c:v>131.99308409025963</c:v>
                </c:pt>
                <c:pt idx="5">
                  <c:v>132.37632296981471</c:v>
                </c:pt>
                <c:pt idx="6">
                  <c:v>132.75914093112348</c:v>
                </c:pt>
                <c:pt idx="7">
                  <c:v>133.14153923053973</c:v>
                </c:pt>
                <c:pt idx="8">
                  <c:v>133.52351911919195</c:v>
                </c:pt>
                <c:pt idx="9">
                  <c:v>133.90508184301316</c:v>
                </c:pt>
                <c:pt idx="10">
                  <c:v>134.28622864277079</c:v>
                </c:pt>
                <c:pt idx="11">
                  <c:v>134.66696075025496</c:v>
                </c:pt>
                <c:pt idx="12">
                  <c:v>135.04727938453058</c:v>
                </c:pt>
                <c:pt idx="13">
                  <c:v>135.4271857559394</c:v>
                </c:pt>
                <c:pt idx="14">
                  <c:v>135.80668107003643</c:v>
                </c:pt>
                <c:pt idx="15">
                  <c:v>136.18576652761573</c:v>
                </c:pt>
                <c:pt idx="16">
                  <c:v>136.56444332473575</c:v>
                </c:pt>
                <c:pt idx="17">
                  <c:v>136.9427126527448</c:v>
                </c:pt>
                <c:pt idx="18">
                  <c:v>137.32057569830613</c:v>
                </c:pt>
                <c:pt idx="19">
                  <c:v>137.6980336434228</c:v>
                </c:pt>
                <c:pt idx="20">
                  <c:v>138.07508766546269</c:v>
                </c:pt>
                <c:pt idx="21">
                  <c:v>138.45173893911695</c:v>
                </c:pt>
                <c:pt idx="22">
                  <c:v>138.82798863832764</c:v>
                </c:pt>
                <c:pt idx="23">
                  <c:v>139.20383793431412</c:v>
                </c:pt>
                <c:pt idx="24">
                  <c:v>139.5792879936308</c:v>
                </c:pt>
                <c:pt idx="25">
                  <c:v>139.95433997819265</c:v>
                </c:pt>
                <c:pt idx="26">
                  <c:v>140.32899504530039</c:v>
                </c:pt>
                <c:pt idx="27">
                  <c:v>140.70325434766562</c:v>
                </c:pt>
                <c:pt idx="28">
                  <c:v>141.07711903343576</c:v>
                </c:pt>
                <c:pt idx="29">
                  <c:v>141.45059024621878</c:v>
                </c:pt>
                <c:pt idx="30">
                  <c:v>141.82366912510773</c:v>
                </c:pt>
                <c:pt idx="31">
                  <c:v>142.1963568047052</c:v>
                </c:pt>
                <c:pt idx="32">
                  <c:v>142.56865441514768</c:v>
                </c:pt>
                <c:pt idx="33">
                  <c:v>142.94056308212942</c:v>
                </c:pt>
                <c:pt idx="34">
                  <c:v>143.31208392692659</c:v>
                </c:pt>
                <c:pt idx="35">
                  <c:v>143.68321806642086</c:v>
                </c:pt>
                <c:pt idx="36">
                  <c:v>144.05396661312315</c:v>
                </c:pt>
                <c:pt idx="37">
                  <c:v>144.42433067519698</c:v>
                </c:pt>
                <c:pt idx="38">
                  <c:v>144.79431135648181</c:v>
                </c:pt>
                <c:pt idx="39">
                  <c:v>145.16390975651615</c:v>
                </c:pt>
                <c:pt idx="40">
                  <c:v>145.53312697056055</c:v>
                </c:pt>
                <c:pt idx="41">
                  <c:v>145.90196408962044</c:v>
                </c:pt>
                <c:pt idx="42">
                  <c:v>146.27042220046874</c:v>
                </c:pt>
                <c:pt idx="43">
                  <c:v>146.63850238566852</c:v>
                </c:pt>
                <c:pt idx="44">
                  <c:v>147.00620572359523</c:v>
                </c:pt>
                <c:pt idx="45">
                  <c:v>147.37353328845902</c:v>
                </c:pt>
                <c:pt idx="46">
                  <c:v>147.74048615032675</c:v>
                </c:pt>
                <c:pt idx="47">
                  <c:v>148.10706537514395</c:v>
                </c:pt>
                <c:pt idx="48">
                  <c:v>148.47327202475665</c:v>
                </c:pt>
                <c:pt idx="49">
                  <c:v>148.83910715693298</c:v>
                </c:pt>
                <c:pt idx="50">
                  <c:v>149.20457182538465</c:v>
                </c:pt>
                <c:pt idx="51">
                  <c:v>149.56966707978833</c:v>
                </c:pt>
                <c:pt idx="52">
                  <c:v>149.93439396580695</c:v>
                </c:pt>
                <c:pt idx="53">
                  <c:v>150.29875352511061</c:v>
                </c:pt>
                <c:pt idx="54">
                  <c:v>150.66274679539768</c:v>
                </c:pt>
                <c:pt idx="55">
                  <c:v>151.02637481041552</c:v>
                </c:pt>
                <c:pt idx="56">
                  <c:v>151.38963859998114</c:v>
                </c:pt>
                <c:pt idx="57">
                  <c:v>151.75253919000181</c:v>
                </c:pt>
                <c:pt idx="58">
                  <c:v>152.11507760249538</c:v>
                </c:pt>
                <c:pt idx="59">
                  <c:v>152.4772548556106</c:v>
                </c:pt>
                <c:pt idx="60">
                  <c:v>152.8390719636472</c:v>
                </c:pt>
                <c:pt idx="61">
                  <c:v>153.20052993707594</c:v>
                </c:pt>
                <c:pt idx="62">
                  <c:v>153.5616297825585</c:v>
                </c:pt>
                <c:pt idx="63">
                  <c:v>153.92237250296714</c:v>
                </c:pt>
                <c:pt idx="64">
                  <c:v>154.28275909740441</c:v>
                </c:pt>
                <c:pt idx="65">
                  <c:v>154.6427905612226</c:v>
                </c:pt>
                <c:pt idx="66">
                  <c:v>155.00246788604309</c:v>
                </c:pt>
                <c:pt idx="67">
                  <c:v>155.36179205977561</c:v>
                </c:pt>
                <c:pt idx="68">
                  <c:v>155.72076406663737</c:v>
                </c:pt>
                <c:pt idx="69">
                  <c:v>156.07938488717204</c:v>
                </c:pt>
                <c:pt idx="70">
                  <c:v>156.43765549826861</c:v>
                </c:pt>
                <c:pt idx="71">
                  <c:v>156.79557687318015</c:v>
                </c:pt>
                <c:pt idx="72">
                  <c:v>157.15314998154244</c:v>
                </c:pt>
                <c:pt idx="73">
                  <c:v>157.51037578939247</c:v>
                </c:pt>
                <c:pt idx="74">
                  <c:v>157.86725525918689</c:v>
                </c:pt>
                <c:pt idx="75">
                  <c:v>158.22378934982018</c:v>
                </c:pt>
                <c:pt idx="76">
                  <c:v>158.57997901664291</c:v>
                </c:pt>
                <c:pt idx="77">
                  <c:v>158.93582521147971</c:v>
                </c:pt>
                <c:pt idx="78">
                  <c:v>159.29132888264729</c:v>
                </c:pt>
                <c:pt idx="79">
                  <c:v>159.64649097497215</c:v>
                </c:pt>
                <c:pt idx="80">
                  <c:v>160.00131242980837</c:v>
                </c:pt>
                <c:pt idx="81">
                  <c:v>160.35579418505509</c:v>
                </c:pt>
                <c:pt idx="82">
                  <c:v>160.70993717517416</c:v>
                </c:pt>
                <c:pt idx="83">
                  <c:v>161.06374233120732</c:v>
                </c:pt>
                <c:pt idx="84">
                  <c:v>161.41721058079364</c:v>
                </c:pt>
                <c:pt idx="85">
                  <c:v>161.77034284818649</c:v>
                </c:pt>
                <c:pt idx="86">
                  <c:v>162.12314005427075</c:v>
                </c:pt>
                <c:pt idx="87">
                  <c:v>162.47560311657961</c:v>
                </c:pt>
                <c:pt idx="88">
                  <c:v>162.8277329493115</c:v>
                </c:pt>
                <c:pt idx="89">
                  <c:v>163.17953046334677</c:v>
                </c:pt>
                <c:pt idx="90">
                  <c:v>163.53099656626432</c:v>
                </c:pt>
                <c:pt idx="91">
                  <c:v>163.88213216235809</c:v>
                </c:pt>
                <c:pt idx="92">
                  <c:v>164.2329381526535</c:v>
                </c:pt>
                <c:pt idx="93">
                  <c:v>164.58341543492375</c:v>
                </c:pt>
                <c:pt idx="94">
                  <c:v>164.93356490370604</c:v>
                </c:pt>
                <c:pt idx="95">
                  <c:v>165.28338745031766</c:v>
                </c:pt>
                <c:pt idx="96">
                  <c:v>165.63288396287206</c:v>
                </c:pt>
                <c:pt idx="97">
                  <c:v>165.98205532629464</c:v>
                </c:pt>
                <c:pt idx="98">
                  <c:v>166.33090242233865</c:v>
                </c:pt>
                <c:pt idx="99">
                  <c:v>166.67942612960093</c:v>
                </c:pt>
                <c:pt idx="100">
                  <c:v>167.02762732353739</c:v>
                </c:pt>
                <c:pt idx="101">
                  <c:v>170.49196860053462</c:v>
                </c:pt>
                <c:pt idx="102">
                  <c:v>173.92462029170187</c:v>
                </c:pt>
                <c:pt idx="103">
                  <c:v>177.32642924816375</c:v>
                </c:pt>
                <c:pt idx="104">
                  <c:v>180.69821284845054</c:v>
                </c:pt>
                <c:pt idx="105">
                  <c:v>184.04076040648178</c:v>
                </c:pt>
                <c:pt idx="106">
                  <c:v>187.35483449642973</c:v>
                </c:pt>
                <c:pt idx="107">
                  <c:v>190.64117220030084</c:v>
                </c:pt>
                <c:pt idx="108">
                  <c:v>193.90048628359708</c:v>
                </c:pt>
                <c:pt idx="109">
                  <c:v>197.13346630398721</c:v>
                </c:pt>
                <c:pt idx="110">
                  <c:v>200.34077965752553</c:v>
                </c:pt>
                <c:pt idx="111">
                  <c:v>203.52307256659799</c:v>
                </c:pt>
                <c:pt idx="112">
                  <c:v>206.68097101345001</c:v>
                </c:pt>
                <c:pt idx="113">
                  <c:v>209.81508162285385</c:v>
                </c:pt>
                <c:pt idx="114">
                  <c:v>212.92599249720132</c:v>
                </c:pt>
                <c:pt idx="115">
                  <c:v>216.01427400706038</c:v>
                </c:pt>
                <c:pt idx="116">
                  <c:v>219.08047954000705</c:v>
                </c:pt>
                <c:pt idx="117">
                  <c:v>222.12514621033606</c:v>
                </c:pt>
                <c:pt idx="118">
                  <c:v>225.14879553206336</c:v>
                </c:pt>
                <c:pt idx="119">
                  <c:v>228.15193405745816</c:v>
                </c:pt>
                <c:pt idx="120">
                  <c:v>231.13505398318179</c:v>
                </c:pt>
                <c:pt idx="121">
                  <c:v>234.09863372596226</c:v>
                </c:pt>
                <c:pt idx="122">
                  <c:v>237.04313846959781</c:v>
                </c:pt>
                <c:pt idx="123">
                  <c:v>239.96902068495615</c:v>
                </c:pt>
                <c:pt idx="124">
                  <c:v>242.87672062452117</c:v>
                </c:pt>
                <c:pt idx="125">
                  <c:v>245.76666679293112</c:v>
                </c:pt>
                <c:pt idx="126">
                  <c:v>248.63927639485374</c:v>
                </c:pt>
                <c:pt idx="127">
                  <c:v>251.49495576145162</c:v>
                </c:pt>
                <c:pt idx="128">
                  <c:v>254.33410075660666</c:v>
                </c:pt>
                <c:pt idx="129">
                  <c:v>257.15709716399311</c:v>
                </c:pt>
                <c:pt idx="130">
                  <c:v>259.96432105601605</c:v>
                </c:pt>
                <c:pt idx="131">
                  <c:v>262.75613914556322</c:v>
                </c:pt>
                <c:pt idx="132">
                  <c:v>265.53290912145565</c:v>
                </c:pt>
                <c:pt idx="133">
                  <c:v>268.2949799684223</c:v>
                </c:pt>
                <c:pt idx="134">
                  <c:v>271.04269227236949</c:v>
                </c:pt>
                <c:pt idx="135">
                  <c:v>273.77637851166378</c:v>
                </c:pt>
                <c:pt idx="136">
                  <c:v>276.49636333509801</c:v>
                </c:pt>
                <c:pt idx="137">
                  <c:v>279.20296382716583</c:v>
                </c:pt>
                <c:pt idx="138">
                  <c:v>281.89648976122623</c:v>
                </c:pt>
                <c:pt idx="139">
                  <c:v>284.57724384109929</c:v>
                </c:pt>
                <c:pt idx="140">
                  <c:v>287.24552193159667</c:v>
                </c:pt>
                <c:pt idx="141">
                  <c:v>289.90161327845357</c:v>
                </c:pt>
                <c:pt idx="142">
                  <c:v>292.54580071809517</c:v>
                </c:pt>
                <c:pt idx="143">
                  <c:v>295.17836087763703</c:v>
                </c:pt>
                <c:pt idx="144">
                  <c:v>297.79956436548792</c:v>
                </c:pt>
                <c:pt idx="145">
                  <c:v>300.40967595289385</c:v>
                </c:pt>
                <c:pt idx="146">
                  <c:v>303.00895474673217</c:v>
                </c:pt>
                <c:pt idx="147">
                  <c:v>305.59765435383736</c:v>
                </c:pt>
                <c:pt idx="148">
                  <c:v>308.1760230371122</c:v>
                </c:pt>
                <c:pt idx="149">
                  <c:v>310.74430386365225</c:v>
                </c:pt>
                <c:pt idx="150">
                  <c:v>313.30273484508433</c:v>
                </c:pt>
                <c:pt idx="151">
                  <c:v>315.85154907029499</c:v>
                </c:pt>
                <c:pt idx="152">
                  <c:v>318.39097483069895</c:v>
                </c:pt>
                <c:pt idx="153">
                  <c:v>320.92123573817224</c:v>
                </c:pt>
                <c:pt idx="154">
                  <c:v>323.44255083574961</c:v>
                </c:pt>
                <c:pt idx="155">
                  <c:v>325.95513470116038</c:v>
                </c:pt>
                <c:pt idx="156">
                  <c:v>328.45919754325121</c:v>
                </c:pt>
                <c:pt idx="157">
                  <c:v>330.95494529131838</c:v>
                </c:pt>
                <c:pt idx="158">
                  <c:v>333.44257967734649</c:v>
                </c:pt>
                <c:pt idx="159">
                  <c:v>335.92229831112326</c:v>
                </c:pt>
                <c:pt idx="160">
                  <c:v>338.39429474817354</c:v>
                </c:pt>
                <c:pt idx="161">
                  <c:v>340.85875855042832</c:v>
                </c:pt>
                <c:pt idx="162">
                  <c:v>343.31587533951648</c:v>
                </c:pt>
                <c:pt idx="163">
                  <c:v>345.7658268425393</c:v>
                </c:pt>
                <c:pt idx="164">
                  <c:v>348.20879093015969</c:v>
                </c:pt>
                <c:pt idx="165">
                  <c:v>350.64494164680985</c:v>
                </c:pt>
                <c:pt idx="166">
                  <c:v>353.07444923279388</c:v>
                </c:pt>
                <c:pt idx="167">
                  <c:v>355.49748013803588</c:v>
                </c:pt>
                <c:pt idx="168">
                  <c:v>357.91419702719895</c:v>
                </c:pt>
                <c:pt idx="169">
                  <c:v>360.32475877587802</c:v>
                </c:pt>
                <c:pt idx="170">
                  <c:v>362.72932045755186</c:v>
                </c:pt>
                <c:pt idx="171">
                  <c:v>365.12803332096524</c:v>
                </c:pt>
                <c:pt idx="172">
                  <c:v>367.52104475760581</c:v>
                </c:pt>
                <c:pt idx="173">
                  <c:v>369.90849825894128</c:v>
                </c:pt>
                <c:pt idx="174">
                  <c:v>372.29053336309659</c:v>
                </c:pt>
                <c:pt idx="175">
                  <c:v>374.66728559067656</c:v>
                </c:pt>
                <c:pt idx="176">
                  <c:v>377.03888636948454</c:v>
                </c:pt>
                <c:pt idx="177">
                  <c:v>379.40546294795297</c:v>
                </c:pt>
                <c:pt idx="178">
                  <c:v>381.76713829719199</c:v>
                </c:pt>
                <c:pt idx="179">
                  <c:v>384.12403100168365</c:v>
                </c:pt>
                <c:pt idx="180">
                  <c:v>386.47625513880229</c:v>
                </c:pt>
                <c:pt idx="181">
                  <c:v>388.82392014753594</c:v>
                </c:pt>
                <c:pt idx="182">
                  <c:v>391.16713068701563</c:v>
                </c:pt>
                <c:pt idx="183">
                  <c:v>393.50598648573884</c:v>
                </c:pt>
                <c:pt idx="184">
                  <c:v>395.84058218269297</c:v>
                </c:pt>
                <c:pt idx="185">
                  <c:v>398.17100716194693</c:v>
                </c:pt>
                <c:pt idx="186">
                  <c:v>400.49734538267376</c:v>
                </c:pt>
                <c:pt idx="187">
                  <c:v>402.8196752069851</c:v>
                </c:pt>
                <c:pt idx="188">
                  <c:v>405.13806922838063</c:v>
                </c:pt>
                <c:pt idx="189">
                  <c:v>407.4525941040236</c:v>
                </c:pt>
                <c:pt idx="190">
                  <c:v>409.76331039441402</c:v>
                </c:pt>
                <c:pt idx="191">
                  <c:v>412.07027241432024</c:v>
                </c:pt>
                <c:pt idx="192">
                  <c:v>414.37352809900642</c:v>
                </c:pt>
                <c:pt idx="193">
                  <c:v>416.67311888983357</c:v>
                </c:pt>
                <c:pt idx="194">
                  <c:v>418.96907964318234</c:v>
                </c:pt>
                <c:pt idx="195">
                  <c:v>421.26143856633468</c:v>
                </c:pt>
                <c:pt idx="196">
                  <c:v>423.55021718345324</c:v>
                </c:pt>
                <c:pt idx="197">
                  <c:v>425.83543033412172</c:v>
                </c:pt>
                <c:pt idx="198">
                  <c:v>428.11708620608988</c:v>
                </c:pt>
                <c:pt idx="199">
                  <c:v>430.39518640294352</c:v>
                </c:pt>
                <c:pt idx="200">
                  <c:v>432.66972604644826</c:v>
                </c:pt>
                <c:pt idx="201">
                  <c:v>434.94069391235826</c:v>
                </c:pt>
                <c:pt idx="202">
                  <c:v>437.20807259759562</c:v>
                </c:pt>
                <c:pt idx="203">
                  <c:v>439.4718387159437</c:v>
                </c:pt>
                <c:pt idx="204">
                  <c:v>441.7319631187994</c:v>
                </c:pt>
                <c:pt idx="205">
                  <c:v>443.9884111371141</c:v>
                </c:pt>
                <c:pt idx="206">
                  <c:v>446.24114284043122</c:v>
                </c:pt>
                <c:pt idx="207">
                  <c:v>448.49011330888578</c:v>
                </c:pt>
                <c:pt idx="208">
                  <c:v>450.73527291414962</c:v>
                </c:pt>
                <c:pt idx="209">
                  <c:v>452.9765676055531</c:v>
                </c:pt>
                <c:pt idx="210">
                  <c:v>455.21393919795838</c:v>
                </c:pt>
                <c:pt idx="211">
                  <c:v>457.44732565836529</c:v>
                </c:pt>
                <c:pt idx="212">
                  <c:v>459.67666138866747</c:v>
                </c:pt>
                <c:pt idx="213">
                  <c:v>461.90187750242075</c:v>
                </c:pt>
                <c:pt idx="214">
                  <c:v>464.12290209391097</c:v>
                </c:pt>
                <c:pt idx="215">
                  <c:v>466.33966049820725</c:v>
                </c:pt>
                <c:pt idx="216">
                  <c:v>468.55207554124286</c:v>
                </c:pt>
                <c:pt idx="217">
                  <c:v>470.76006777927887</c:v>
                </c:pt>
                <c:pt idx="218">
                  <c:v>472.96355572737207</c:v>
                </c:pt>
                <c:pt idx="219">
                  <c:v>475.16245607668952</c:v>
                </c:pt>
                <c:pt idx="220">
                  <c:v>477.35668390069202</c:v>
                </c:pt>
                <c:pt idx="221">
                  <c:v>479.54615285035021</c:v>
                </c:pt>
                <c:pt idx="222">
                  <c:v>481.73077533866473</c:v>
                </c:pt>
                <c:pt idx="223">
                  <c:v>483.91046271484259</c:v>
                </c:pt>
                <c:pt idx="224">
                  <c:v>486.08512542853737</c:v>
                </c:pt>
                <c:pt idx="225">
                  <c:v>488.2546731845967</c:v>
                </c:pt>
                <c:pt idx="226">
                  <c:v>490.41901508878254</c:v>
                </c:pt>
                <c:pt idx="227">
                  <c:v>492.57805978493582</c:v>
                </c:pt>
                <c:pt idx="228">
                  <c:v>494.73171558405704</c:v>
                </c:pt>
                <c:pt idx="229">
                  <c:v>496.87989058576443</c:v>
                </c:pt>
                <c:pt idx="230">
                  <c:v>499.02249279257728</c:v>
                </c:pt>
                <c:pt idx="231">
                  <c:v>501.1594302174542</c:v>
                </c:pt>
                <c:pt idx="232">
                  <c:v>503.29061098499545</c:v>
                </c:pt>
                <c:pt idx="233">
                  <c:v>505.41594342669589</c:v>
                </c:pt>
                <c:pt idx="234">
                  <c:v>507.53533617061368</c:v>
                </c:pt>
                <c:pt idx="235">
                  <c:v>509.64869822579584</c:v>
                </c:pt>
                <c:pt idx="236">
                  <c:v>511.75593906178011</c:v>
                </c:pt>
                <c:pt idx="237">
                  <c:v>513.85696868347031</c:v>
                </c:pt>
                <c:pt idx="238">
                  <c:v>515.95169770166206</c:v>
                </c:pt>
                <c:pt idx="239">
                  <c:v>518.04003739947484</c:v>
                </c:pt>
                <c:pt idx="240">
                  <c:v>520.12189979492894</c:v>
                </c:pt>
                <c:pt idx="241">
                  <c:v>522.19719769988717</c:v>
                </c:pt>
                <c:pt idx="242">
                  <c:v>524.26584477556571</c:v>
                </c:pt>
                <c:pt idx="243">
                  <c:v>526.32775558480216</c:v>
                </c:pt>
                <c:pt idx="244">
                  <c:v>528.38284564125536</c:v>
                </c:pt>
                <c:pt idx="245">
                  <c:v>530.43103145569921</c:v>
                </c:pt>
                <c:pt idx="246">
                  <c:v>532.4722305795591</c:v>
                </c:pt>
                <c:pt idx="247">
                  <c:v>534.50636164582966</c:v>
                </c:pt>
                <c:pt idx="248">
                  <c:v>536.53334440750257</c:v>
                </c:pt>
                <c:pt idx="249">
                  <c:v>538.55309977362276</c:v>
                </c:pt>
                <c:pt idx="250">
                  <c:v>540.56554984308411</c:v>
                </c:pt>
                <c:pt idx="251">
                  <c:v>542.57061793626713</c:v>
                </c:pt>
                <c:pt idx="252">
                  <c:v>544.56822862461468</c:v>
                </c:pt>
                <c:pt idx="253">
                  <c:v>546.55830775823415</c:v>
                </c:pt>
                <c:pt idx="254">
                  <c:v>548.54078249161057</c:v>
                </c:pt>
                <c:pt idx="255">
                  <c:v>550.51558130750766</c:v>
                </c:pt>
                <c:pt idx="256">
                  <c:v>552.48263403913063</c:v>
                </c:pt>
                <c:pt idx="257">
                  <c:v>554.44187189061836</c:v>
                </c:pt>
                <c:pt idx="258">
                  <c:v>556.39322745593063</c:v>
                </c:pt>
                <c:pt idx="259">
                  <c:v>558.33663473619026</c:v>
                </c:pt>
                <c:pt idx="260">
                  <c:v>560.27202915553823</c:v>
                </c:pt>
                <c:pt idx="261">
                  <c:v>562.19934757555541</c:v>
                </c:pt>
                <c:pt idx="262">
                  <c:v>564.11852830830344</c:v>
                </c:pt>
                <c:pt idx="263">
                  <c:v>566.02951112803316</c:v>
                </c:pt>
                <c:pt idx="264">
                  <c:v>567.93223728160672</c:v>
                </c:pt>
                <c:pt idx="265">
                  <c:v>569.826649497679</c:v>
                </c:pt>
                <c:pt idx="266">
                  <c:v>571.71269199468031</c:v>
                </c:pt>
                <c:pt idx="267">
                  <c:v>573.59031048764075</c:v>
                </c:pt>
                <c:pt idx="268">
                  <c:v>575.45945219389625</c:v>
                </c:pt>
                <c:pt idx="269">
                  <c:v>577.32006583771329</c:v>
                </c:pt>
                <c:pt idx="270">
                  <c:v>579.17210165386882</c:v>
                </c:pt>
                <c:pt idx="271">
                  <c:v>581.01551139022035</c:v>
                </c:pt>
                <c:pt idx="272">
                  <c:v>582.8502483092999</c:v>
                </c:pt>
                <c:pt idx="273">
                  <c:v>584.67626718896486</c:v>
                </c:pt>
                <c:pt idx="274">
                  <c:v>586.49352432213732</c:v>
                </c:pt>
                <c:pt idx="275">
                  <c:v>588.30197751566288</c:v>
                </c:pt>
                <c:pt idx="276">
                  <c:v>590.1015860883183</c:v>
                </c:pt>
                <c:pt idx="277">
                  <c:v>591.89231086799873</c:v>
                </c:pt>
                <c:pt idx="278">
                  <c:v>593.67411418811071</c:v>
                </c:pt>
                <c:pt idx="279">
                  <c:v>595.44695988320109</c:v>
                </c:pt>
                <c:pt idx="280">
                  <c:v>597.21081328384685</c:v>
                </c:pt>
                <c:pt idx="281">
                  <c:v>598.96564121083361</c:v>
                </c:pt>
                <c:pt idx="282">
                  <c:v>600.71141196864846</c:v>
                </c:pt>
                <c:pt idx="283">
                  <c:v>602.44809533831199</c:v>
                </c:pt>
                <c:pt idx="284">
                  <c:v>604.17566256957446</c:v>
                </c:pt>
                <c:pt idx="285">
                  <c:v>605.89408637250096</c:v>
                </c:pt>
                <c:pt idx="286">
                  <c:v>607.60334090846868</c:v>
                </c:pt>
                <c:pt idx="287">
                  <c:v>609.30340178059964</c:v>
                </c:pt>
                <c:pt idx="288">
                  <c:v>610.99424602365195</c:v>
                </c:pt>
                <c:pt idx="289">
                  <c:v>612.67585209339222</c:v>
                </c:pt>
                <c:pt idx="290">
                  <c:v>614.3481998554704</c:v>
                </c:pt>
                <c:pt idx="291">
                  <c:v>616.01127057381939</c:v>
                </c:pt>
                <c:pt idx="292">
                  <c:v>617.66504689859994</c:v>
                </c:pt>
                <c:pt idx="293">
                  <c:v>619.30951285371179</c:v>
                </c:pt>
                <c:pt idx="294">
                  <c:v>620.94465382389183</c:v>
                </c:pt>
                <c:pt idx="295">
                  <c:v>622.57045654141825</c:v>
                </c:pt>
                <c:pt idx="296">
                  <c:v>624.18690907244127</c:v>
                </c:pt>
                <c:pt idx="297">
                  <c:v>625.79400080295886</c:v>
                </c:pt>
                <c:pt idx="298">
                  <c:v>627.3917224244567</c:v>
                </c:pt>
                <c:pt idx="299">
                  <c:v>628.98006591923047</c:v>
                </c:pt>
                <c:pt idx="300">
                  <c:v>630.55902454540899</c:v>
                </c:pt>
                <c:pt idx="301">
                  <c:v>632.12859282169484</c:v>
                </c:pt>
                <c:pt idx="302">
                  <c:v>633.68876651184155</c:v>
                </c:pt>
                <c:pt idx="303">
                  <c:v>635.23954260888229</c:v>
                </c:pt>
                <c:pt idx="304">
                  <c:v>636.78091931912797</c:v>
                </c:pt>
                <c:pt idx="305">
                  <c:v>638.31289604595065</c:v>
                </c:pt>
                <c:pt idx="306">
                  <c:v>639.83547337336745</c:v>
                </c:pt>
                <c:pt idx="307">
                  <c:v>641.34865304944162</c:v>
                </c:pt>
                <c:pt idx="308">
                  <c:v>642.85243796951488</c:v>
                </c:pt>
                <c:pt idx="309">
                  <c:v>644.34683215928624</c:v>
                </c:pt>
                <c:pt idx="310">
                  <c:v>645.83184075775137</c:v>
                </c:pt>
                <c:pt idx="311">
                  <c:v>647.30747000001713</c:v>
                </c:pt>
                <c:pt idx="312">
                  <c:v>648.77372720000437</c:v>
                </c:pt>
                <c:pt idx="313">
                  <c:v>650.23062073305255</c:v>
                </c:pt>
                <c:pt idx="314">
                  <c:v>651.67816001843914</c:v>
                </c:pt>
                <c:pt idx="315">
                  <c:v>653.11635550182677</c:v>
                </c:pt>
                <c:pt idx="316">
                  <c:v>654.54521863764967</c:v>
                </c:pt>
                <c:pt idx="317">
                  <c:v>655.96476187145186</c:v>
                </c:pt>
                <c:pt idx="318">
                  <c:v>657.37499862218863</c:v>
                </c:pt>
                <c:pt idx="319">
                  <c:v>658.77594326450264</c:v>
                </c:pt>
                <c:pt idx="320">
                  <c:v>660.16761111098526</c:v>
                </c:pt>
                <c:pt idx="321">
                  <c:v>661.55001839443355</c:v>
                </c:pt>
                <c:pt idx="322">
                  <c:v>662.923182250114</c:v>
                </c:pt>
                <c:pt idx="323">
                  <c:v>664.28712069804203</c:v>
                </c:pt>
                <c:pt idx="324">
                  <c:v>665.64185262528747</c:v>
                </c:pt>
                <c:pt idx="325">
                  <c:v>666.98739776831439</c:v>
                </c:pt>
                <c:pt idx="326">
                  <c:v>668.32377669536561</c:v>
                </c:pt>
                <c:pt idx="327">
                  <c:v>669.65101078889904</c:v>
                </c:pt>
                <c:pt idx="328">
                  <c:v>670.96912222808521</c:v>
                </c:pt>
                <c:pt idx="329">
                  <c:v>672.27813397137345</c:v>
                </c:pt>
                <c:pt idx="330">
                  <c:v>673.57806973913478</c:v>
                </c:pt>
                <c:pt idx="331">
                  <c:v>674.86895399638854</c:v>
                </c:pt>
                <c:pt idx="332">
                  <c:v>676.15081193561991</c:v>
                </c:pt>
                <c:pt idx="333">
                  <c:v>677.4236694596957</c:v>
                </c:pt>
                <c:pt idx="334">
                  <c:v>678.68755316488375</c:v>
                </c:pt>
                <c:pt idx="335">
                  <c:v>679.94249032398386</c:v>
                </c:pt>
                <c:pt idx="336">
                  <c:v>681.18850886957432</c:v>
                </c:pt>
                <c:pt idx="337">
                  <c:v>682.42563737738135</c:v>
                </c:pt>
                <c:pt idx="338">
                  <c:v>683.65390504977574</c:v>
                </c:pt>
                <c:pt idx="339">
                  <c:v>684.87334169940266</c:v>
                </c:pt>
                <c:pt idx="340">
                  <c:v>686.08397773294882</c:v>
                </c:pt>
                <c:pt idx="341">
                  <c:v>687.28584413505234</c:v>
                </c:pt>
                <c:pt idx="342">
                  <c:v>688.47897245235902</c:v>
                </c:pt>
                <c:pt idx="343">
                  <c:v>689.66339477772999</c:v>
                </c:pt>
                <c:pt idx="344">
                  <c:v>690.83914373460357</c:v>
                </c:pt>
                <c:pt idx="345">
                  <c:v>692.00625246151617</c:v>
                </c:pt>
                <c:pt idx="346">
                  <c:v>693.16475459678509</c:v>
                </c:pt>
                <c:pt idx="347">
                  <c:v>694.31468426335618</c:v>
                </c:pt>
                <c:pt idx="348">
                  <c:v>695.45607605382042</c:v>
                </c:pt>
                <c:pt idx="349">
                  <c:v>696.58896501560093</c:v>
                </c:pt>
                <c:pt idx="350">
                  <c:v>697.71338663631377</c:v>
                </c:pt>
                <c:pt idx="351">
                  <c:v>698.82937682930526</c:v>
                </c:pt>
                <c:pt idx="352">
                  <c:v>699.93697191936735</c:v>
                </c:pt>
                <c:pt idx="353">
                  <c:v>701.03620862863295</c:v>
                </c:pt>
                <c:pt idx="354">
                  <c:v>702.12712406265405</c:v>
                </c:pt>
                <c:pt idx="355">
                  <c:v>703.20975569666325</c:v>
                </c:pt>
                <c:pt idx="356">
                  <c:v>704.28414136202105</c:v>
                </c:pt>
                <c:pt idx="357">
                  <c:v>705.3503192328493</c:v>
                </c:pt>
                <c:pt idx="358">
                  <c:v>706.40832781285258</c:v>
                </c:pt>
                <c:pt idx="359">
                  <c:v>707.45820592232883</c:v>
                </c:pt>
                <c:pt idx="360">
                  <c:v>708.49999268536908</c:v>
                </c:pt>
                <c:pt idx="361">
                  <c:v>709.53372751724783</c:v>
                </c:pt>
                <c:pt idx="362">
                  <c:v>710.55945011200436</c:v>
                </c:pt>
                <c:pt idx="363">
                  <c:v>711.57720043021538</c:v>
                </c:pt>
                <c:pt idx="364">
                  <c:v>712.58701868695903</c:v>
                </c:pt>
                <c:pt idx="365">
                  <c:v>713.58894533997102</c:v>
                </c:pt>
                <c:pt idx="366">
                  <c:v>714.58302107799261</c:v>
                </c:pt>
                <c:pt idx="367">
                  <c:v>715.56928680931003</c:v>
                </c:pt>
                <c:pt idx="368">
                  <c:v>716.54778365048548</c:v>
                </c:pt>
                <c:pt idx="369">
                  <c:v>717.51855291527943</c:v>
                </c:pt>
                <c:pt idx="370">
                  <c:v>718.48163610376412</c:v>
                </c:pt>
                <c:pt idx="371">
                  <c:v>719.43707489162637</c:v>
                </c:pt>
                <c:pt idx="372">
                  <c:v>720.38491111966107</c:v>
                </c:pt>
                <c:pt idx="373">
                  <c:v>721.32518678345309</c:v>
                </c:pt>
                <c:pt idx="374">
                  <c:v>722.25794402324721</c:v>
                </c:pt>
                <c:pt idx="375">
                  <c:v>723.18322511400595</c:v>
                </c:pt>
                <c:pt idx="376">
                  <c:v>724.10107245565302</c:v>
                </c:pt>
                <c:pt idx="377">
                  <c:v>725.01152856350234</c:v>
                </c:pt>
                <c:pt idx="378">
                  <c:v>725.01152856350234</c:v>
                </c:pt>
                <c:pt idx="379">
                  <c:v>725.01152856350234</c:v>
                </c:pt>
                <c:pt idx="380">
                  <c:v>725.01152856350234</c:v>
                </c:pt>
                <c:pt idx="381">
                  <c:v>725.01152856350234</c:v>
                </c:pt>
                <c:pt idx="382">
                  <c:v>725.01152856350234</c:v>
                </c:pt>
                <c:pt idx="383">
                  <c:v>725.01152856350234</c:v>
                </c:pt>
                <c:pt idx="384">
                  <c:v>725.01152856350234</c:v>
                </c:pt>
                <c:pt idx="385">
                  <c:v>725.01152856350234</c:v>
                </c:pt>
                <c:pt idx="386">
                  <c:v>725.01152856350234</c:v>
                </c:pt>
                <c:pt idx="387">
                  <c:v>725.01152856350234</c:v>
                </c:pt>
                <c:pt idx="388">
                  <c:v>725.01152856350234</c:v>
                </c:pt>
                <c:pt idx="389">
                  <c:v>725.01152856350234</c:v>
                </c:pt>
                <c:pt idx="390">
                  <c:v>725.01152856350234</c:v>
                </c:pt>
                <c:pt idx="391">
                  <c:v>725.01152856350234</c:v>
                </c:pt>
                <c:pt idx="392">
                  <c:v>725.01152856350234</c:v>
                </c:pt>
                <c:pt idx="393">
                  <c:v>725.01152856350234</c:v>
                </c:pt>
                <c:pt idx="394">
                  <c:v>725.01152856350234</c:v>
                </c:pt>
                <c:pt idx="395">
                  <c:v>725.01152856350234</c:v>
                </c:pt>
                <c:pt idx="396">
                  <c:v>725.01152856350234</c:v>
                </c:pt>
                <c:pt idx="397">
                  <c:v>725.01152856350234</c:v>
                </c:pt>
                <c:pt idx="398">
                  <c:v>725.01152856350234</c:v>
                </c:pt>
                <c:pt idx="399">
                  <c:v>725.01152856350234</c:v>
                </c:pt>
                <c:pt idx="400">
                  <c:v>725.01152856350234</c:v>
                </c:pt>
                <c:pt idx="401">
                  <c:v>725.01152856350234</c:v>
                </c:pt>
                <c:pt idx="402">
                  <c:v>725.01152856350234</c:v>
                </c:pt>
                <c:pt idx="403">
                  <c:v>725.01152856350234</c:v>
                </c:pt>
                <c:pt idx="404">
                  <c:v>725.01152856350234</c:v>
                </c:pt>
                <c:pt idx="405">
                  <c:v>725.01152856350234</c:v>
                </c:pt>
                <c:pt idx="406">
                  <c:v>725.01152856350234</c:v>
                </c:pt>
                <c:pt idx="407">
                  <c:v>725.01152856350234</c:v>
                </c:pt>
                <c:pt idx="408">
                  <c:v>725.01152856350234</c:v>
                </c:pt>
                <c:pt idx="409">
                  <c:v>725.01152856350234</c:v>
                </c:pt>
                <c:pt idx="410">
                  <c:v>725.01152856350234</c:v>
                </c:pt>
                <c:pt idx="411">
                  <c:v>725.01152856350234</c:v>
                </c:pt>
                <c:pt idx="412">
                  <c:v>725.01152856350234</c:v>
                </c:pt>
                <c:pt idx="413">
                  <c:v>725.01152856350234</c:v>
                </c:pt>
                <c:pt idx="414">
                  <c:v>725.01152856350234</c:v>
                </c:pt>
                <c:pt idx="415">
                  <c:v>725.01152856350234</c:v>
                </c:pt>
                <c:pt idx="416">
                  <c:v>725.01152856350234</c:v>
                </c:pt>
                <c:pt idx="417">
                  <c:v>725.01152856350234</c:v>
                </c:pt>
                <c:pt idx="418">
                  <c:v>725.01152856350234</c:v>
                </c:pt>
                <c:pt idx="419">
                  <c:v>725.01152856350234</c:v>
                </c:pt>
                <c:pt idx="420">
                  <c:v>725.01152856350234</c:v>
                </c:pt>
                <c:pt idx="421">
                  <c:v>725.01152856350234</c:v>
                </c:pt>
                <c:pt idx="422">
                  <c:v>725.01152856350234</c:v>
                </c:pt>
                <c:pt idx="423">
                  <c:v>725.01152856350234</c:v>
                </c:pt>
                <c:pt idx="424">
                  <c:v>725.01152856350234</c:v>
                </c:pt>
                <c:pt idx="425">
                  <c:v>725.01152856350234</c:v>
                </c:pt>
                <c:pt idx="426">
                  <c:v>725.01152856350234</c:v>
                </c:pt>
                <c:pt idx="427">
                  <c:v>725.01152856350234</c:v>
                </c:pt>
                <c:pt idx="428">
                  <c:v>725.01152856350234</c:v>
                </c:pt>
                <c:pt idx="429">
                  <c:v>725.01152856350234</c:v>
                </c:pt>
                <c:pt idx="430">
                  <c:v>725.01152856350234</c:v>
                </c:pt>
                <c:pt idx="431">
                  <c:v>725.01152856350234</c:v>
                </c:pt>
                <c:pt idx="432">
                  <c:v>725.01152856350234</c:v>
                </c:pt>
                <c:pt idx="433">
                  <c:v>725.01152856350234</c:v>
                </c:pt>
                <c:pt idx="434">
                  <c:v>725.01152856350234</c:v>
                </c:pt>
                <c:pt idx="435">
                  <c:v>725.01152856350234</c:v>
                </c:pt>
                <c:pt idx="436">
                  <c:v>725.01152856350234</c:v>
                </c:pt>
                <c:pt idx="437">
                  <c:v>725.01152856350234</c:v>
                </c:pt>
                <c:pt idx="438">
                  <c:v>725.01152856350234</c:v>
                </c:pt>
                <c:pt idx="439">
                  <c:v>725.01152856350234</c:v>
                </c:pt>
                <c:pt idx="440">
                  <c:v>725.01152856350234</c:v>
                </c:pt>
                <c:pt idx="441">
                  <c:v>725.01152856350234</c:v>
                </c:pt>
                <c:pt idx="442">
                  <c:v>725.01152856350234</c:v>
                </c:pt>
                <c:pt idx="443">
                  <c:v>725.01152856350234</c:v>
                </c:pt>
                <c:pt idx="444">
                  <c:v>725.01152856350234</c:v>
                </c:pt>
                <c:pt idx="445">
                  <c:v>725.01152856350234</c:v>
                </c:pt>
                <c:pt idx="446">
                  <c:v>725.01152856350234</c:v>
                </c:pt>
                <c:pt idx="447">
                  <c:v>725.01152856350234</c:v>
                </c:pt>
                <c:pt idx="448">
                  <c:v>725.01152856350234</c:v>
                </c:pt>
                <c:pt idx="449">
                  <c:v>725.01152856350234</c:v>
                </c:pt>
                <c:pt idx="450">
                  <c:v>725.01152856350234</c:v>
                </c:pt>
                <c:pt idx="451">
                  <c:v>725.01152856350234</c:v>
                </c:pt>
                <c:pt idx="452">
                  <c:v>725.01152856350234</c:v>
                </c:pt>
                <c:pt idx="453">
                  <c:v>725.01152856350234</c:v>
                </c:pt>
                <c:pt idx="454">
                  <c:v>725.01152856350234</c:v>
                </c:pt>
                <c:pt idx="455">
                  <c:v>725.01152856350234</c:v>
                </c:pt>
                <c:pt idx="456">
                  <c:v>725.01152856350234</c:v>
                </c:pt>
                <c:pt idx="457">
                  <c:v>725.01152856350234</c:v>
                </c:pt>
                <c:pt idx="458">
                  <c:v>725.01152856350234</c:v>
                </c:pt>
                <c:pt idx="459">
                  <c:v>725.01152856350234</c:v>
                </c:pt>
                <c:pt idx="460">
                  <c:v>725.01152856350234</c:v>
                </c:pt>
                <c:pt idx="461">
                  <c:v>725.01152856350234</c:v>
                </c:pt>
                <c:pt idx="462">
                  <c:v>725.01152856350234</c:v>
                </c:pt>
                <c:pt idx="463">
                  <c:v>725.01152856350234</c:v>
                </c:pt>
                <c:pt idx="464">
                  <c:v>725.01152856350234</c:v>
                </c:pt>
                <c:pt idx="465">
                  <c:v>725.01152856350234</c:v>
                </c:pt>
                <c:pt idx="466">
                  <c:v>725.01152856350234</c:v>
                </c:pt>
                <c:pt idx="467">
                  <c:v>725.01152856350234</c:v>
                </c:pt>
                <c:pt idx="468">
                  <c:v>725.01152856350234</c:v>
                </c:pt>
                <c:pt idx="469">
                  <c:v>725.01152856350234</c:v>
                </c:pt>
                <c:pt idx="470">
                  <c:v>725.01152856350234</c:v>
                </c:pt>
                <c:pt idx="471">
                  <c:v>725.01152856350234</c:v>
                </c:pt>
                <c:pt idx="472">
                  <c:v>725.01152856350234</c:v>
                </c:pt>
                <c:pt idx="473">
                  <c:v>725.01152856350234</c:v>
                </c:pt>
                <c:pt idx="474">
                  <c:v>725.01152856350234</c:v>
                </c:pt>
                <c:pt idx="475">
                  <c:v>725.01152856350234</c:v>
                </c:pt>
                <c:pt idx="476">
                  <c:v>725.01152856350234</c:v>
                </c:pt>
                <c:pt idx="477">
                  <c:v>725.01152856350234</c:v>
                </c:pt>
                <c:pt idx="478">
                  <c:v>725.01152856350234</c:v>
                </c:pt>
                <c:pt idx="479">
                  <c:v>725.01152856350234</c:v>
                </c:pt>
                <c:pt idx="480">
                  <c:v>725.01152856350234</c:v>
                </c:pt>
                <c:pt idx="481">
                  <c:v>725.01152856350234</c:v>
                </c:pt>
                <c:pt idx="482">
                  <c:v>725.01152856350234</c:v>
                </c:pt>
                <c:pt idx="483">
                  <c:v>725.01152856350234</c:v>
                </c:pt>
                <c:pt idx="484">
                  <c:v>725.01152856350234</c:v>
                </c:pt>
                <c:pt idx="485">
                  <c:v>725.01152856350234</c:v>
                </c:pt>
                <c:pt idx="486">
                  <c:v>725.01152856350234</c:v>
                </c:pt>
                <c:pt idx="487">
                  <c:v>725.01152856350234</c:v>
                </c:pt>
                <c:pt idx="488">
                  <c:v>725.01152856350234</c:v>
                </c:pt>
                <c:pt idx="489">
                  <c:v>725.01152856350234</c:v>
                </c:pt>
                <c:pt idx="490">
                  <c:v>725.01152856350234</c:v>
                </c:pt>
                <c:pt idx="491">
                  <c:v>725.01152856350234</c:v>
                </c:pt>
                <c:pt idx="492">
                  <c:v>725.01152856350234</c:v>
                </c:pt>
                <c:pt idx="493">
                  <c:v>725.01152856350234</c:v>
                </c:pt>
                <c:pt idx="494">
                  <c:v>725.01152856350234</c:v>
                </c:pt>
                <c:pt idx="495">
                  <c:v>725.01152856350234</c:v>
                </c:pt>
                <c:pt idx="496">
                  <c:v>725.01152856350234</c:v>
                </c:pt>
                <c:pt idx="497">
                  <c:v>725.01152856350234</c:v>
                </c:pt>
                <c:pt idx="498">
                  <c:v>725.01152856350234</c:v>
                </c:pt>
                <c:pt idx="499">
                  <c:v>725.01152856350234</c:v>
                </c:pt>
                <c:pt idx="500">
                  <c:v>725.01152856350234</c:v>
                </c:pt>
                <c:pt idx="501">
                  <c:v>725.01152856350234</c:v>
                </c:pt>
                <c:pt idx="502">
                  <c:v>725.01152856350234</c:v>
                </c:pt>
                <c:pt idx="503">
                  <c:v>725.01152856350234</c:v>
                </c:pt>
                <c:pt idx="504">
                  <c:v>725.01152856350234</c:v>
                </c:pt>
                <c:pt idx="505">
                  <c:v>725.01152856350234</c:v>
                </c:pt>
                <c:pt idx="506">
                  <c:v>725.01152856350234</c:v>
                </c:pt>
                <c:pt idx="507">
                  <c:v>725.01152856350234</c:v>
                </c:pt>
                <c:pt idx="508">
                  <c:v>725.01152856350234</c:v>
                </c:pt>
                <c:pt idx="509">
                  <c:v>725.01152856350234</c:v>
                </c:pt>
                <c:pt idx="510">
                  <c:v>725.01152856350234</c:v>
                </c:pt>
                <c:pt idx="511">
                  <c:v>725.01152856350234</c:v>
                </c:pt>
                <c:pt idx="512">
                  <c:v>725.01152856350234</c:v>
                </c:pt>
                <c:pt idx="513">
                  <c:v>725.01152856350234</c:v>
                </c:pt>
                <c:pt idx="514">
                  <c:v>725.01152856350234</c:v>
                </c:pt>
                <c:pt idx="515">
                  <c:v>725.01152856350234</c:v>
                </c:pt>
                <c:pt idx="516">
                  <c:v>725.01152856350234</c:v>
                </c:pt>
                <c:pt idx="517">
                  <c:v>725.01152856350234</c:v>
                </c:pt>
                <c:pt idx="518">
                  <c:v>725.01152856350234</c:v>
                </c:pt>
                <c:pt idx="519">
                  <c:v>725.01152856350234</c:v>
                </c:pt>
                <c:pt idx="520">
                  <c:v>725.01152856350234</c:v>
                </c:pt>
                <c:pt idx="521">
                  <c:v>725.01152856350234</c:v>
                </c:pt>
                <c:pt idx="522">
                  <c:v>725.01152856350234</c:v>
                </c:pt>
                <c:pt idx="523">
                  <c:v>725.01152856350234</c:v>
                </c:pt>
                <c:pt idx="524">
                  <c:v>725.01152856350234</c:v>
                </c:pt>
                <c:pt idx="525">
                  <c:v>725.01152856350234</c:v>
                </c:pt>
                <c:pt idx="526">
                  <c:v>725.01152856350234</c:v>
                </c:pt>
                <c:pt idx="527">
                  <c:v>725.01152856350234</c:v>
                </c:pt>
                <c:pt idx="528">
                  <c:v>725.01152856350234</c:v>
                </c:pt>
                <c:pt idx="529">
                  <c:v>725.01152856350234</c:v>
                </c:pt>
                <c:pt idx="530">
                  <c:v>725.01152856350234</c:v>
                </c:pt>
                <c:pt idx="531">
                  <c:v>725.01152856350234</c:v>
                </c:pt>
                <c:pt idx="532">
                  <c:v>725.01152856350234</c:v>
                </c:pt>
                <c:pt idx="533">
                  <c:v>725.01152856350234</c:v>
                </c:pt>
                <c:pt idx="534">
                  <c:v>725.01152856350234</c:v>
                </c:pt>
                <c:pt idx="535">
                  <c:v>725.01152856350234</c:v>
                </c:pt>
                <c:pt idx="536">
                  <c:v>725.01152856350234</c:v>
                </c:pt>
                <c:pt idx="537">
                  <c:v>725.01152856350234</c:v>
                </c:pt>
                <c:pt idx="538">
                  <c:v>725.01152856350234</c:v>
                </c:pt>
                <c:pt idx="539">
                  <c:v>725.01152856350234</c:v>
                </c:pt>
                <c:pt idx="540">
                  <c:v>725.01152856350234</c:v>
                </c:pt>
                <c:pt idx="541">
                  <c:v>725.01152856350234</c:v>
                </c:pt>
                <c:pt idx="542">
                  <c:v>725.01152856350234</c:v>
                </c:pt>
                <c:pt idx="543">
                  <c:v>725.01152856350234</c:v>
                </c:pt>
                <c:pt idx="544">
                  <c:v>725.01152856350234</c:v>
                </c:pt>
                <c:pt idx="545">
                  <c:v>725.01152856350234</c:v>
                </c:pt>
                <c:pt idx="546">
                  <c:v>725.01152856350234</c:v>
                </c:pt>
                <c:pt idx="547">
                  <c:v>725.01152856350234</c:v>
                </c:pt>
                <c:pt idx="548">
                  <c:v>725.01152856350234</c:v>
                </c:pt>
                <c:pt idx="549">
                  <c:v>725.01152856350234</c:v>
                </c:pt>
                <c:pt idx="550">
                  <c:v>725.01152856350234</c:v>
                </c:pt>
                <c:pt idx="551">
                  <c:v>725.01152856350234</c:v>
                </c:pt>
                <c:pt idx="552">
                  <c:v>725.01152856350234</c:v>
                </c:pt>
                <c:pt idx="553">
                  <c:v>725.01152856350234</c:v>
                </c:pt>
                <c:pt idx="554">
                  <c:v>725.01152856350234</c:v>
                </c:pt>
                <c:pt idx="555">
                  <c:v>725.01152856350234</c:v>
                </c:pt>
                <c:pt idx="556">
                  <c:v>725.01152856350234</c:v>
                </c:pt>
                <c:pt idx="557">
                  <c:v>725.01152856350234</c:v>
                </c:pt>
                <c:pt idx="558">
                  <c:v>725.01152856350234</c:v>
                </c:pt>
                <c:pt idx="559">
                  <c:v>725.01152856350234</c:v>
                </c:pt>
                <c:pt idx="560">
                  <c:v>725.01152856350234</c:v>
                </c:pt>
                <c:pt idx="561">
                  <c:v>725.01152856350234</c:v>
                </c:pt>
                <c:pt idx="562">
                  <c:v>725.01152856350234</c:v>
                </c:pt>
                <c:pt idx="563">
                  <c:v>725.01152856350234</c:v>
                </c:pt>
                <c:pt idx="564">
                  <c:v>725.01152856350234</c:v>
                </c:pt>
                <c:pt idx="565">
                  <c:v>725.01152856350234</c:v>
                </c:pt>
                <c:pt idx="566">
                  <c:v>725.01152856350234</c:v>
                </c:pt>
                <c:pt idx="567">
                  <c:v>725.01152856350234</c:v>
                </c:pt>
                <c:pt idx="568">
                  <c:v>725.01152856350234</c:v>
                </c:pt>
                <c:pt idx="569">
                  <c:v>725.01152856350234</c:v>
                </c:pt>
                <c:pt idx="570">
                  <c:v>725.01152856350234</c:v>
                </c:pt>
                <c:pt idx="571">
                  <c:v>725.01152856350234</c:v>
                </c:pt>
                <c:pt idx="572">
                  <c:v>725.01152856350234</c:v>
                </c:pt>
                <c:pt idx="573">
                  <c:v>725.01152856350234</c:v>
                </c:pt>
                <c:pt idx="574">
                  <c:v>725.01152856350234</c:v>
                </c:pt>
                <c:pt idx="575">
                  <c:v>725.01152856350234</c:v>
                </c:pt>
                <c:pt idx="576">
                  <c:v>725.01152856350234</c:v>
                </c:pt>
                <c:pt idx="577">
                  <c:v>725.01152856350234</c:v>
                </c:pt>
                <c:pt idx="578">
                  <c:v>725.01152856350234</c:v>
                </c:pt>
                <c:pt idx="579">
                  <c:v>725.01152856350234</c:v>
                </c:pt>
                <c:pt idx="580">
                  <c:v>725.01152856350234</c:v>
                </c:pt>
                <c:pt idx="581">
                  <c:v>725.01152856350234</c:v>
                </c:pt>
                <c:pt idx="582">
                  <c:v>725.01152856350234</c:v>
                </c:pt>
                <c:pt idx="583">
                  <c:v>725.01152856350234</c:v>
                </c:pt>
                <c:pt idx="584">
                  <c:v>725.01152856350234</c:v>
                </c:pt>
                <c:pt idx="585">
                  <c:v>725.01152856350234</c:v>
                </c:pt>
                <c:pt idx="586">
                  <c:v>725.01152856350234</c:v>
                </c:pt>
                <c:pt idx="587">
                  <c:v>725.01152856350234</c:v>
                </c:pt>
                <c:pt idx="588">
                  <c:v>725.01152856350234</c:v>
                </c:pt>
                <c:pt idx="589">
                  <c:v>725.01152856350234</c:v>
                </c:pt>
                <c:pt idx="590">
                  <c:v>725.01152856350234</c:v>
                </c:pt>
                <c:pt idx="591">
                  <c:v>725.01152856350234</c:v>
                </c:pt>
                <c:pt idx="592">
                  <c:v>725.01152856350234</c:v>
                </c:pt>
                <c:pt idx="593">
                  <c:v>725.01152856350234</c:v>
                </c:pt>
                <c:pt idx="594">
                  <c:v>725.01152856350234</c:v>
                </c:pt>
                <c:pt idx="595">
                  <c:v>725.01152856350234</c:v>
                </c:pt>
                <c:pt idx="596">
                  <c:v>725.01152856350234</c:v>
                </c:pt>
                <c:pt idx="597">
                  <c:v>725.01152856350234</c:v>
                </c:pt>
                <c:pt idx="598">
                  <c:v>725.01152856350234</c:v>
                </c:pt>
                <c:pt idx="599">
                  <c:v>725.01152856350234</c:v>
                </c:pt>
                <c:pt idx="600">
                  <c:v>725.01152856350234</c:v>
                </c:pt>
                <c:pt idx="601">
                  <c:v>725.01152856350234</c:v>
                </c:pt>
                <c:pt idx="602">
                  <c:v>725.01152856350234</c:v>
                </c:pt>
                <c:pt idx="603">
                  <c:v>725.01152856350234</c:v>
                </c:pt>
                <c:pt idx="604">
                  <c:v>725.01152856350234</c:v>
                </c:pt>
                <c:pt idx="605">
                  <c:v>725.01152856350234</c:v>
                </c:pt>
                <c:pt idx="606">
                  <c:v>725.01152856350234</c:v>
                </c:pt>
                <c:pt idx="607">
                  <c:v>725.01152856350234</c:v>
                </c:pt>
                <c:pt idx="608">
                  <c:v>725.01152856350234</c:v>
                </c:pt>
                <c:pt idx="609">
                  <c:v>725.01152856350234</c:v>
                </c:pt>
                <c:pt idx="610">
                  <c:v>725.01152856350234</c:v>
                </c:pt>
                <c:pt idx="611">
                  <c:v>725.01152856350234</c:v>
                </c:pt>
                <c:pt idx="612">
                  <c:v>725.01152856350234</c:v>
                </c:pt>
                <c:pt idx="613">
                  <c:v>725.01152856350234</c:v>
                </c:pt>
                <c:pt idx="614">
                  <c:v>725.01152856350234</c:v>
                </c:pt>
                <c:pt idx="615">
                  <c:v>725.01152856350234</c:v>
                </c:pt>
                <c:pt idx="616">
                  <c:v>725.01152856350234</c:v>
                </c:pt>
                <c:pt idx="617">
                  <c:v>725.01152856350234</c:v>
                </c:pt>
                <c:pt idx="618">
                  <c:v>725.01152856350234</c:v>
                </c:pt>
                <c:pt idx="619">
                  <c:v>725.01152856350234</c:v>
                </c:pt>
                <c:pt idx="620">
                  <c:v>725.01152856350234</c:v>
                </c:pt>
                <c:pt idx="621">
                  <c:v>725.01152856350234</c:v>
                </c:pt>
                <c:pt idx="622">
                  <c:v>725.01152856350234</c:v>
                </c:pt>
                <c:pt idx="623">
                  <c:v>725.01152856350234</c:v>
                </c:pt>
                <c:pt idx="624">
                  <c:v>725.01152856350234</c:v>
                </c:pt>
                <c:pt idx="625">
                  <c:v>725.01152856350234</c:v>
                </c:pt>
                <c:pt idx="626">
                  <c:v>725.01152856350234</c:v>
                </c:pt>
                <c:pt idx="627">
                  <c:v>725.01152856350234</c:v>
                </c:pt>
                <c:pt idx="628">
                  <c:v>725.01152856350234</c:v>
                </c:pt>
                <c:pt idx="629">
                  <c:v>725.01152856350234</c:v>
                </c:pt>
                <c:pt idx="630">
                  <c:v>725.01152856350234</c:v>
                </c:pt>
                <c:pt idx="631">
                  <c:v>725.01152856350234</c:v>
                </c:pt>
                <c:pt idx="632">
                  <c:v>725.01152856350234</c:v>
                </c:pt>
                <c:pt idx="633">
                  <c:v>725.01152856350234</c:v>
                </c:pt>
                <c:pt idx="634">
                  <c:v>725.01152856350234</c:v>
                </c:pt>
                <c:pt idx="635">
                  <c:v>725.01152856350234</c:v>
                </c:pt>
                <c:pt idx="636">
                  <c:v>725.01152856350234</c:v>
                </c:pt>
                <c:pt idx="637">
                  <c:v>725.01152856350234</c:v>
                </c:pt>
                <c:pt idx="638">
                  <c:v>725.01152856350234</c:v>
                </c:pt>
                <c:pt idx="639">
                  <c:v>725.01152856350234</c:v>
                </c:pt>
                <c:pt idx="640">
                  <c:v>725.01152856350234</c:v>
                </c:pt>
                <c:pt idx="641">
                  <c:v>725.01152856350234</c:v>
                </c:pt>
                <c:pt idx="642">
                  <c:v>725.01152856350234</c:v>
                </c:pt>
                <c:pt idx="643">
                  <c:v>725.01152856350234</c:v>
                </c:pt>
                <c:pt idx="644">
                  <c:v>725.01152856350234</c:v>
                </c:pt>
                <c:pt idx="645">
                  <c:v>725.01152856350234</c:v>
                </c:pt>
                <c:pt idx="646">
                  <c:v>725.01152856350234</c:v>
                </c:pt>
                <c:pt idx="647">
                  <c:v>725.01152856350234</c:v>
                </c:pt>
                <c:pt idx="648">
                  <c:v>725.01152856350234</c:v>
                </c:pt>
                <c:pt idx="649">
                  <c:v>725.01152856350234</c:v>
                </c:pt>
                <c:pt idx="650">
                  <c:v>725.01152856350234</c:v>
                </c:pt>
                <c:pt idx="651">
                  <c:v>725.01152856350234</c:v>
                </c:pt>
                <c:pt idx="652">
                  <c:v>725.01152856350234</c:v>
                </c:pt>
                <c:pt idx="653">
                  <c:v>725.01152856350234</c:v>
                </c:pt>
                <c:pt idx="654">
                  <c:v>725.01152856350234</c:v>
                </c:pt>
                <c:pt idx="655">
                  <c:v>725.01152856350234</c:v>
                </c:pt>
                <c:pt idx="656">
                  <c:v>725.01152856350234</c:v>
                </c:pt>
                <c:pt idx="657">
                  <c:v>725.01152856350234</c:v>
                </c:pt>
                <c:pt idx="658">
                  <c:v>725.01152856350234</c:v>
                </c:pt>
                <c:pt idx="659">
                  <c:v>725.01152856350234</c:v>
                </c:pt>
                <c:pt idx="660">
                  <c:v>725.01152856350234</c:v>
                </c:pt>
                <c:pt idx="661">
                  <c:v>725.01152856350234</c:v>
                </c:pt>
                <c:pt idx="662">
                  <c:v>725.01152856350234</c:v>
                </c:pt>
                <c:pt idx="663">
                  <c:v>725.01152856350234</c:v>
                </c:pt>
                <c:pt idx="664">
                  <c:v>725.01152856350234</c:v>
                </c:pt>
                <c:pt idx="665">
                  <c:v>725.01152856350234</c:v>
                </c:pt>
                <c:pt idx="666">
                  <c:v>725.01152856350234</c:v>
                </c:pt>
                <c:pt idx="667">
                  <c:v>725.01152856350234</c:v>
                </c:pt>
                <c:pt idx="668">
                  <c:v>725.01152856350234</c:v>
                </c:pt>
                <c:pt idx="669">
                  <c:v>725.01152856350234</c:v>
                </c:pt>
                <c:pt idx="670">
                  <c:v>725.01152856350234</c:v>
                </c:pt>
                <c:pt idx="671">
                  <c:v>725.01152856350234</c:v>
                </c:pt>
                <c:pt idx="672">
                  <c:v>725.01152856350234</c:v>
                </c:pt>
                <c:pt idx="673">
                  <c:v>725.01152856350234</c:v>
                </c:pt>
                <c:pt idx="674">
                  <c:v>725.01152856350234</c:v>
                </c:pt>
                <c:pt idx="675">
                  <c:v>725.01152856350234</c:v>
                </c:pt>
                <c:pt idx="676">
                  <c:v>725.01152856350234</c:v>
                </c:pt>
                <c:pt idx="677">
                  <c:v>725.01152856350234</c:v>
                </c:pt>
                <c:pt idx="678">
                  <c:v>725.01152856350234</c:v>
                </c:pt>
                <c:pt idx="679">
                  <c:v>725.01152856350234</c:v>
                </c:pt>
                <c:pt idx="680">
                  <c:v>725.01152856350234</c:v>
                </c:pt>
                <c:pt idx="681">
                  <c:v>725.01152856350234</c:v>
                </c:pt>
                <c:pt idx="682">
                  <c:v>725.01152856350234</c:v>
                </c:pt>
                <c:pt idx="683">
                  <c:v>725.01152856350234</c:v>
                </c:pt>
                <c:pt idx="684">
                  <c:v>725.01152856350234</c:v>
                </c:pt>
                <c:pt idx="685">
                  <c:v>725.01152856350234</c:v>
                </c:pt>
                <c:pt idx="686">
                  <c:v>725.01152856350234</c:v>
                </c:pt>
                <c:pt idx="687">
                  <c:v>725.01152856350234</c:v>
                </c:pt>
                <c:pt idx="688">
                  <c:v>725.01152856350234</c:v>
                </c:pt>
                <c:pt idx="689">
                  <c:v>725.01152856350234</c:v>
                </c:pt>
                <c:pt idx="690">
                  <c:v>725.01152856350234</c:v>
                </c:pt>
                <c:pt idx="691">
                  <c:v>725.01152856350234</c:v>
                </c:pt>
                <c:pt idx="692">
                  <c:v>725.01152856350234</c:v>
                </c:pt>
                <c:pt idx="693">
                  <c:v>725.01152856350234</c:v>
                </c:pt>
                <c:pt idx="694">
                  <c:v>725.01152856350234</c:v>
                </c:pt>
                <c:pt idx="695">
                  <c:v>725.01152856350234</c:v>
                </c:pt>
                <c:pt idx="696">
                  <c:v>725.01152856350234</c:v>
                </c:pt>
                <c:pt idx="697">
                  <c:v>725.01152856350234</c:v>
                </c:pt>
                <c:pt idx="698">
                  <c:v>725.01152856350234</c:v>
                </c:pt>
                <c:pt idx="699">
                  <c:v>725.01152856350234</c:v>
                </c:pt>
                <c:pt idx="700">
                  <c:v>725.01152856350234</c:v>
                </c:pt>
                <c:pt idx="701">
                  <c:v>725.01152856350234</c:v>
                </c:pt>
                <c:pt idx="702">
                  <c:v>725.01152856350234</c:v>
                </c:pt>
                <c:pt idx="703">
                  <c:v>725.01152856350234</c:v>
                </c:pt>
                <c:pt idx="704">
                  <c:v>725.01152856350234</c:v>
                </c:pt>
                <c:pt idx="705">
                  <c:v>725.01152856350234</c:v>
                </c:pt>
                <c:pt idx="706">
                  <c:v>725.01152856350234</c:v>
                </c:pt>
                <c:pt idx="707">
                  <c:v>725.01152856350234</c:v>
                </c:pt>
                <c:pt idx="708">
                  <c:v>725.01152856350234</c:v>
                </c:pt>
                <c:pt idx="709">
                  <c:v>725.01152856350234</c:v>
                </c:pt>
                <c:pt idx="710">
                  <c:v>725.01152856350234</c:v>
                </c:pt>
                <c:pt idx="711">
                  <c:v>725.01152856350234</c:v>
                </c:pt>
                <c:pt idx="712">
                  <c:v>725.01152856350234</c:v>
                </c:pt>
                <c:pt idx="713">
                  <c:v>725.01152856350234</c:v>
                </c:pt>
                <c:pt idx="714">
                  <c:v>725.01152856350234</c:v>
                </c:pt>
                <c:pt idx="715">
                  <c:v>725.01152856350234</c:v>
                </c:pt>
                <c:pt idx="716">
                  <c:v>725.01152856350234</c:v>
                </c:pt>
                <c:pt idx="717">
                  <c:v>725.01152856350234</c:v>
                </c:pt>
                <c:pt idx="718">
                  <c:v>725.01152856350234</c:v>
                </c:pt>
                <c:pt idx="719">
                  <c:v>725.01152856350234</c:v>
                </c:pt>
                <c:pt idx="720">
                  <c:v>725.01152856350234</c:v>
                </c:pt>
                <c:pt idx="721">
                  <c:v>725.01152856350234</c:v>
                </c:pt>
                <c:pt idx="722">
                  <c:v>725.01152856350234</c:v>
                </c:pt>
                <c:pt idx="723">
                  <c:v>725.01152856350234</c:v>
                </c:pt>
                <c:pt idx="724">
                  <c:v>725.01152856350234</c:v>
                </c:pt>
                <c:pt idx="725">
                  <c:v>725.01152856350234</c:v>
                </c:pt>
                <c:pt idx="726">
                  <c:v>725.01152856350234</c:v>
                </c:pt>
                <c:pt idx="727">
                  <c:v>725.01152856350234</c:v>
                </c:pt>
                <c:pt idx="728">
                  <c:v>725.01152856350234</c:v>
                </c:pt>
                <c:pt idx="729">
                  <c:v>725.01152856350234</c:v>
                </c:pt>
                <c:pt idx="730">
                  <c:v>725.01152856350234</c:v>
                </c:pt>
                <c:pt idx="731">
                  <c:v>725.01152856350234</c:v>
                </c:pt>
                <c:pt idx="732">
                  <c:v>725.01152856350234</c:v>
                </c:pt>
                <c:pt idx="733">
                  <c:v>725.01152856350234</c:v>
                </c:pt>
                <c:pt idx="734">
                  <c:v>725.01152856350234</c:v>
                </c:pt>
                <c:pt idx="735">
                  <c:v>725.01152856350234</c:v>
                </c:pt>
                <c:pt idx="736">
                  <c:v>725.01152856350234</c:v>
                </c:pt>
                <c:pt idx="737">
                  <c:v>725.01152856350234</c:v>
                </c:pt>
                <c:pt idx="738">
                  <c:v>725.01152856350234</c:v>
                </c:pt>
                <c:pt idx="739">
                  <c:v>725.01152856350234</c:v>
                </c:pt>
                <c:pt idx="740">
                  <c:v>725.01152856350234</c:v>
                </c:pt>
                <c:pt idx="741">
                  <c:v>725.01152856350234</c:v>
                </c:pt>
                <c:pt idx="742">
                  <c:v>725.01152856350234</c:v>
                </c:pt>
                <c:pt idx="743">
                  <c:v>725.01152856350234</c:v>
                </c:pt>
                <c:pt idx="744">
                  <c:v>725.01152856350234</c:v>
                </c:pt>
                <c:pt idx="745">
                  <c:v>725.01152856350234</c:v>
                </c:pt>
                <c:pt idx="746">
                  <c:v>725.01152856350234</c:v>
                </c:pt>
                <c:pt idx="747">
                  <c:v>725.01152856350234</c:v>
                </c:pt>
                <c:pt idx="748">
                  <c:v>725.01152856350234</c:v>
                </c:pt>
                <c:pt idx="749">
                  <c:v>725.01152856350234</c:v>
                </c:pt>
                <c:pt idx="750">
                  <c:v>725.01152856350234</c:v>
                </c:pt>
                <c:pt idx="751">
                  <c:v>725.01152856350234</c:v>
                </c:pt>
                <c:pt idx="752">
                  <c:v>725.01152856350234</c:v>
                </c:pt>
                <c:pt idx="753">
                  <c:v>725.01152856350234</c:v>
                </c:pt>
                <c:pt idx="754">
                  <c:v>725.01152856350234</c:v>
                </c:pt>
                <c:pt idx="755">
                  <c:v>725.01152856350234</c:v>
                </c:pt>
                <c:pt idx="756">
                  <c:v>725.01152856350234</c:v>
                </c:pt>
                <c:pt idx="757">
                  <c:v>725.01152856350234</c:v>
                </c:pt>
                <c:pt idx="758">
                  <c:v>725.01152856350234</c:v>
                </c:pt>
                <c:pt idx="759">
                  <c:v>725.01152856350234</c:v>
                </c:pt>
                <c:pt idx="760">
                  <c:v>725.01152856350234</c:v>
                </c:pt>
                <c:pt idx="761">
                  <c:v>725.01152856350234</c:v>
                </c:pt>
                <c:pt idx="762">
                  <c:v>725.01152856350234</c:v>
                </c:pt>
                <c:pt idx="763">
                  <c:v>725.01152856350234</c:v>
                </c:pt>
                <c:pt idx="764">
                  <c:v>725.01152856350234</c:v>
                </c:pt>
                <c:pt idx="765">
                  <c:v>725.01152856350234</c:v>
                </c:pt>
                <c:pt idx="766">
                  <c:v>725.01152856350234</c:v>
                </c:pt>
                <c:pt idx="767">
                  <c:v>725.01152856350234</c:v>
                </c:pt>
                <c:pt idx="768">
                  <c:v>725.01152856350234</c:v>
                </c:pt>
                <c:pt idx="769">
                  <c:v>725.01152856350234</c:v>
                </c:pt>
                <c:pt idx="770">
                  <c:v>725.01152856350234</c:v>
                </c:pt>
                <c:pt idx="771">
                  <c:v>725.01152856350234</c:v>
                </c:pt>
                <c:pt idx="772">
                  <c:v>725.01152856350234</c:v>
                </c:pt>
                <c:pt idx="773">
                  <c:v>725.01152856350234</c:v>
                </c:pt>
                <c:pt idx="774">
                  <c:v>725.01152856350234</c:v>
                </c:pt>
                <c:pt idx="775">
                  <c:v>725.01152856350234</c:v>
                </c:pt>
                <c:pt idx="776">
                  <c:v>725.01152856350234</c:v>
                </c:pt>
                <c:pt idx="777">
                  <c:v>725.01152856350234</c:v>
                </c:pt>
                <c:pt idx="778">
                  <c:v>725.01152856350234</c:v>
                </c:pt>
                <c:pt idx="779">
                  <c:v>725.01152856350234</c:v>
                </c:pt>
                <c:pt idx="780">
                  <c:v>725.01152856350234</c:v>
                </c:pt>
                <c:pt idx="781">
                  <c:v>725.01152856350234</c:v>
                </c:pt>
                <c:pt idx="782">
                  <c:v>725.01152856350234</c:v>
                </c:pt>
                <c:pt idx="783">
                  <c:v>725.01152856350234</c:v>
                </c:pt>
                <c:pt idx="784">
                  <c:v>725.01152856350234</c:v>
                </c:pt>
                <c:pt idx="785">
                  <c:v>725.01152856350234</c:v>
                </c:pt>
                <c:pt idx="786">
                  <c:v>725.01152856350234</c:v>
                </c:pt>
                <c:pt idx="787">
                  <c:v>725.01152856350234</c:v>
                </c:pt>
                <c:pt idx="788">
                  <c:v>725.01152856350234</c:v>
                </c:pt>
                <c:pt idx="789">
                  <c:v>725.01152856350234</c:v>
                </c:pt>
                <c:pt idx="790">
                  <c:v>725.01152856350234</c:v>
                </c:pt>
                <c:pt idx="791">
                  <c:v>725.01152856350234</c:v>
                </c:pt>
                <c:pt idx="792">
                  <c:v>725.01152856350234</c:v>
                </c:pt>
                <c:pt idx="793">
                  <c:v>725.01152856350234</c:v>
                </c:pt>
                <c:pt idx="794">
                  <c:v>725.01152856350234</c:v>
                </c:pt>
                <c:pt idx="795">
                  <c:v>725.01152856350234</c:v>
                </c:pt>
                <c:pt idx="796">
                  <c:v>725.01152856350234</c:v>
                </c:pt>
                <c:pt idx="797">
                  <c:v>725.01152856350234</c:v>
                </c:pt>
                <c:pt idx="798">
                  <c:v>725.01152856350234</c:v>
                </c:pt>
                <c:pt idx="799">
                  <c:v>725.01152856350234</c:v>
                </c:pt>
                <c:pt idx="800">
                  <c:v>725.01152856350234</c:v>
                </c:pt>
                <c:pt idx="801">
                  <c:v>725.01152856350234</c:v>
                </c:pt>
                <c:pt idx="802">
                  <c:v>725.01152856350234</c:v>
                </c:pt>
                <c:pt idx="803">
                  <c:v>725.01152856350234</c:v>
                </c:pt>
                <c:pt idx="804">
                  <c:v>725.01152856350234</c:v>
                </c:pt>
                <c:pt idx="805">
                  <c:v>725.01152856350234</c:v>
                </c:pt>
                <c:pt idx="806">
                  <c:v>725.01152856350234</c:v>
                </c:pt>
                <c:pt idx="807">
                  <c:v>725.01152856350234</c:v>
                </c:pt>
                <c:pt idx="808">
                  <c:v>725.01152856350234</c:v>
                </c:pt>
                <c:pt idx="809">
                  <c:v>725.01152856350234</c:v>
                </c:pt>
                <c:pt idx="810">
                  <c:v>725.01152856350234</c:v>
                </c:pt>
                <c:pt idx="811">
                  <c:v>725.01152856350234</c:v>
                </c:pt>
                <c:pt idx="812">
                  <c:v>725.01152856350234</c:v>
                </c:pt>
                <c:pt idx="813">
                  <c:v>725.01152856350234</c:v>
                </c:pt>
                <c:pt idx="814">
                  <c:v>725.01152856350234</c:v>
                </c:pt>
                <c:pt idx="815">
                  <c:v>725.01152856350234</c:v>
                </c:pt>
                <c:pt idx="816">
                  <c:v>725.01152856350234</c:v>
                </c:pt>
                <c:pt idx="817">
                  <c:v>725.01152856350234</c:v>
                </c:pt>
                <c:pt idx="818">
                  <c:v>725.01152856350234</c:v>
                </c:pt>
                <c:pt idx="819">
                  <c:v>725.01152856350234</c:v>
                </c:pt>
                <c:pt idx="820">
                  <c:v>725.01152856350234</c:v>
                </c:pt>
                <c:pt idx="821">
                  <c:v>725.01152856350234</c:v>
                </c:pt>
                <c:pt idx="822">
                  <c:v>725.01152856350234</c:v>
                </c:pt>
                <c:pt idx="823">
                  <c:v>725.01152856350234</c:v>
                </c:pt>
                <c:pt idx="824">
                  <c:v>725.01152856350234</c:v>
                </c:pt>
                <c:pt idx="825">
                  <c:v>725.01152856350234</c:v>
                </c:pt>
                <c:pt idx="826">
                  <c:v>725.01152856350234</c:v>
                </c:pt>
                <c:pt idx="827">
                  <c:v>725.01152856350234</c:v>
                </c:pt>
                <c:pt idx="828">
                  <c:v>725.01152856350234</c:v>
                </c:pt>
                <c:pt idx="829">
                  <c:v>725.01152856350234</c:v>
                </c:pt>
                <c:pt idx="830">
                  <c:v>725.01152856350234</c:v>
                </c:pt>
                <c:pt idx="831">
                  <c:v>725.01152856350234</c:v>
                </c:pt>
                <c:pt idx="832">
                  <c:v>725.01152856350234</c:v>
                </c:pt>
                <c:pt idx="833">
                  <c:v>725.01152856350234</c:v>
                </c:pt>
                <c:pt idx="834">
                  <c:v>725.01152856350234</c:v>
                </c:pt>
                <c:pt idx="835">
                  <c:v>725.01152856350234</c:v>
                </c:pt>
                <c:pt idx="836">
                  <c:v>725.01152856350234</c:v>
                </c:pt>
                <c:pt idx="837">
                  <c:v>725.01152856350234</c:v>
                </c:pt>
                <c:pt idx="838">
                  <c:v>725.01152856350234</c:v>
                </c:pt>
                <c:pt idx="839">
                  <c:v>725.01152856350234</c:v>
                </c:pt>
                <c:pt idx="840">
                  <c:v>725.01152856350234</c:v>
                </c:pt>
                <c:pt idx="841">
                  <c:v>725.01152856350234</c:v>
                </c:pt>
                <c:pt idx="842">
                  <c:v>725.01152856350234</c:v>
                </c:pt>
                <c:pt idx="843">
                  <c:v>725.01152856350234</c:v>
                </c:pt>
                <c:pt idx="844">
                  <c:v>725.01152856350234</c:v>
                </c:pt>
                <c:pt idx="845">
                  <c:v>725.01152856350234</c:v>
                </c:pt>
                <c:pt idx="846">
                  <c:v>725.01152856350234</c:v>
                </c:pt>
                <c:pt idx="847">
                  <c:v>725.01152856350234</c:v>
                </c:pt>
                <c:pt idx="848">
                  <c:v>725.01152856350234</c:v>
                </c:pt>
                <c:pt idx="849">
                  <c:v>725.01152856350234</c:v>
                </c:pt>
                <c:pt idx="850">
                  <c:v>725.01152856350234</c:v>
                </c:pt>
                <c:pt idx="851">
                  <c:v>725.01152856350234</c:v>
                </c:pt>
                <c:pt idx="852">
                  <c:v>725.01152856350234</c:v>
                </c:pt>
                <c:pt idx="853">
                  <c:v>725.01152856350234</c:v>
                </c:pt>
                <c:pt idx="854">
                  <c:v>725.01152856350234</c:v>
                </c:pt>
                <c:pt idx="855">
                  <c:v>725.01152856350234</c:v>
                </c:pt>
                <c:pt idx="856">
                  <c:v>725.01152856350234</c:v>
                </c:pt>
                <c:pt idx="857">
                  <c:v>725.01152856350234</c:v>
                </c:pt>
                <c:pt idx="858">
                  <c:v>725.01152856350234</c:v>
                </c:pt>
                <c:pt idx="859">
                  <c:v>725.01152856350234</c:v>
                </c:pt>
                <c:pt idx="860">
                  <c:v>725.01152856350234</c:v>
                </c:pt>
                <c:pt idx="861">
                  <c:v>725.01152856350234</c:v>
                </c:pt>
                <c:pt idx="862">
                  <c:v>725.01152856350234</c:v>
                </c:pt>
                <c:pt idx="863">
                  <c:v>725.01152856350234</c:v>
                </c:pt>
                <c:pt idx="864">
                  <c:v>725.01152856350234</c:v>
                </c:pt>
                <c:pt idx="865">
                  <c:v>725.01152856350234</c:v>
                </c:pt>
                <c:pt idx="866">
                  <c:v>725.01152856350234</c:v>
                </c:pt>
                <c:pt idx="867">
                  <c:v>725.01152856350234</c:v>
                </c:pt>
                <c:pt idx="868">
                  <c:v>725.01152856350234</c:v>
                </c:pt>
                <c:pt idx="869">
                  <c:v>725.01152856350234</c:v>
                </c:pt>
                <c:pt idx="870">
                  <c:v>725.01152856350234</c:v>
                </c:pt>
                <c:pt idx="871">
                  <c:v>725.01152856350234</c:v>
                </c:pt>
                <c:pt idx="872">
                  <c:v>725.01152856350234</c:v>
                </c:pt>
                <c:pt idx="873">
                  <c:v>725.01152856350234</c:v>
                </c:pt>
                <c:pt idx="874">
                  <c:v>725.01152856350234</c:v>
                </c:pt>
                <c:pt idx="875">
                  <c:v>725.01152856350234</c:v>
                </c:pt>
                <c:pt idx="876">
                  <c:v>725.01152856350234</c:v>
                </c:pt>
                <c:pt idx="877">
                  <c:v>725.01152856350234</c:v>
                </c:pt>
                <c:pt idx="878">
                  <c:v>725.01152856350234</c:v>
                </c:pt>
                <c:pt idx="879">
                  <c:v>725.01152856350234</c:v>
                </c:pt>
                <c:pt idx="880">
                  <c:v>725.01152856350234</c:v>
                </c:pt>
                <c:pt idx="881">
                  <c:v>725.01152856350234</c:v>
                </c:pt>
                <c:pt idx="882">
                  <c:v>725.01152856350234</c:v>
                </c:pt>
                <c:pt idx="883">
                  <c:v>725.01152856350234</c:v>
                </c:pt>
                <c:pt idx="884">
                  <c:v>725.01152856350234</c:v>
                </c:pt>
                <c:pt idx="885">
                  <c:v>725.01152856350234</c:v>
                </c:pt>
                <c:pt idx="886">
                  <c:v>725.01152856350234</c:v>
                </c:pt>
                <c:pt idx="887">
                  <c:v>725.01152856350234</c:v>
                </c:pt>
                <c:pt idx="888">
                  <c:v>725.01152856350234</c:v>
                </c:pt>
                <c:pt idx="889">
                  <c:v>725.01152856350234</c:v>
                </c:pt>
                <c:pt idx="890">
                  <c:v>725.01152856350234</c:v>
                </c:pt>
                <c:pt idx="891">
                  <c:v>725.01152856350234</c:v>
                </c:pt>
                <c:pt idx="892">
                  <c:v>725.01152856350234</c:v>
                </c:pt>
                <c:pt idx="893">
                  <c:v>725.01152856350234</c:v>
                </c:pt>
                <c:pt idx="894">
                  <c:v>725.01152856350234</c:v>
                </c:pt>
                <c:pt idx="895">
                  <c:v>725.01152856350234</c:v>
                </c:pt>
                <c:pt idx="896">
                  <c:v>725.01152856350234</c:v>
                </c:pt>
                <c:pt idx="897">
                  <c:v>725.01152856350234</c:v>
                </c:pt>
                <c:pt idx="898">
                  <c:v>725.01152856350234</c:v>
                </c:pt>
                <c:pt idx="899">
                  <c:v>725.01152856350234</c:v>
                </c:pt>
                <c:pt idx="900">
                  <c:v>725.01152856350234</c:v>
                </c:pt>
                <c:pt idx="901">
                  <c:v>725.01152856350234</c:v>
                </c:pt>
                <c:pt idx="902">
                  <c:v>725.01152856350234</c:v>
                </c:pt>
                <c:pt idx="903">
                  <c:v>725.01152856350234</c:v>
                </c:pt>
                <c:pt idx="904">
                  <c:v>725.01152856350234</c:v>
                </c:pt>
                <c:pt idx="905">
                  <c:v>725.01152856350234</c:v>
                </c:pt>
                <c:pt idx="906">
                  <c:v>725.01152856350234</c:v>
                </c:pt>
                <c:pt idx="907">
                  <c:v>725.01152856350234</c:v>
                </c:pt>
                <c:pt idx="908">
                  <c:v>725.01152856350234</c:v>
                </c:pt>
                <c:pt idx="909">
                  <c:v>725.01152856350234</c:v>
                </c:pt>
                <c:pt idx="910">
                  <c:v>725.01152856350234</c:v>
                </c:pt>
                <c:pt idx="911">
                  <c:v>725.01152856350234</c:v>
                </c:pt>
                <c:pt idx="912">
                  <c:v>725.01152856350234</c:v>
                </c:pt>
                <c:pt idx="913">
                  <c:v>725.01152856350234</c:v>
                </c:pt>
                <c:pt idx="914">
                  <c:v>725.01152856350234</c:v>
                </c:pt>
                <c:pt idx="915">
                  <c:v>725.01152856350234</c:v>
                </c:pt>
                <c:pt idx="916">
                  <c:v>725.01152856350234</c:v>
                </c:pt>
                <c:pt idx="917">
                  <c:v>725.01152856350234</c:v>
                </c:pt>
                <c:pt idx="918">
                  <c:v>725.01152856350234</c:v>
                </c:pt>
                <c:pt idx="919">
                  <c:v>725.01152856350234</c:v>
                </c:pt>
                <c:pt idx="920">
                  <c:v>725.01152856350234</c:v>
                </c:pt>
                <c:pt idx="921">
                  <c:v>725.01152856350234</c:v>
                </c:pt>
                <c:pt idx="922">
                  <c:v>725.01152856350234</c:v>
                </c:pt>
                <c:pt idx="923">
                  <c:v>725.01152856350234</c:v>
                </c:pt>
                <c:pt idx="924">
                  <c:v>725.01152856350234</c:v>
                </c:pt>
                <c:pt idx="925">
                  <c:v>725.01152856350234</c:v>
                </c:pt>
                <c:pt idx="926">
                  <c:v>725.01152856350234</c:v>
                </c:pt>
                <c:pt idx="927">
                  <c:v>725.01152856350234</c:v>
                </c:pt>
                <c:pt idx="928">
                  <c:v>725.01152856350234</c:v>
                </c:pt>
                <c:pt idx="929">
                  <c:v>725.01152856350234</c:v>
                </c:pt>
                <c:pt idx="930">
                  <c:v>725.01152856350234</c:v>
                </c:pt>
                <c:pt idx="931">
                  <c:v>725.01152856350234</c:v>
                </c:pt>
                <c:pt idx="932">
                  <c:v>725.01152856350234</c:v>
                </c:pt>
                <c:pt idx="933">
                  <c:v>725.01152856350234</c:v>
                </c:pt>
                <c:pt idx="934">
                  <c:v>725.01152856350234</c:v>
                </c:pt>
                <c:pt idx="935">
                  <c:v>725.01152856350234</c:v>
                </c:pt>
                <c:pt idx="936">
                  <c:v>725.01152856350234</c:v>
                </c:pt>
                <c:pt idx="937">
                  <c:v>725.01152856350234</c:v>
                </c:pt>
                <c:pt idx="938">
                  <c:v>725.01152856350234</c:v>
                </c:pt>
                <c:pt idx="939">
                  <c:v>725.01152856350234</c:v>
                </c:pt>
                <c:pt idx="940">
                  <c:v>725.01152856350234</c:v>
                </c:pt>
                <c:pt idx="941">
                  <c:v>725.01152856350234</c:v>
                </c:pt>
                <c:pt idx="942">
                  <c:v>725.01152856350234</c:v>
                </c:pt>
                <c:pt idx="943">
                  <c:v>725.01152856350234</c:v>
                </c:pt>
                <c:pt idx="944">
                  <c:v>725.01152856350234</c:v>
                </c:pt>
                <c:pt idx="945">
                  <c:v>725.01152856350234</c:v>
                </c:pt>
                <c:pt idx="946">
                  <c:v>725.01152856350234</c:v>
                </c:pt>
                <c:pt idx="947">
                  <c:v>725.01152856350234</c:v>
                </c:pt>
                <c:pt idx="948">
                  <c:v>725.01152856350234</c:v>
                </c:pt>
                <c:pt idx="949">
                  <c:v>725.01152856350234</c:v>
                </c:pt>
                <c:pt idx="950">
                  <c:v>725.01152856350234</c:v>
                </c:pt>
                <c:pt idx="951">
                  <c:v>725.01152856350234</c:v>
                </c:pt>
                <c:pt idx="952">
                  <c:v>725.01152856350234</c:v>
                </c:pt>
                <c:pt idx="953">
                  <c:v>725.01152856350234</c:v>
                </c:pt>
                <c:pt idx="954">
                  <c:v>725.01152856350234</c:v>
                </c:pt>
                <c:pt idx="955">
                  <c:v>725.01152856350234</c:v>
                </c:pt>
                <c:pt idx="956">
                  <c:v>725.01152856350234</c:v>
                </c:pt>
                <c:pt idx="957">
                  <c:v>725.01152856350234</c:v>
                </c:pt>
                <c:pt idx="958">
                  <c:v>725.01152856350234</c:v>
                </c:pt>
                <c:pt idx="959">
                  <c:v>725.01152856350234</c:v>
                </c:pt>
                <c:pt idx="960">
                  <c:v>725.01152856350234</c:v>
                </c:pt>
                <c:pt idx="961">
                  <c:v>725.01152856350234</c:v>
                </c:pt>
                <c:pt idx="962">
                  <c:v>725.01152856350234</c:v>
                </c:pt>
                <c:pt idx="963">
                  <c:v>725.01152856350234</c:v>
                </c:pt>
                <c:pt idx="964">
                  <c:v>725.01152856350234</c:v>
                </c:pt>
                <c:pt idx="965">
                  <c:v>725.01152856350234</c:v>
                </c:pt>
                <c:pt idx="966">
                  <c:v>725.01152856350234</c:v>
                </c:pt>
                <c:pt idx="967">
                  <c:v>725.01152856350234</c:v>
                </c:pt>
                <c:pt idx="968">
                  <c:v>725.01152856350234</c:v>
                </c:pt>
                <c:pt idx="969">
                  <c:v>725.01152856350234</c:v>
                </c:pt>
                <c:pt idx="970">
                  <c:v>725.01152856350234</c:v>
                </c:pt>
                <c:pt idx="971">
                  <c:v>725.01152856350234</c:v>
                </c:pt>
                <c:pt idx="972">
                  <c:v>725.01152856350234</c:v>
                </c:pt>
                <c:pt idx="973">
                  <c:v>725.01152856350234</c:v>
                </c:pt>
                <c:pt idx="974">
                  <c:v>725.01152856350234</c:v>
                </c:pt>
                <c:pt idx="975">
                  <c:v>725.01152856350234</c:v>
                </c:pt>
                <c:pt idx="976">
                  <c:v>725.01152856350234</c:v>
                </c:pt>
                <c:pt idx="977">
                  <c:v>725.01152856350234</c:v>
                </c:pt>
                <c:pt idx="978">
                  <c:v>725.01152856350234</c:v>
                </c:pt>
                <c:pt idx="979">
                  <c:v>725.01152856350234</c:v>
                </c:pt>
                <c:pt idx="980">
                  <c:v>725.01152856350234</c:v>
                </c:pt>
                <c:pt idx="981">
                  <c:v>725.01152856350234</c:v>
                </c:pt>
                <c:pt idx="982">
                  <c:v>725.01152856350234</c:v>
                </c:pt>
                <c:pt idx="983">
                  <c:v>725.01152856350234</c:v>
                </c:pt>
                <c:pt idx="984">
                  <c:v>725.01152856350234</c:v>
                </c:pt>
                <c:pt idx="985">
                  <c:v>725.01152856350234</c:v>
                </c:pt>
                <c:pt idx="986">
                  <c:v>725.01152856350234</c:v>
                </c:pt>
                <c:pt idx="987">
                  <c:v>725.01152856350234</c:v>
                </c:pt>
                <c:pt idx="988">
                  <c:v>725.01152856350234</c:v>
                </c:pt>
                <c:pt idx="989">
                  <c:v>725.01152856350234</c:v>
                </c:pt>
                <c:pt idx="990">
                  <c:v>725.01152856350234</c:v>
                </c:pt>
                <c:pt idx="991">
                  <c:v>725.01152856350234</c:v>
                </c:pt>
                <c:pt idx="992">
                  <c:v>725.01152856350234</c:v>
                </c:pt>
                <c:pt idx="993">
                  <c:v>725.01152856350234</c:v>
                </c:pt>
                <c:pt idx="994">
                  <c:v>725.01152856350234</c:v>
                </c:pt>
                <c:pt idx="995">
                  <c:v>725.01152856350234</c:v>
                </c:pt>
                <c:pt idx="996">
                  <c:v>725.01152856350234</c:v>
                </c:pt>
                <c:pt idx="997">
                  <c:v>725.01152856350234</c:v>
                </c:pt>
                <c:pt idx="998">
                  <c:v>725.01152856350234</c:v>
                </c:pt>
                <c:pt idx="999">
                  <c:v>725.01152856350234</c:v>
                </c:pt>
                <c:pt idx="1000">
                  <c:v>725.01152856350234</c:v>
                </c:pt>
              </c:numCache>
            </c:numRef>
          </c:xVal>
          <c:yVal>
            <c:numRef>
              <c:f>Calculs!$K$4:$K$1004</c:f>
              <c:numCache>
                <c:formatCode>0.00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1207.3301459584961</c:v>
                </c:pt>
                <c:pt idx="188">
                  <c:v>1208.1264039197929</c:v>
                </c:pt>
                <c:pt idx="189">
                  <c:v>1208.8232324088099</c:v>
                </c:pt>
                <c:pt idx="190">
                  <c:v>1209.4208137136047</c:v>
                </c:pt>
                <c:pt idx="191">
                  <c:v>1209.9193236370306</c:v>
                </c:pt>
                <c:pt idx="192">
                  <c:v>1210.3189322488879</c:v>
                </c:pt>
                <c:pt idx="193">
                  <c:v>1210.6198046673294</c:v>
                </c:pt>
                <c:pt idx="194">
                  <c:v>1210.8221018659447</c:v>
                </c:pt>
                <c:pt idx="195">
                  <c:v>1210.9259815018938</c:v>
                </c:pt>
                <c:pt idx="196">
                  <c:v>1210.9315987594944</c:v>
                </c:pt>
                <c:pt idx="197">
                  <c:v>1210.8391072028376</c:v>
                </c:pt>
                <c:pt idx="198">
                  <c:v>1210.6486596303916</c:v>
                </c:pt>
                <c:pt idx="199">
                  <c:v>1210.3604089241783</c:v>
                </c:pt>
                <c:pt idx="200">
                  <c:v>1209.9745088860238</c:v>
                </c:pt>
                <c:pt idx="201">
                  <c:v>1209.4911150535861</c:v>
                </c:pt>
                <c:pt idx="202">
                  <c:v>1208.9103854893337</c:v>
                </c:pt>
                <c:pt idx="203">
                  <c:v>1208.2324815363672</c:v>
                </c:pt>
                <c:pt idx="204">
                  <c:v>1207.4575685358645</c:v>
                </c:pt>
                <c:pt idx="205">
                  <c:v>1206.5858165019529</c:v>
                </c:pt>
                <c:pt idx="206">
                  <c:v>1205.6174007508794</c:v>
                </c:pt>
                <c:pt idx="207">
                  <c:v>1204.5525024824185</c:v>
                </c:pt>
                <c:pt idx="208">
                  <c:v>1203.3913093124656</c:v>
                </c:pt>
                <c:pt idx="209">
                  <c:v>1202.1340157566717</c:v>
                </c:pt>
                <c:pt idx="210">
                  <c:v>1200.7808236657627</c:v>
                </c:pt>
                <c:pt idx="211">
                  <c:v>1199.3319426138337</c:v>
                </c:pt>
                <c:pt idx="212">
                  <c:v>1197.7875902414114</c:v>
                </c:pt>
                <c:pt idx="213">
                  <c:v>1196.1479925554552</c:v>
                </c:pt>
                <c:pt idx="214">
                  <c:v>1194.4133841887106</c:v>
                </c:pt>
                <c:pt idx="215">
                  <c:v>1192.584008620983</c:v>
                </c:pt>
                <c:pt idx="216">
                  <c:v>1190.6601183649489</c:v>
                </c:pt>
                <c:pt idx="217">
                  <c:v>1188.6419751191131</c:v>
                </c:pt>
                <c:pt idx="218">
                  <c:v>1186.5298498904576</c:v>
                </c:pt>
                <c:pt idx="219">
                  <c:v>1184.3240230892156</c:v>
                </c:pt>
                <c:pt idx="220">
                  <c:v>1182.0247845980841</c:v>
                </c:pt>
                <c:pt idx="221">
                  <c:v>1179.6324338180341</c:v>
                </c:pt>
                <c:pt idx="222">
                  <c:v>1177.1472796927264</c:v>
                </c:pt>
                <c:pt idx="223">
                  <c:v>1174.5696407133862</c:v>
                </c:pt>
                <c:pt idx="224">
                  <c:v>1171.8998449058356</c:v>
                </c:pt>
                <c:pt idx="225">
                  <c:v>1169.1382298012377</c:v>
                </c:pt>
                <c:pt idx="226">
                  <c:v>1166.2851423919658</c:v>
                </c:pt>
                <c:pt idx="227">
                  <c:v>1163.3409390738846</c:v>
                </c:pt>
                <c:pt idx="228">
                  <c:v>1160.3059855762103</c:v>
                </c:pt>
                <c:pt idx="229">
                  <c:v>1157.1806568800096</c:v>
                </c:pt>
                <c:pt idx="230">
                  <c:v>1153.9653371262955</c:v>
                </c:pt>
                <c:pt idx="231">
                  <c:v>1150.6604195145958</c:v>
                </c:pt>
                <c:pt idx="232">
                  <c:v>1147.2663061927822</c:v>
                </c:pt>
                <c:pt idx="233">
                  <c:v>1143.7834081388824</c:v>
                </c:pt>
                <c:pt idx="234">
                  <c:v>1140.2121450355341</c:v>
                </c:pt>
                <c:pt idx="235">
                  <c:v>1136.5529451376774</c:v>
                </c:pt>
                <c:pt idx="236">
                  <c:v>1132.8062451340379</c:v>
                </c:pt>
                <c:pt idx="237">
                  <c:v>1128.9724900029046</c:v>
                </c:pt>
                <c:pt idx="238">
                  <c:v>1125.0521328626683</c:v>
                </c:pt>
                <c:pt idx="239">
                  <c:v>1121.0456348175485</c:v>
                </c:pt>
                <c:pt idx="240">
                  <c:v>1116.9534647989094</c:v>
                </c:pt>
                <c:pt idx="241">
                  <c:v>1112.7760994025332</c:v>
                </c:pt>
                <c:pt idx="242">
                  <c:v>1108.5140227221971</c:v>
                </c:pt>
                <c:pt idx="243">
                  <c:v>1104.1677261798782</c:v>
                </c:pt>
                <c:pt idx="244">
                  <c:v>1099.7377083528875</c:v>
                </c:pt>
                <c:pt idx="245">
                  <c:v>1095.2244747982211</c:v>
                </c:pt>
                <c:pt idx="246">
                  <c:v>1090.6285378743971</c:v>
                </c:pt>
                <c:pt idx="247">
                  <c:v>1085.950416561034</c:v>
                </c:pt>
                <c:pt idx="248">
                  <c:v>1081.1906362764132</c:v>
                </c:pt>
                <c:pt idx="249">
                  <c:v>1076.3497286932575</c:v>
                </c:pt>
                <c:pt idx="250">
                  <c:v>1071.4282315529435</c:v>
                </c:pt>
                <c:pt idx="251">
                  <c:v>1066.4266884783608</c:v>
                </c:pt>
                <c:pt idx="252">
                  <c:v>1061.3456487856174</c:v>
                </c:pt>
                <c:pt idx="253">
                  <c:v>1056.185667294787</c:v>
                </c:pt>
                <c:pt idx="254">
                  <c:v>1050.9473041398803</c:v>
                </c:pt>
                <c:pt idx="255">
                  <c:v>1045.6311245782215</c:v>
                </c:pt>
                <c:pt idx="256">
                  <c:v>1040.237698799401</c:v>
                </c:pt>
                <c:pt idx="257">
                  <c:v>1034.7676017339681</c:v>
                </c:pt>
                <c:pt idx="258">
                  <c:v>1029.2214128620255</c:v>
                </c:pt>
                <c:pt idx="259">
                  <c:v>1023.5997160218774</c:v>
                </c:pt>
                <c:pt idx="260">
                  <c:v>1017.9030992188799</c:v>
                </c:pt>
                <c:pt idx="261">
                  <c:v>1012.132154434638</c:v>
                </c:pt>
                <c:pt idx="262">
                  <c:v>1006.2874774366851</c:v>
                </c:pt>
                <c:pt idx="263">
                  <c:v>1000.3696675887801</c:v>
                </c:pt>
                <c:pt idx="264">
                  <c:v>994.3793276619499</c:v>
                </c:pt>
                <c:pt idx="265">
                  <c:v>988.31706364640115</c:v>
                </c:pt>
                <c:pt idx="266">
                  <c:v>982.18348456442084</c:v>
                </c:pt>
                <c:pt idx="267">
                  <c:v>975.97920228438124</c:v>
                </c:pt>
                <c:pt idx="268">
                  <c:v>969.70483133595997</c:v>
                </c:pt>
                <c:pt idx="269">
                  <c:v>963.3609887266814</c:v>
                </c:pt>
                <c:pt idx="270">
                  <c:v>956.94829375988263</c:v>
                </c:pt>
                <c:pt idx="271">
                  <c:v>950.46736785420251</c:v>
                </c:pt>
                <c:pt idx="272">
                  <c:v>943.91883436468743</c:v>
                </c:pt>
                <c:pt idx="273">
                  <c:v>937.30331840560609</c:v>
                </c:pt>
                <c:pt idx="274">
                  <c:v>930.62144667505822</c:v>
                </c:pt>
                <c:pt idx="275">
                  <c:v>923.87384728146128</c:v>
                </c:pt>
                <c:pt idx="276">
                  <c:v>917.06114957199384</c:v>
                </c:pt>
                <c:pt idx="277">
                  <c:v>910.18398396307077</c:v>
                </c:pt>
                <c:pt idx="278">
                  <c:v>903.2429817729228</c:v>
                </c:pt>
                <c:pt idx="279">
                  <c:v>896.23877505634709</c:v>
                </c:pt>
                <c:pt idx="280">
                  <c:v>889.17199644169409</c:v>
                </c:pt>
                <c:pt idx="281">
                  <c:v>882.04327897015173</c:v>
                </c:pt>
                <c:pt idx="282">
                  <c:v>874.85325593738332</c:v>
                </c:pt>
                <c:pt idx="283">
                  <c:v>867.60256073757398</c:v>
                </c:pt>
                <c:pt idx="284">
                  <c:v>860.29182670993521</c:v>
                </c:pt>
                <c:pt idx="285">
                  <c:v>852.9216869877157</c:v>
                </c:pt>
                <c:pt idx="286">
                  <c:v>845.49277434976091</c:v>
                </c:pt>
                <c:pt idx="287">
                  <c:v>838.00572107466314</c:v>
                </c:pt>
                <c:pt idx="288">
                  <c:v>830.46115879753836</c:v>
                </c:pt>
                <c:pt idx="289">
                  <c:v>822.85971836946487</c:v>
                </c:pt>
                <c:pt idx="290">
                  <c:v>815.2020297196143</c:v>
                </c:pt>
                <c:pt idx="291">
                  <c:v>807.48872172010283</c:v>
                </c:pt>
                <c:pt idx="292">
                  <c:v>799.72042205358844</c:v>
                </c:pt>
                <c:pt idx="293">
                  <c:v>791.89775708363607</c:v>
                </c:pt>
                <c:pt idx="294">
                  <c:v>784.02135172786927</c:v>
                </c:pt>
                <c:pt idx="295">
                  <c:v>776.09182933392606</c:v>
                </c:pt>
                <c:pt idx="296">
                  <c:v>768.10981155823185</c:v>
                </c:pt>
                <c:pt idx="297">
                  <c:v>760.07591824760163</c:v>
                </c:pt>
                <c:pt idx="298">
                  <c:v>751.99076732367882</c:v>
                </c:pt>
                <c:pt idx="299">
                  <c:v>743.85497467021787</c:v>
                </c:pt>
                <c:pt idx="300">
                  <c:v>735.66915402321342</c:v>
                </c:pt>
                <c:pt idx="301">
                  <c:v>727.43391686387827</c:v>
                </c:pt>
                <c:pt idx="302">
                  <c:v>719.14987231446833</c:v>
                </c:pt>
                <c:pt idx="303">
                  <c:v>710.81762703695131</c:v>
                </c:pt>
                <c:pt idx="304">
                  <c:v>702.43778513451412</c:v>
                </c:pt>
                <c:pt idx="305">
                  <c:v>694.01094805590151</c:v>
                </c:pt>
                <c:pt idx="306">
                  <c:v>685.53771450257534</c:v>
                </c:pt>
                <c:pt idx="307">
                  <c:v>677.0186803386847</c:v>
                </c:pt>
                <c:pt idx="308">
                  <c:v>668.45443850383185</c:v>
                </c:pt>
                <c:pt idx="309">
                  <c:v>659.84557892861983</c:v>
                </c:pt>
                <c:pt idx="310">
                  <c:v>651.19268845296426</c:v>
                </c:pt>
                <c:pt idx="311">
                  <c:v>642.49635074715115</c:v>
                </c:pt>
                <c:pt idx="312">
                  <c:v>633.7571462356201</c:v>
                </c:pt>
                <c:pt idx="313">
                  <c:v>624.97565202345163</c:v>
                </c:pt>
                <c:pt idx="314">
                  <c:v>616.15244182553477</c:v>
                </c:pt>
                <c:pt idx="315">
                  <c:v>607.28808589839127</c:v>
                </c:pt>
                <c:pt idx="316">
                  <c:v>598.38315097462953</c:v>
                </c:pt>
                <c:pt idx="317">
                  <c:v>589.43820020000203</c:v>
                </c:pt>
                <c:pt idx="318">
                  <c:v>580.45379307303733</c:v>
                </c:pt>
                <c:pt idx="319">
                  <c:v>571.43048538721723</c:v>
                </c:pt>
                <c:pt idx="320">
                  <c:v>562.36882917566879</c:v>
                </c:pt>
                <c:pt idx="321">
                  <c:v>553.26937265833965</c:v>
                </c:pt>
                <c:pt idx="322">
                  <c:v>544.13266019162393</c:v>
                </c:pt>
                <c:pt idx="323">
                  <c:v>534.95923222040597</c:v>
                </c:pt>
                <c:pt idx="324">
                  <c:v>525.74962523248678</c:v>
                </c:pt>
                <c:pt idx="325">
                  <c:v>516.50437171535975</c:v>
                </c:pt>
                <c:pt idx="326">
                  <c:v>507.22400011529851</c:v>
                </c:pt>
                <c:pt idx="327">
                  <c:v>497.90903479872185</c:v>
                </c:pt>
                <c:pt idx="328">
                  <c:v>488.55999601579833</c:v>
                </c:pt>
                <c:pt idx="329">
                  <c:v>479.17739986625338</c:v>
                </c:pt>
                <c:pt idx="330">
                  <c:v>469.76175826734101</c:v>
                </c:pt>
                <c:pt idx="331">
                  <c:v>460.31357892394232</c:v>
                </c:pt>
                <c:pt idx="332">
                  <c:v>450.83336530075127</c:v>
                </c:pt>
                <c:pt idx="333">
                  <c:v>441.32161659650973</c:v>
                </c:pt>
                <c:pt idx="334">
                  <c:v>431.77882772025197</c:v>
                </c:pt>
                <c:pt idx="335">
                  <c:v>422.20548926951943</c:v>
                </c:pt>
                <c:pt idx="336">
                  <c:v>412.60208751050578</c:v>
                </c:pt>
                <c:pt idx="337">
                  <c:v>402.96910436009284</c:v>
                </c:pt>
                <c:pt idx="338">
                  <c:v>393.30701736973708</c:v>
                </c:pt>
                <c:pt idx="339">
                  <c:v>383.6162997111669</c:v>
                </c:pt>
                <c:pt idx="340">
                  <c:v>373.8974201638506</c:v>
                </c:pt>
                <c:pt idx="341">
                  <c:v>364.15084310419502</c:v>
                </c:pt>
                <c:pt idx="342">
                  <c:v>354.37702849643489</c:v>
                </c:pt>
                <c:pt idx="343">
                  <c:v>344.57643188517278</c:v>
                </c:pt>
                <c:pt idx="344">
                  <c:v>334.74950438953022</c:v>
                </c:pt>
                <c:pt idx="345">
                  <c:v>324.89669269886991</c:v>
                </c:pt>
                <c:pt idx="346">
                  <c:v>315.01843907004962</c:v>
                </c:pt>
                <c:pt idx="347">
                  <c:v>305.11518132616874</c:v>
                </c:pt>
                <c:pt idx="348">
                  <c:v>295.18735285676797</c:v>
                </c:pt>
                <c:pt idx="349">
                  <c:v>285.23538261944384</c:v>
                </c:pt>
                <c:pt idx="350">
                  <c:v>275.25969514283872</c:v>
                </c:pt>
                <c:pt idx="351">
                  <c:v>265.26071053096877</c:v>
                </c:pt>
                <c:pt idx="352">
                  <c:v>255.2388444688516</c:v>
                </c:pt>
                <c:pt idx="353">
                  <c:v>245.19450822939598</c:v>
                </c:pt>
                <c:pt idx="354">
                  <c:v>235.12810868151638</c:v>
                </c:pt>
                <c:pt idx="355">
                  <c:v>225.04004829943554</c:v>
                </c:pt>
                <c:pt idx="356">
                  <c:v>214.93072517313846</c:v>
                </c:pt>
                <c:pt idx="357">
                  <c:v>204.80053301994178</c:v>
                </c:pt>
                <c:pt idx="358">
                  <c:v>194.64986119714308</c:v>
                </c:pt>
                <c:pt idx="359">
                  <c:v>184.47909471571467</c:v>
                </c:pt>
                <c:pt idx="360">
                  <c:v>174.28861425500716</c:v>
                </c:pt>
                <c:pt idx="361">
                  <c:v>164.07879617842872</c:v>
                </c:pt>
                <c:pt idx="362">
                  <c:v>153.85001255006594</c:v>
                </c:pt>
                <c:pt idx="363">
                  <c:v>143.60263115221326</c:v>
                </c:pt>
                <c:pt idx="364">
                  <c:v>133.33701550377796</c:v>
                </c:pt>
                <c:pt idx="365">
                  <c:v>123.05352487952845</c:v>
                </c:pt>
                <c:pt idx="366">
                  <c:v>112.75251433015418</c:v>
                </c:pt>
                <c:pt idx="367">
                  <c:v>102.43433470310568</c:v>
                </c:pt>
                <c:pt idx="368">
                  <c:v>92.099332664184175</c:v>
                </c:pt>
                <c:pt idx="369">
                  <c:v>81.747850719850476</c:v>
                </c:pt>
                <c:pt idx="370">
                  <c:v>71.380227240223462</c:v>
                </c:pt>
                <c:pt idx="371">
                  <c:v>60.996796482739008</c:v>
                </c:pt>
                <c:pt idx="372">
                  <c:v>50.597888616440855</c:v>
                </c:pt>
                <c:pt idx="373">
                  <c:v>40.183829746875226</c:v>
                </c:pt>
                <c:pt idx="374">
                  <c:v>29.754941941561803</c:v>
                </c:pt>
                <c:pt idx="375">
                  <c:v>19.311543256014051</c:v>
                </c:pt>
                <c:pt idx="376">
                  <c:v>8.8539477602824999</c:v>
                </c:pt>
                <c:pt idx="377">
                  <c:v>-1.6175344340048596</c:v>
                </c:pt>
                <c:pt idx="378">
                  <c:v>-1.6280127892278189</c:v>
                </c:pt>
                <c:pt idx="379">
                  <c:v>-1.6384911578790351</c:v>
                </c:pt>
                <c:pt idx="380">
                  <c:v>-1.6489695399582083</c:v>
                </c:pt>
                <c:pt idx="381">
                  <c:v>-1.6594479354650384</c:v>
                </c:pt>
                <c:pt idx="382">
                  <c:v>-1.6699263443992258</c:v>
                </c:pt>
                <c:pt idx="383">
                  <c:v>-1.6804047667604707</c:v>
                </c:pt>
                <c:pt idx="384">
                  <c:v>-1.6908832025484732</c:v>
                </c:pt>
                <c:pt idx="385">
                  <c:v>-1.7013616517629335</c:v>
                </c:pt>
                <c:pt idx="386">
                  <c:v>-1.7118401144035518</c:v>
                </c:pt>
                <c:pt idx="387">
                  <c:v>-1.7223185904700282</c:v>
                </c:pt>
                <c:pt idx="388">
                  <c:v>-1.7327970799620629</c:v>
                </c:pt>
                <c:pt idx="389">
                  <c:v>-1.7432755828793562</c:v>
                </c:pt>
                <c:pt idx="390">
                  <c:v>-1.7537540992216081</c:v>
                </c:pt>
                <c:pt idx="391">
                  <c:v>-1.7642326289885188</c:v>
                </c:pt>
                <c:pt idx="392">
                  <c:v>-1.7747111721797888</c:v>
                </c:pt>
                <c:pt idx="393">
                  <c:v>-1.7851897287951179</c:v>
                </c:pt>
                <c:pt idx="394">
                  <c:v>-1.7956682988342068</c:v>
                </c:pt>
                <c:pt idx="395">
                  <c:v>-1.8061468822967552</c:v>
                </c:pt>
                <c:pt idx="396">
                  <c:v>-1.8166254791824636</c:v>
                </c:pt>
                <c:pt idx="397">
                  <c:v>-1.8271040894910322</c:v>
                </c:pt>
                <c:pt idx="398">
                  <c:v>-1.8375827132221609</c:v>
                </c:pt>
                <c:pt idx="399">
                  <c:v>-1.8480613503755503</c:v>
                </c:pt>
                <c:pt idx="400">
                  <c:v>-1.8585400009509006</c:v>
                </c:pt>
                <c:pt idx="401">
                  <c:v>-1.8690186649479119</c:v>
                </c:pt>
                <c:pt idx="402">
                  <c:v>-1.8794973423662844</c:v>
                </c:pt>
                <c:pt idx="403">
                  <c:v>-1.8899760332057185</c:v>
                </c:pt>
                <c:pt idx="404">
                  <c:v>-1.9004547374659144</c:v>
                </c:pt>
                <c:pt idx="405">
                  <c:v>-1.9109334551465722</c:v>
                </c:pt>
                <c:pt idx="406">
                  <c:v>-1.9214121862473923</c:v>
                </c:pt>
                <c:pt idx="407">
                  <c:v>-1.9318909307680749</c:v>
                </c:pt>
                <c:pt idx="408">
                  <c:v>-1.9423696887083204</c:v>
                </c:pt>
                <c:pt idx="409">
                  <c:v>-1.9528484600678289</c:v>
                </c:pt>
                <c:pt idx="410">
                  <c:v>-1.9633272448463006</c:v>
                </c:pt>
                <c:pt idx="411">
                  <c:v>-1.9738060430434359</c:v>
                </c:pt>
                <c:pt idx="412">
                  <c:v>-1.9842848546589351</c:v>
                </c:pt>
                <c:pt idx="413">
                  <c:v>-1.9947636796924983</c:v>
                </c:pt>
                <c:pt idx="414">
                  <c:v>-2.005242518143826</c:v>
                </c:pt>
                <c:pt idx="415">
                  <c:v>-2.0157213700126184</c:v>
                </c:pt>
                <c:pt idx="416">
                  <c:v>-2.026200235298576</c:v>
                </c:pt>
                <c:pt idx="417">
                  <c:v>-2.0366791140013989</c:v>
                </c:pt>
                <c:pt idx="418">
                  <c:v>-2.047158006120787</c:v>
                </c:pt>
                <c:pt idx="419">
                  <c:v>-2.057636911656441</c:v>
                </c:pt>
                <c:pt idx="420">
                  <c:v>-2.0681158306080616</c:v>
                </c:pt>
                <c:pt idx="421">
                  <c:v>-2.0785947629753485</c:v>
                </c:pt>
                <c:pt idx="422">
                  <c:v>-2.089073708758002</c:v>
                </c:pt>
                <c:pt idx="423">
                  <c:v>-2.0995526679557228</c:v>
                </c:pt>
                <c:pt idx="424">
                  <c:v>-2.1100316405682111</c:v>
                </c:pt>
                <c:pt idx="425">
                  <c:v>-2.1205106265951672</c:v>
                </c:pt>
                <c:pt idx="426">
                  <c:v>-2.1309896260362913</c:v>
                </c:pt>
                <c:pt idx="427">
                  <c:v>-2.141468638891284</c:v>
                </c:pt>
                <c:pt idx="428">
                  <c:v>-2.1519476651598453</c:v>
                </c:pt>
                <c:pt idx="429">
                  <c:v>-2.1624267048416757</c:v>
                </c:pt>
                <c:pt idx="430">
                  <c:v>-2.1729057579364754</c:v>
                </c:pt>
                <c:pt idx="431">
                  <c:v>-2.1833848244439453</c:v>
                </c:pt>
                <c:pt idx="432">
                  <c:v>-2.1938639043637851</c:v>
                </c:pt>
                <c:pt idx="433">
                  <c:v>-2.2043429976956954</c:v>
                </c:pt>
                <c:pt idx="434">
                  <c:v>-2.2148221044393765</c:v>
                </c:pt>
                <c:pt idx="435">
                  <c:v>-2.2253012245945292</c:v>
                </c:pt>
                <c:pt idx="436">
                  <c:v>-2.2357803581608531</c:v>
                </c:pt>
                <c:pt idx="437">
                  <c:v>-2.246259505138049</c:v>
                </c:pt>
                <c:pt idx="438">
                  <c:v>-2.2567386655258175</c:v>
                </c:pt>
                <c:pt idx="439">
                  <c:v>-2.2672178393238585</c:v>
                </c:pt>
                <c:pt idx="440">
                  <c:v>-2.2776970265318726</c:v>
                </c:pt>
                <c:pt idx="441">
                  <c:v>-2.28817622714956</c:v>
                </c:pt>
                <c:pt idx="442">
                  <c:v>-2.2986554411766216</c:v>
                </c:pt>
                <c:pt idx="443">
                  <c:v>-2.3091346686127574</c:v>
                </c:pt>
                <c:pt idx="444">
                  <c:v>-2.3196139094576678</c:v>
                </c:pt>
                <c:pt idx="445">
                  <c:v>-2.3300931637110534</c:v>
                </c:pt>
                <c:pt idx="446">
                  <c:v>-2.3405724313726144</c:v>
                </c:pt>
                <c:pt idx="447">
                  <c:v>-2.3510517124420511</c:v>
                </c:pt>
                <c:pt idx="448">
                  <c:v>-2.3615310069190643</c:v>
                </c:pt>
                <c:pt idx="449">
                  <c:v>-2.372010314803354</c:v>
                </c:pt>
                <c:pt idx="450">
                  <c:v>-2.3824896360946211</c:v>
                </c:pt>
                <c:pt idx="451">
                  <c:v>-2.3929689707925657</c:v>
                </c:pt>
                <c:pt idx="452">
                  <c:v>-2.403448318896888</c:v>
                </c:pt>
                <c:pt idx="453">
                  <c:v>-2.4139276804072889</c:v>
                </c:pt>
                <c:pt idx="454">
                  <c:v>-2.4244070553234689</c:v>
                </c:pt>
                <c:pt idx="455">
                  <c:v>-2.4348864436451279</c:v>
                </c:pt>
                <c:pt idx="456">
                  <c:v>-2.4453658453719669</c:v>
                </c:pt>
                <c:pt idx="457">
                  <c:v>-2.4558452605036858</c:v>
                </c:pt>
                <c:pt idx="458">
                  <c:v>-2.4663246890399853</c:v>
                </c:pt>
                <c:pt idx="459">
                  <c:v>-2.476804130980566</c:v>
                </c:pt>
                <c:pt idx="460">
                  <c:v>-2.4872835863251281</c:v>
                </c:pt>
                <c:pt idx="461">
                  <c:v>-2.4977630550733725</c:v>
                </c:pt>
                <c:pt idx="462">
                  <c:v>-2.5082425372249992</c:v>
                </c:pt>
                <c:pt idx="463">
                  <c:v>-2.5187220327797091</c:v>
                </c:pt>
                <c:pt idx="464">
                  <c:v>-2.5292015417372022</c:v>
                </c:pt>
                <c:pt idx="465">
                  <c:v>-2.5396810640971794</c:v>
                </c:pt>
                <c:pt idx="466">
                  <c:v>-2.5501605998593408</c:v>
                </c:pt>
                <c:pt idx="467">
                  <c:v>-2.5606401490233872</c:v>
                </c:pt>
                <c:pt idx="468">
                  <c:v>-2.5711197115890188</c:v>
                </c:pt>
                <c:pt idx="469">
                  <c:v>-2.5815992875559362</c:v>
                </c:pt>
                <c:pt idx="470">
                  <c:v>-2.5920788769238401</c:v>
                </c:pt>
                <c:pt idx="471">
                  <c:v>-2.6025584796924308</c:v>
                </c:pt>
                <c:pt idx="472">
                  <c:v>-2.613038095861409</c:v>
                </c:pt>
                <c:pt idx="473">
                  <c:v>-2.6235177254304749</c:v>
                </c:pt>
                <c:pt idx="474">
                  <c:v>-2.6339973683993292</c:v>
                </c:pt>
                <c:pt idx="475">
                  <c:v>-2.6444770247676721</c:v>
                </c:pt>
                <c:pt idx="476">
                  <c:v>-2.6549566945352048</c:v>
                </c:pt>
                <c:pt idx="477">
                  <c:v>-2.665436377701627</c:v>
                </c:pt>
                <c:pt idx="478">
                  <c:v>-2.6759160742666399</c:v>
                </c:pt>
                <c:pt idx="479">
                  <c:v>-2.6863957842299437</c:v>
                </c:pt>
                <c:pt idx="480">
                  <c:v>-2.6968755075912392</c:v>
                </c:pt>
                <c:pt idx="481">
                  <c:v>-2.7073552443502265</c:v>
                </c:pt>
                <c:pt idx="482">
                  <c:v>-2.7178349945066063</c:v>
                </c:pt>
                <c:pt idx="483">
                  <c:v>-2.7283147580600793</c:v>
                </c:pt>
                <c:pt idx="484">
                  <c:v>-2.7387945350103462</c:v>
                </c:pt>
                <c:pt idx="485">
                  <c:v>-2.7492743253571073</c:v>
                </c:pt>
                <c:pt idx="486">
                  <c:v>-2.7597541291000631</c:v>
                </c:pt>
                <c:pt idx="487">
                  <c:v>-2.7702339462389145</c:v>
                </c:pt>
                <c:pt idx="488">
                  <c:v>-2.7807137767733616</c:v>
                </c:pt>
                <c:pt idx="489">
                  <c:v>-2.7911936207031052</c:v>
                </c:pt>
                <c:pt idx="490">
                  <c:v>-2.8016734780278458</c:v>
                </c:pt>
                <c:pt idx="491">
                  <c:v>-2.8121533487472843</c:v>
                </c:pt>
                <c:pt idx="492">
                  <c:v>-2.8226332328611208</c:v>
                </c:pt>
                <c:pt idx="493">
                  <c:v>-2.8331131303690564</c:v>
                </c:pt>
                <c:pt idx="494">
                  <c:v>-2.8435930412707915</c:v>
                </c:pt>
                <c:pt idx="495">
                  <c:v>-2.8540729655660262</c:v>
                </c:pt>
                <c:pt idx="496">
                  <c:v>-2.8645529032544617</c:v>
                </c:pt>
                <c:pt idx="497">
                  <c:v>-2.8750328543357981</c:v>
                </c:pt>
                <c:pt idx="498">
                  <c:v>-2.8855128188097368</c:v>
                </c:pt>
                <c:pt idx="499">
                  <c:v>-2.8959927966759778</c:v>
                </c:pt>
                <c:pt idx="500">
                  <c:v>-2.9064727879342218</c:v>
                </c:pt>
                <c:pt idx="501">
                  <c:v>-2.9169527925841692</c:v>
                </c:pt>
                <c:pt idx="502">
                  <c:v>-2.927432810625521</c:v>
                </c:pt>
                <c:pt idx="503">
                  <c:v>-2.9379128420579779</c:v>
                </c:pt>
                <c:pt idx="504">
                  <c:v>-2.9483928868812401</c:v>
                </c:pt>
                <c:pt idx="505">
                  <c:v>-2.9588729450950084</c:v>
                </c:pt>
                <c:pt idx="506">
                  <c:v>-2.9693530166989834</c:v>
                </c:pt>
                <c:pt idx="507">
                  <c:v>-2.9798331016928659</c:v>
                </c:pt>
                <c:pt idx="508">
                  <c:v>-2.9903132000763564</c:v>
                </c:pt>
                <c:pt idx="509">
                  <c:v>-3.0007933118491557</c:v>
                </c:pt>
                <c:pt idx="510">
                  <c:v>-3.0112734370109644</c:v>
                </c:pt>
                <c:pt idx="511">
                  <c:v>-3.0217535755614828</c:v>
                </c:pt>
                <c:pt idx="512">
                  <c:v>-3.0322337275004121</c:v>
                </c:pt>
                <c:pt idx="513">
                  <c:v>-3.0427138928274529</c:v>
                </c:pt>
                <c:pt idx="514">
                  <c:v>-3.0531940715423054</c:v>
                </c:pt>
                <c:pt idx="515">
                  <c:v>-3.0636742636446708</c:v>
                </c:pt>
                <c:pt idx="516">
                  <c:v>-3.0741544691342493</c:v>
                </c:pt>
                <c:pt idx="517">
                  <c:v>-3.084634688010742</c:v>
                </c:pt>
                <c:pt idx="518">
                  <c:v>-3.0951149202738493</c:v>
                </c:pt>
                <c:pt idx="519">
                  <c:v>-3.1055951659232717</c:v>
                </c:pt>
                <c:pt idx="520">
                  <c:v>-3.1160754249587104</c:v>
                </c:pt>
                <c:pt idx="521">
                  <c:v>-3.1265556973798656</c:v>
                </c:pt>
                <c:pt idx="522">
                  <c:v>-3.1370359831864385</c:v>
                </c:pt>
                <c:pt idx="523">
                  <c:v>-3.1475162823781293</c:v>
                </c:pt>
                <c:pt idx="524">
                  <c:v>-3.1579965949546391</c:v>
                </c:pt>
                <c:pt idx="525">
                  <c:v>-3.1684769209156687</c:v>
                </c:pt>
                <c:pt idx="526">
                  <c:v>-3.1789572602609182</c:v>
                </c:pt>
                <c:pt idx="527">
                  <c:v>-3.1894376129900888</c:v>
                </c:pt>
                <c:pt idx="528">
                  <c:v>-3.1999179791028811</c:v>
                </c:pt>
                <c:pt idx="529">
                  <c:v>-3.2103983585989959</c:v>
                </c:pt>
                <c:pt idx="530">
                  <c:v>-3.2208787514781339</c:v>
                </c:pt>
                <c:pt idx="531">
                  <c:v>-3.2313591577399956</c:v>
                </c:pt>
                <c:pt idx="532">
                  <c:v>-3.2418395773842819</c:v>
                </c:pt>
                <c:pt idx="533">
                  <c:v>-3.2523200104106937</c:v>
                </c:pt>
                <c:pt idx="534">
                  <c:v>-3.2628004568189315</c:v>
                </c:pt>
                <c:pt idx="535">
                  <c:v>-3.2732809166086962</c:v>
                </c:pt>
                <c:pt idx="536">
                  <c:v>-3.2837613897796887</c:v>
                </c:pt>
                <c:pt idx="537">
                  <c:v>-3.2942418763316095</c:v>
                </c:pt>
                <c:pt idx="538">
                  <c:v>-3.3047223762641593</c:v>
                </c:pt>
                <c:pt idx="539">
                  <c:v>-3.3152028895770389</c:v>
                </c:pt>
                <c:pt idx="540">
                  <c:v>-3.3256834162699493</c:v>
                </c:pt>
                <c:pt idx="541">
                  <c:v>-3.3361639563425909</c:v>
                </c:pt>
                <c:pt idx="542">
                  <c:v>-3.3466445097946647</c:v>
                </c:pt>
                <c:pt idx="543">
                  <c:v>-3.3571250766258713</c:v>
                </c:pt>
                <c:pt idx="544">
                  <c:v>-3.3676056568359116</c:v>
                </c:pt>
                <c:pt idx="545">
                  <c:v>-3.3780862504244866</c:v>
                </c:pt>
                <c:pt idx="546">
                  <c:v>-3.388566857391297</c:v>
                </c:pt>
                <c:pt idx="547">
                  <c:v>-3.3990474777360435</c:v>
                </c:pt>
                <c:pt idx="548">
                  <c:v>-3.4095281114584268</c:v>
                </c:pt>
                <c:pt idx="549">
                  <c:v>-3.4200087585581476</c:v>
                </c:pt>
                <c:pt idx="550">
                  <c:v>-3.4304894190349069</c:v>
                </c:pt>
                <c:pt idx="551">
                  <c:v>-3.4409700928884055</c:v>
                </c:pt>
                <c:pt idx="552">
                  <c:v>-3.4514507801183445</c:v>
                </c:pt>
                <c:pt idx="553">
                  <c:v>-3.4619314807244241</c:v>
                </c:pt>
                <c:pt idx="554">
                  <c:v>-3.4724121947063455</c:v>
                </c:pt>
                <c:pt idx="555">
                  <c:v>-3.4828929220638094</c:v>
                </c:pt>
                <c:pt idx="556">
                  <c:v>-3.4933736627965168</c:v>
                </c:pt>
                <c:pt idx="557">
                  <c:v>-3.5038544169041685</c:v>
                </c:pt>
                <c:pt idx="558">
                  <c:v>-3.5143351843864652</c:v>
                </c:pt>
                <c:pt idx="559">
                  <c:v>-3.5248159652431079</c:v>
                </c:pt>
                <c:pt idx="560">
                  <c:v>-3.535296759473797</c:v>
                </c:pt>
                <c:pt idx="561">
                  <c:v>-3.5457775670782339</c:v>
                </c:pt>
                <c:pt idx="562">
                  <c:v>-3.5562583880561189</c:v>
                </c:pt>
                <c:pt idx="563">
                  <c:v>-3.5667392224071532</c:v>
                </c:pt>
                <c:pt idx="564">
                  <c:v>-3.5772200701310379</c:v>
                </c:pt>
                <c:pt idx="565">
                  <c:v>-3.5877009312274737</c:v>
                </c:pt>
                <c:pt idx="566">
                  <c:v>-3.5981818056961612</c:v>
                </c:pt>
                <c:pt idx="567">
                  <c:v>-3.6086626935368016</c:v>
                </c:pt>
                <c:pt idx="568">
                  <c:v>-3.6191435947490955</c:v>
                </c:pt>
                <c:pt idx="569">
                  <c:v>-3.6296245093327437</c:v>
                </c:pt>
                <c:pt idx="570">
                  <c:v>-3.6401054372874473</c:v>
                </c:pt>
                <c:pt idx="571">
                  <c:v>-3.6505863786129069</c:v>
                </c:pt>
                <c:pt idx="572">
                  <c:v>-3.6610673333088237</c:v>
                </c:pt>
                <c:pt idx="573">
                  <c:v>-3.6715483013748988</c:v>
                </c:pt>
                <c:pt idx="574">
                  <c:v>-3.6820292828108325</c:v>
                </c:pt>
                <c:pt idx="575">
                  <c:v>-3.6925102776163263</c:v>
                </c:pt>
                <c:pt idx="576">
                  <c:v>-3.7029912857910805</c:v>
                </c:pt>
                <c:pt idx="577">
                  <c:v>-3.7134723073347966</c:v>
                </c:pt>
                <c:pt idx="578">
                  <c:v>-3.7239533422471749</c:v>
                </c:pt>
                <c:pt idx="579">
                  <c:v>-3.7344343905279169</c:v>
                </c:pt>
                <c:pt idx="580">
                  <c:v>-3.7449154521767234</c:v>
                </c:pt>
                <c:pt idx="581">
                  <c:v>-3.755396527193295</c:v>
                </c:pt>
                <c:pt idx="582">
                  <c:v>-3.7658776155773328</c:v>
                </c:pt>
                <c:pt idx="583">
                  <c:v>-3.7763587173285376</c:v>
                </c:pt>
                <c:pt idx="584">
                  <c:v>-3.7868398324466104</c:v>
                </c:pt>
                <c:pt idx="585">
                  <c:v>-3.7973209609312524</c:v>
                </c:pt>
                <c:pt idx="586">
                  <c:v>-3.8078021027821642</c:v>
                </c:pt>
                <c:pt idx="587">
                  <c:v>-3.8182832579990471</c:v>
                </c:pt>
                <c:pt idx="588">
                  <c:v>-3.8287644265816017</c:v>
                </c:pt>
                <c:pt idx="589">
                  <c:v>-3.839245608529529</c:v>
                </c:pt>
                <c:pt idx="590">
                  <c:v>-3.8497268038425303</c:v>
                </c:pt>
                <c:pt idx="591">
                  <c:v>-3.8602080125203062</c:v>
                </c:pt>
                <c:pt idx="592">
                  <c:v>-3.8706892345625579</c:v>
                </c:pt>
                <c:pt idx="593">
                  <c:v>-3.881170469968986</c:v>
                </c:pt>
                <c:pt idx="594">
                  <c:v>-3.8916517187392916</c:v>
                </c:pt>
                <c:pt idx="595">
                  <c:v>-3.9021329808731759</c:v>
                </c:pt>
                <c:pt idx="596">
                  <c:v>-3.9126142563703397</c:v>
                </c:pt>
                <c:pt idx="597">
                  <c:v>-3.9230955452304839</c:v>
                </c:pt>
                <c:pt idx="598">
                  <c:v>-3.9335768474533097</c:v>
                </c:pt>
                <c:pt idx="599">
                  <c:v>-3.9440581630385183</c:v>
                </c:pt>
                <c:pt idx="600">
                  <c:v>-3.9545394919858103</c:v>
                </c:pt>
                <c:pt idx="601">
                  <c:v>-3.9650208342948869</c:v>
                </c:pt>
                <c:pt idx="602">
                  <c:v>-3.9755021899654488</c:v>
                </c:pt>
                <c:pt idx="603">
                  <c:v>-3.9859835589971975</c:v>
                </c:pt>
                <c:pt idx="604">
                  <c:v>-3.9964649413898337</c:v>
                </c:pt>
                <c:pt idx="605">
                  <c:v>-4.0069463371430585</c:v>
                </c:pt>
                <c:pt idx="606">
                  <c:v>-4.0174277462565726</c:v>
                </c:pt>
                <c:pt idx="607">
                  <c:v>-4.0279091687300772</c:v>
                </c:pt>
                <c:pt idx="608">
                  <c:v>-4.0383906045632738</c:v>
                </c:pt>
                <c:pt idx="609">
                  <c:v>-4.0488720537558631</c:v>
                </c:pt>
                <c:pt idx="610">
                  <c:v>-4.0593535163075458</c:v>
                </c:pt>
                <c:pt idx="611">
                  <c:v>-4.0698349922180235</c:v>
                </c:pt>
                <c:pt idx="612">
                  <c:v>-4.0803164814869968</c:v>
                </c:pt>
                <c:pt idx="613">
                  <c:v>-4.0907979841141664</c:v>
                </c:pt>
                <c:pt idx="614">
                  <c:v>-4.1012795000992339</c:v>
                </c:pt>
                <c:pt idx="615">
                  <c:v>-4.1117610294419</c:v>
                </c:pt>
                <c:pt idx="616">
                  <c:v>-4.1222425721418663</c:v>
                </c:pt>
                <c:pt idx="617">
                  <c:v>-4.1327241281988334</c:v>
                </c:pt>
                <c:pt idx="618">
                  <c:v>-4.1432056976125029</c:v>
                </c:pt>
                <c:pt idx="619">
                  <c:v>-4.1536872803825755</c:v>
                </c:pt>
                <c:pt idx="620">
                  <c:v>-4.1641688765087528</c:v>
                </c:pt>
                <c:pt idx="621">
                  <c:v>-4.1746504859907345</c:v>
                </c:pt>
                <c:pt idx="622">
                  <c:v>-4.1851321088282232</c:v>
                </c:pt>
                <c:pt idx="623">
                  <c:v>-4.1956137450209194</c:v>
                </c:pt>
                <c:pt idx="624">
                  <c:v>-4.206095394568524</c:v>
                </c:pt>
                <c:pt idx="625">
                  <c:v>-4.2165770574707384</c:v>
                </c:pt>
                <c:pt idx="626">
                  <c:v>-4.2270587337272634</c:v>
                </c:pt>
                <c:pt idx="627">
                  <c:v>-4.2375404233377996</c:v>
                </c:pt>
                <c:pt idx="628">
                  <c:v>-4.2480221263020495</c:v>
                </c:pt>
                <c:pt idx="629">
                  <c:v>-4.2585038426197128</c:v>
                </c:pt>
                <c:pt idx="630">
                  <c:v>-4.2689855722904912</c:v>
                </c:pt>
                <c:pt idx="631">
                  <c:v>-4.2794673153140863</c:v>
                </c:pt>
                <c:pt idx="632">
                  <c:v>-4.2899490716901987</c:v>
                </c:pt>
                <c:pt idx="633">
                  <c:v>-4.300430841418529</c:v>
                </c:pt>
                <c:pt idx="634">
                  <c:v>-4.310912624498779</c:v>
                </c:pt>
                <c:pt idx="635">
                  <c:v>-4.3213944209306501</c:v>
                </c:pt>
                <c:pt idx="636">
                  <c:v>-4.331876230713843</c:v>
                </c:pt>
                <c:pt idx="637">
                  <c:v>-4.3423580538480584</c:v>
                </c:pt>
                <c:pt idx="638">
                  <c:v>-4.3528398903329988</c:v>
                </c:pt>
                <c:pt idx="639">
                  <c:v>-4.3633217401683639</c:v>
                </c:pt>
                <c:pt idx="640">
                  <c:v>-4.3738036033538554</c:v>
                </c:pt>
                <c:pt idx="641">
                  <c:v>-4.3842854798891748</c:v>
                </c:pt>
                <c:pt idx="642">
                  <c:v>-4.3947673697740228</c:v>
                </c:pt>
                <c:pt idx="643">
                  <c:v>-4.405249273008101</c:v>
                </c:pt>
                <c:pt idx="644">
                  <c:v>-4.41573118959111</c:v>
                </c:pt>
                <c:pt idx="645">
                  <c:v>-4.4262131195227514</c:v>
                </c:pt>
                <c:pt idx="646">
                  <c:v>-4.436695062802726</c:v>
                </c:pt>
                <c:pt idx="647">
                  <c:v>-4.4471770194307352</c:v>
                </c:pt>
                <c:pt idx="648">
                  <c:v>-4.4576589894064798</c:v>
                </c:pt>
                <c:pt idx="649">
                  <c:v>-4.4681409727296613</c:v>
                </c:pt>
                <c:pt idx="650">
                  <c:v>-4.4786229693999813</c:v>
                </c:pt>
                <c:pt idx="651">
                  <c:v>-4.4891049794171405</c:v>
                </c:pt>
                <c:pt idx="652">
                  <c:v>-4.4995870027808405</c:v>
                </c:pt>
                <c:pt idx="653">
                  <c:v>-4.5100690394907819</c:v>
                </c:pt>
                <c:pt idx="654">
                  <c:v>-4.5205510895466663</c:v>
                </c:pt>
                <c:pt idx="655">
                  <c:v>-4.5310331529481944</c:v>
                </c:pt>
                <c:pt idx="656">
                  <c:v>-4.5415152296950678</c:v>
                </c:pt>
                <c:pt idx="657">
                  <c:v>-4.5519973197869881</c:v>
                </c:pt>
                <c:pt idx="658">
                  <c:v>-4.5624794232236558</c:v>
                </c:pt>
                <c:pt idx="659">
                  <c:v>-4.5729615400047727</c:v>
                </c:pt>
                <c:pt idx="660">
                  <c:v>-4.5834436701300394</c:v>
                </c:pt>
                <c:pt idx="661">
                  <c:v>-4.5939258135991574</c:v>
                </c:pt>
                <c:pt idx="662">
                  <c:v>-4.6044079704118284</c:v>
                </c:pt>
                <c:pt idx="663">
                  <c:v>-4.6148901405677529</c:v>
                </c:pt>
                <c:pt idx="664">
                  <c:v>-4.6253723240666327</c:v>
                </c:pt>
                <c:pt idx="665">
                  <c:v>-4.6358545209081692</c:v>
                </c:pt>
                <c:pt idx="666">
                  <c:v>-4.6463367310920631</c:v>
                </c:pt>
                <c:pt idx="667">
                  <c:v>-4.6568189546180161</c:v>
                </c:pt>
                <c:pt idx="668">
                  <c:v>-4.6673011914857288</c:v>
                </c:pt>
                <c:pt idx="669">
                  <c:v>-4.6777834416949027</c:v>
                </c:pt>
                <c:pt idx="670">
                  <c:v>-4.6882657052452394</c:v>
                </c:pt>
                <c:pt idx="671">
                  <c:v>-4.6987479821364397</c:v>
                </c:pt>
                <c:pt idx="672">
                  <c:v>-4.7092302723682051</c:v>
                </c:pt>
                <c:pt idx="673">
                  <c:v>-4.7197125759402372</c:v>
                </c:pt>
                <c:pt idx="674">
                  <c:v>-4.7301948928522375</c:v>
                </c:pt>
                <c:pt idx="675">
                  <c:v>-4.7406772231039067</c:v>
                </c:pt>
                <c:pt idx="676">
                  <c:v>-4.7511595666949455</c:v>
                </c:pt>
                <c:pt idx="677">
                  <c:v>-4.7616419236250564</c:v>
                </c:pt>
                <c:pt idx="678">
                  <c:v>-4.7721242938939401</c:v>
                </c:pt>
                <c:pt idx="679">
                  <c:v>-4.7826066775012981</c:v>
                </c:pt>
                <c:pt idx="680">
                  <c:v>-4.7930890744468311</c:v>
                </c:pt>
                <c:pt idx="681">
                  <c:v>-4.8035714847302406</c:v>
                </c:pt>
                <c:pt idx="682">
                  <c:v>-4.8140539083512284</c:v>
                </c:pt>
                <c:pt idx="683">
                  <c:v>-4.8245363453094958</c:v>
                </c:pt>
                <c:pt idx="684">
                  <c:v>-4.8350187956047437</c:v>
                </c:pt>
                <c:pt idx="685">
                  <c:v>-4.8455012592366735</c:v>
                </c:pt>
                <c:pt idx="686">
                  <c:v>-4.8559837362049869</c:v>
                </c:pt>
                <c:pt idx="687">
                  <c:v>-4.8664662265093845</c:v>
                </c:pt>
                <c:pt idx="688">
                  <c:v>-4.8769487301495689</c:v>
                </c:pt>
                <c:pt idx="689">
                  <c:v>-4.8874312471252406</c:v>
                </c:pt>
                <c:pt idx="690">
                  <c:v>-4.8979137774361003</c:v>
                </c:pt>
                <c:pt idx="691">
                  <c:v>-4.9083963210818506</c:v>
                </c:pt>
                <c:pt idx="692">
                  <c:v>-4.9188788780621922</c:v>
                </c:pt>
                <c:pt idx="693">
                  <c:v>-4.9293614483768264</c:v>
                </c:pt>
                <c:pt idx="694">
                  <c:v>-4.9398440320254542</c:v>
                </c:pt>
                <c:pt idx="695">
                  <c:v>-4.9503266290077779</c:v>
                </c:pt>
                <c:pt idx="696">
                  <c:v>-4.9608092393234982</c:v>
                </c:pt>
                <c:pt idx="697">
                  <c:v>-4.9712918629723166</c:v>
                </c:pt>
                <c:pt idx="698">
                  <c:v>-4.9817744999539348</c:v>
                </c:pt>
                <c:pt idx="699">
                  <c:v>-4.9922571502680535</c:v>
                </c:pt>
                <c:pt idx="700">
                  <c:v>-5.0027398139143742</c:v>
                </c:pt>
                <c:pt idx="701">
                  <c:v>-5.0132224908925984</c:v>
                </c:pt>
                <c:pt idx="702">
                  <c:v>-5.0237051812024278</c:v>
                </c:pt>
                <c:pt idx="703">
                  <c:v>-5.0341878848435639</c:v>
                </c:pt>
                <c:pt idx="704">
                  <c:v>-5.0446706018157075</c:v>
                </c:pt>
                <c:pt idx="705">
                  <c:v>-5.0551533321185609</c:v>
                </c:pt>
                <c:pt idx="706">
                  <c:v>-5.0656360757518248</c:v>
                </c:pt>
                <c:pt idx="707">
                  <c:v>-5.0761188327152009</c:v>
                </c:pt>
                <c:pt idx="708">
                  <c:v>-5.0866016030083898</c:v>
                </c:pt>
                <c:pt idx="709">
                  <c:v>-5.097084386631094</c:v>
                </c:pt>
                <c:pt idx="710">
                  <c:v>-5.1075671835830141</c:v>
                </c:pt>
                <c:pt idx="711">
                  <c:v>-5.1180499938638517</c:v>
                </c:pt>
                <c:pt idx="712">
                  <c:v>-5.1285328174733085</c:v>
                </c:pt>
                <c:pt idx="713">
                  <c:v>-5.1390156544110859</c:v>
                </c:pt>
                <c:pt idx="714">
                  <c:v>-5.1494985046768855</c:v>
                </c:pt>
                <c:pt idx="715">
                  <c:v>-5.1599813682704081</c:v>
                </c:pt>
                <c:pt idx="716">
                  <c:v>-5.1704642451913552</c:v>
                </c:pt>
                <c:pt idx="717">
                  <c:v>-5.1809471354394292</c:v>
                </c:pt>
                <c:pt idx="718">
                  <c:v>-5.1914300390143309</c:v>
                </c:pt>
                <c:pt idx="719">
                  <c:v>-5.2019129559157617</c:v>
                </c:pt>
                <c:pt idx="720">
                  <c:v>-5.2123958861434225</c:v>
                </c:pt>
                <c:pt idx="721">
                  <c:v>-5.2228788296970157</c:v>
                </c:pt>
                <c:pt idx="722">
                  <c:v>-5.2333617865762427</c:v>
                </c:pt>
                <c:pt idx="723">
                  <c:v>-5.2438447567808044</c:v>
                </c:pt>
                <c:pt idx="724">
                  <c:v>-5.2543277403104023</c:v>
                </c:pt>
                <c:pt idx="725">
                  <c:v>-5.2648107371647379</c:v>
                </c:pt>
                <c:pt idx="726">
                  <c:v>-5.2752937473435129</c:v>
                </c:pt>
                <c:pt idx="727">
                  <c:v>-5.2857767708464287</c:v>
                </c:pt>
                <c:pt idx="728">
                  <c:v>-5.296259807673187</c:v>
                </c:pt>
                <c:pt idx="729">
                  <c:v>-5.3067428578234894</c:v>
                </c:pt>
                <c:pt idx="730">
                  <c:v>-5.3172259212970374</c:v>
                </c:pt>
                <c:pt idx="731">
                  <c:v>-5.3277089980935317</c:v>
                </c:pt>
                <c:pt idx="732">
                  <c:v>-5.3381920882126748</c:v>
                </c:pt>
                <c:pt idx="733">
                  <c:v>-5.3486751916541673</c:v>
                </c:pt>
                <c:pt idx="734">
                  <c:v>-5.3591583084177117</c:v>
                </c:pt>
                <c:pt idx="735">
                  <c:v>-5.3696414385030087</c:v>
                </c:pt>
                <c:pt idx="736">
                  <c:v>-5.3801245819097598</c:v>
                </c:pt>
                <c:pt idx="737">
                  <c:v>-5.3906077386376667</c:v>
                </c:pt>
                <c:pt idx="738">
                  <c:v>-5.4010909086864309</c:v>
                </c:pt>
                <c:pt idx="739">
                  <c:v>-5.4115740920557549</c:v>
                </c:pt>
                <c:pt idx="740">
                  <c:v>-5.4220572887453393</c:v>
                </c:pt>
                <c:pt idx="741">
                  <c:v>-5.4325404987548849</c:v>
                </c:pt>
                <c:pt idx="742">
                  <c:v>-5.443023722084094</c:v>
                </c:pt>
                <c:pt idx="743">
                  <c:v>-5.4535069587326683</c:v>
                </c:pt>
                <c:pt idx="744">
                  <c:v>-5.4639902087003094</c:v>
                </c:pt>
                <c:pt idx="745">
                  <c:v>-5.4744734719867187</c:v>
                </c:pt>
                <c:pt idx="746">
                  <c:v>-5.484956748591598</c:v>
                </c:pt>
                <c:pt idx="747">
                  <c:v>-5.4954400385146487</c:v>
                </c:pt>
                <c:pt idx="748">
                  <c:v>-5.5059233417555715</c:v>
                </c:pt>
                <c:pt idx="749">
                  <c:v>-5.516406658314069</c:v>
                </c:pt>
                <c:pt idx="750">
                  <c:v>-5.5268899881898426</c:v>
                </c:pt>
                <c:pt idx="751">
                  <c:v>-5.5373733313825939</c:v>
                </c:pt>
                <c:pt idx="752">
                  <c:v>-5.5478566878920237</c:v>
                </c:pt>
                <c:pt idx="753">
                  <c:v>-5.5583400577178343</c:v>
                </c:pt>
                <c:pt idx="754">
                  <c:v>-5.5688234408597275</c:v>
                </c:pt>
                <c:pt idx="755">
                  <c:v>-5.5793068373174046</c:v>
                </c:pt>
                <c:pt idx="756">
                  <c:v>-5.5897902470905674</c:v>
                </c:pt>
                <c:pt idx="757">
                  <c:v>-5.6002736701789164</c:v>
                </c:pt>
                <c:pt idx="758">
                  <c:v>-5.6107571065821542</c:v>
                </c:pt>
                <c:pt idx="759">
                  <c:v>-5.6212405562999823</c:v>
                </c:pt>
                <c:pt idx="760">
                  <c:v>-5.6317240193321023</c:v>
                </c:pt>
                <c:pt idx="761">
                  <c:v>-5.6422074956782158</c:v>
                </c:pt>
                <c:pt idx="762">
                  <c:v>-5.6526909853380243</c:v>
                </c:pt>
                <c:pt idx="763">
                  <c:v>-5.6631744883112294</c:v>
                </c:pt>
                <c:pt idx="764">
                  <c:v>-5.6736580045975336</c:v>
                </c:pt>
                <c:pt idx="765">
                  <c:v>-5.6841415341966375</c:v>
                </c:pt>
                <c:pt idx="766">
                  <c:v>-5.6946250771082427</c:v>
                </c:pt>
                <c:pt idx="767">
                  <c:v>-5.7051086333320509</c:v>
                </c:pt>
                <c:pt idx="768">
                  <c:v>-5.7155922028677644</c:v>
                </c:pt>
                <c:pt idx="769">
                  <c:v>-5.7260757857150839</c:v>
                </c:pt>
                <c:pt idx="770">
                  <c:v>-5.7365593818737119</c:v>
                </c:pt>
                <c:pt idx="771">
                  <c:v>-5.7470429913433492</c:v>
                </c:pt>
                <c:pt idx="772">
                  <c:v>-5.757526614123698</c:v>
                </c:pt>
                <c:pt idx="773">
                  <c:v>-5.7680102502144601</c:v>
                </c:pt>
                <c:pt idx="774">
                  <c:v>-5.778493899615337</c:v>
                </c:pt>
                <c:pt idx="775">
                  <c:v>-5.7889775623260302</c:v>
                </c:pt>
                <c:pt idx="776">
                  <c:v>-5.7994612383462414</c:v>
                </c:pt>
                <c:pt idx="777">
                  <c:v>-5.8099449276756721</c:v>
                </c:pt>
                <c:pt idx="778">
                  <c:v>-5.8204286303140247</c:v>
                </c:pt>
                <c:pt idx="779">
                  <c:v>-5.830912346261</c:v>
                </c:pt>
                <c:pt idx="780">
                  <c:v>-5.8413960755163004</c:v>
                </c:pt>
                <c:pt idx="781">
                  <c:v>-5.8518798180796274</c:v>
                </c:pt>
                <c:pt idx="782">
                  <c:v>-5.8623635739506827</c:v>
                </c:pt>
                <c:pt idx="783">
                  <c:v>-5.8728473431291679</c:v>
                </c:pt>
                <c:pt idx="784">
                  <c:v>-5.8833311256147844</c:v>
                </c:pt>
                <c:pt idx="785">
                  <c:v>-5.893814921407234</c:v>
                </c:pt>
                <c:pt idx="786">
                  <c:v>-5.9042987305062189</c:v>
                </c:pt>
                <c:pt idx="787">
                  <c:v>-5.91478255291144</c:v>
                </c:pt>
                <c:pt idx="788">
                  <c:v>-5.9252663886225996</c:v>
                </c:pt>
                <c:pt idx="789">
                  <c:v>-5.9357502376393994</c:v>
                </c:pt>
                <c:pt idx="790">
                  <c:v>-5.9462340999615408</c:v>
                </c:pt>
                <c:pt idx="791">
                  <c:v>-5.9567179755887256</c:v>
                </c:pt>
                <c:pt idx="792">
                  <c:v>-5.9672018645206562</c:v>
                </c:pt>
                <c:pt idx="793">
                  <c:v>-5.9776857667570331</c:v>
                </c:pt>
                <c:pt idx="794">
                  <c:v>-5.988169682297559</c:v>
                </c:pt>
                <c:pt idx="795">
                  <c:v>-5.9986536111419353</c:v>
                </c:pt>
                <c:pt idx="796">
                  <c:v>-6.0091375532898637</c:v>
                </c:pt>
                <c:pt idx="797">
                  <c:v>-6.0196215087410465</c:v>
                </c:pt>
                <c:pt idx="798">
                  <c:v>-6.0301054774951846</c:v>
                </c:pt>
                <c:pt idx="799">
                  <c:v>-6.0405894595519802</c:v>
                </c:pt>
                <c:pt idx="800">
                  <c:v>-6.0510734549111351</c:v>
                </c:pt>
                <c:pt idx="801">
                  <c:v>-6.0615574635723508</c:v>
                </c:pt>
                <c:pt idx="802">
                  <c:v>-6.0720414855353297</c:v>
                </c:pt>
                <c:pt idx="803">
                  <c:v>-6.0825255207997726</c:v>
                </c:pt>
                <c:pt idx="804">
                  <c:v>-6.0930095693653819</c:v>
                </c:pt>
                <c:pt idx="805">
                  <c:v>-6.1034936312318591</c:v>
                </c:pt>
                <c:pt idx="806">
                  <c:v>-6.1139777063989067</c:v>
                </c:pt>
                <c:pt idx="807">
                  <c:v>-6.1244617948662254</c:v>
                </c:pt>
                <c:pt idx="808">
                  <c:v>-6.1349458966335177</c:v>
                </c:pt>
                <c:pt idx="809">
                  <c:v>-6.1454300117004852</c:v>
                </c:pt>
                <c:pt idx="810">
                  <c:v>-6.1559141400668302</c:v>
                </c:pt>
                <c:pt idx="811">
                  <c:v>-6.1663982817322536</c:v>
                </c:pt>
                <c:pt idx="812">
                  <c:v>-6.1768824366964576</c:v>
                </c:pt>
                <c:pt idx="813">
                  <c:v>-6.187366604959144</c:v>
                </c:pt>
                <c:pt idx="814">
                  <c:v>-6.1978507865200152</c:v>
                </c:pt>
                <c:pt idx="815">
                  <c:v>-6.2083349813787718</c:v>
                </c:pt>
                <c:pt idx="816">
                  <c:v>-6.2188191895351164</c:v>
                </c:pt>
                <c:pt idx="817">
                  <c:v>-6.2293034109887513</c:v>
                </c:pt>
                <c:pt idx="818">
                  <c:v>-6.2397876457393773</c:v>
                </c:pt>
                <c:pt idx="819">
                  <c:v>-6.2502718937866968</c:v>
                </c:pt>
                <c:pt idx="820">
                  <c:v>-6.2607561551304114</c:v>
                </c:pt>
                <c:pt idx="821">
                  <c:v>-6.2712404297702236</c:v>
                </c:pt>
                <c:pt idx="822">
                  <c:v>-6.281724717705834</c:v>
                </c:pt>
                <c:pt idx="823">
                  <c:v>-6.2922090189369451</c:v>
                </c:pt>
                <c:pt idx="824">
                  <c:v>-6.3026933334632593</c:v>
                </c:pt>
                <c:pt idx="825">
                  <c:v>-6.3131776612844774</c:v>
                </c:pt>
                <c:pt idx="826">
                  <c:v>-6.3236620024003019</c:v>
                </c:pt>
                <c:pt idx="827">
                  <c:v>-6.334146356810435</c:v>
                </c:pt>
                <c:pt idx="828">
                  <c:v>-6.3446307245145777</c:v>
                </c:pt>
                <c:pt idx="829">
                  <c:v>-6.3551151055124322</c:v>
                </c:pt>
                <c:pt idx="830">
                  <c:v>-6.3655994998037011</c:v>
                </c:pt>
                <c:pt idx="831">
                  <c:v>-6.3760839073880851</c:v>
                </c:pt>
                <c:pt idx="832">
                  <c:v>-6.3865683282652865</c:v>
                </c:pt>
                <c:pt idx="833">
                  <c:v>-6.397052762435008</c:v>
                </c:pt>
                <c:pt idx="834">
                  <c:v>-6.4075372098969501</c:v>
                </c:pt>
                <c:pt idx="835">
                  <c:v>-6.4180216706508153</c:v>
                </c:pt>
                <c:pt idx="836">
                  <c:v>-6.4285061446963061</c:v>
                </c:pt>
                <c:pt idx="837">
                  <c:v>-6.4389906320331241</c:v>
                </c:pt>
                <c:pt idx="838">
                  <c:v>-6.4494751326609707</c:v>
                </c:pt>
                <c:pt idx="839">
                  <c:v>-6.4599596465795477</c:v>
                </c:pt>
                <c:pt idx="840">
                  <c:v>-6.4704441737885574</c:v>
                </c:pt>
                <c:pt idx="841">
                  <c:v>-6.4809287142877023</c:v>
                </c:pt>
                <c:pt idx="842">
                  <c:v>-6.4914132680766832</c:v>
                </c:pt>
                <c:pt idx="843">
                  <c:v>-6.5018978351552024</c:v>
                </c:pt>
                <c:pt idx="844">
                  <c:v>-6.5123824155229624</c:v>
                </c:pt>
                <c:pt idx="845">
                  <c:v>-6.5228670091796648</c:v>
                </c:pt>
                <c:pt idx="846">
                  <c:v>-6.5333516161250111</c:v>
                </c:pt>
                <c:pt idx="847">
                  <c:v>-6.5438362363587039</c:v>
                </c:pt>
                <c:pt idx="848">
                  <c:v>-6.5543208698804447</c:v>
                </c:pt>
                <c:pt idx="849">
                  <c:v>-6.5648055166899359</c:v>
                </c:pt>
                <c:pt idx="850">
                  <c:v>-6.5752901767868792</c:v>
                </c:pt>
                <c:pt idx="851">
                  <c:v>-6.5857748501709761</c:v>
                </c:pt>
                <c:pt idx="852">
                  <c:v>-6.596259536841929</c:v>
                </c:pt>
                <c:pt idx="853">
                  <c:v>-6.6067442367994396</c:v>
                </c:pt>
                <c:pt idx="854">
                  <c:v>-6.6172289500432102</c:v>
                </c:pt>
                <c:pt idx="855">
                  <c:v>-6.6277136765729425</c:v>
                </c:pt>
                <c:pt idx="856">
                  <c:v>-6.638198416388339</c:v>
                </c:pt>
                <c:pt idx="857">
                  <c:v>-6.6486831694891011</c:v>
                </c:pt>
                <c:pt idx="858">
                  <c:v>-6.6591679358749314</c:v>
                </c:pt>
                <c:pt idx="859">
                  <c:v>-6.6696527155455314</c:v>
                </c:pt>
                <c:pt idx="860">
                  <c:v>-6.6801375085006027</c:v>
                </c:pt>
                <c:pt idx="861">
                  <c:v>-6.6906223147398478</c:v>
                </c:pt>
                <c:pt idx="862">
                  <c:v>-6.7011071342629691</c:v>
                </c:pt>
                <c:pt idx="863">
                  <c:v>-6.7115919670696673</c:v>
                </c:pt>
                <c:pt idx="864">
                  <c:v>-6.7220768131596458</c:v>
                </c:pt>
                <c:pt idx="865">
                  <c:v>-6.7325616725326061</c:v>
                </c:pt>
                <c:pt idx="866">
                  <c:v>-6.7430465451882498</c:v>
                </c:pt>
                <c:pt idx="867">
                  <c:v>-6.7535314311262793</c:v>
                </c:pt>
                <c:pt idx="868">
                  <c:v>-6.7640163303463963</c:v>
                </c:pt>
                <c:pt idx="869">
                  <c:v>-6.7745012428483031</c:v>
                </c:pt>
                <c:pt idx="870">
                  <c:v>-6.7849861686317023</c:v>
                </c:pt>
                <c:pt idx="871">
                  <c:v>-6.7954711076962955</c:v>
                </c:pt>
                <c:pt idx="872">
                  <c:v>-6.8059560600417841</c:v>
                </c:pt>
                <c:pt idx="873">
                  <c:v>-6.8164410256678707</c:v>
                </c:pt>
                <c:pt idx="874">
                  <c:v>-6.8269260045742577</c:v>
                </c:pt>
                <c:pt idx="875">
                  <c:v>-6.8374109967606467</c:v>
                </c:pt>
                <c:pt idx="876">
                  <c:v>-6.8478960022267392</c:v>
                </c:pt>
                <c:pt idx="877">
                  <c:v>-6.8583810209722378</c:v>
                </c:pt>
                <c:pt idx="878">
                  <c:v>-6.8688660529968448</c:v>
                </c:pt>
                <c:pt idx="879">
                  <c:v>-6.8793510983002619</c:v>
                </c:pt>
                <c:pt idx="880">
                  <c:v>-6.8898361568821915</c:v>
                </c:pt>
                <c:pt idx="881">
                  <c:v>-6.9003212287423352</c:v>
                </c:pt>
                <c:pt idx="882">
                  <c:v>-6.9108063138803955</c:v>
                </c:pt>
                <c:pt idx="883">
                  <c:v>-6.9212914122960747</c:v>
                </c:pt>
                <c:pt idx="884">
                  <c:v>-6.9317765239890745</c:v>
                </c:pt>
                <c:pt idx="885">
                  <c:v>-6.9422616489590965</c:v>
                </c:pt>
                <c:pt idx="886">
                  <c:v>-6.952746787205843</c:v>
                </c:pt>
                <c:pt idx="887">
                  <c:v>-6.9632319387290167</c:v>
                </c:pt>
                <c:pt idx="888">
                  <c:v>-6.9737171035283199</c:v>
                </c:pt>
                <c:pt idx="889">
                  <c:v>-6.9842022816034532</c:v>
                </c:pt>
                <c:pt idx="890">
                  <c:v>-6.9946874729541202</c:v>
                </c:pt>
                <c:pt idx="891">
                  <c:v>-7.0051726775800223</c:v>
                </c:pt>
                <c:pt idx="892">
                  <c:v>-7.0156578954808619</c:v>
                </c:pt>
                <c:pt idx="893">
                  <c:v>-7.0261431266563408</c:v>
                </c:pt>
                <c:pt idx="894">
                  <c:v>-7.0366283711061612</c:v>
                </c:pt>
                <c:pt idx="895">
                  <c:v>-7.0471136288300258</c:v>
                </c:pt>
                <c:pt idx="896">
                  <c:v>-7.057598899827636</c:v>
                </c:pt>
                <c:pt idx="897">
                  <c:v>-7.0680841840986943</c:v>
                </c:pt>
                <c:pt idx="898">
                  <c:v>-7.0785694816429023</c:v>
                </c:pt>
                <c:pt idx="899">
                  <c:v>-7.0890547924599625</c:v>
                </c:pt>
                <c:pt idx="900">
                  <c:v>-7.0995401165495773</c:v>
                </c:pt>
                <c:pt idx="901">
                  <c:v>-7.1100254539114491</c:v>
                </c:pt>
                <c:pt idx="902">
                  <c:v>-7.1205108045452796</c:v>
                </c:pt>
                <c:pt idx="903">
                  <c:v>-7.1309961684507703</c:v>
                </c:pt>
                <c:pt idx="904">
                  <c:v>-7.1414815456276246</c:v>
                </c:pt>
                <c:pt idx="905">
                  <c:v>-7.151966936075544</c:v>
                </c:pt>
                <c:pt idx="906">
                  <c:v>-7.1624523397942301</c:v>
                </c:pt>
                <c:pt idx="907">
                  <c:v>-7.1729377567833863</c:v>
                </c:pt>
                <c:pt idx="908">
                  <c:v>-7.1834231870427141</c:v>
                </c:pt>
                <c:pt idx="909">
                  <c:v>-7.1939086305719151</c:v>
                </c:pt>
                <c:pt idx="910">
                  <c:v>-7.2043940873706926</c:v>
                </c:pt>
                <c:pt idx="911">
                  <c:v>-7.2148795574387483</c:v>
                </c:pt>
                <c:pt idx="912">
                  <c:v>-7.2253650407757846</c:v>
                </c:pt>
                <c:pt idx="913">
                  <c:v>-7.235850537381503</c:v>
                </c:pt>
                <c:pt idx="914">
                  <c:v>-7.246336047255606</c:v>
                </c:pt>
                <c:pt idx="915">
                  <c:v>-7.2568215703977961</c:v>
                </c:pt>
                <c:pt idx="916">
                  <c:v>-7.2673071068077757</c:v>
                </c:pt>
                <c:pt idx="917">
                  <c:v>-7.2777926564852464</c:v>
                </c:pt>
                <c:pt idx="918">
                  <c:v>-7.2882782194299107</c:v>
                </c:pt>
                <c:pt idx="919">
                  <c:v>-7.298763795641471</c:v>
                </c:pt>
                <c:pt idx="920">
                  <c:v>-7.309249385119629</c:v>
                </c:pt>
                <c:pt idx="921">
                  <c:v>-7.3197349878640869</c:v>
                </c:pt>
                <c:pt idx="922">
                  <c:v>-7.3302206038745474</c:v>
                </c:pt>
                <c:pt idx="923">
                  <c:v>-7.3407062331507129</c:v>
                </c:pt>
                <c:pt idx="924">
                  <c:v>-7.3511918756922849</c:v>
                </c:pt>
                <c:pt idx="925">
                  <c:v>-7.3616775314989669</c:v>
                </c:pt>
                <c:pt idx="926">
                  <c:v>-7.3721632005704594</c:v>
                </c:pt>
                <c:pt idx="927">
                  <c:v>-7.3826488829064658</c:v>
                </c:pt>
                <c:pt idx="928">
                  <c:v>-7.3931345785066886</c:v>
                </c:pt>
                <c:pt idx="929">
                  <c:v>-7.4036202873708294</c:v>
                </c:pt>
                <c:pt idx="930">
                  <c:v>-7.4141060094985907</c:v>
                </c:pt>
                <c:pt idx="931">
                  <c:v>-7.4245917448896739</c:v>
                </c:pt>
                <c:pt idx="932">
                  <c:v>-7.4350774935437824</c:v>
                </c:pt>
                <c:pt idx="933">
                  <c:v>-7.4455632554606179</c:v>
                </c:pt>
                <c:pt idx="934">
                  <c:v>-7.4560490306398828</c:v>
                </c:pt>
                <c:pt idx="935">
                  <c:v>-7.4665348190812795</c:v>
                </c:pt>
                <c:pt idx="936">
                  <c:v>-7.4770206207845105</c:v>
                </c:pt>
                <c:pt idx="937">
                  <c:v>-7.4875064357492773</c:v>
                </c:pt>
                <c:pt idx="938">
                  <c:v>-7.4979922639752825</c:v>
                </c:pt>
                <c:pt idx="939">
                  <c:v>-7.5084781054622294</c:v>
                </c:pt>
                <c:pt idx="940">
                  <c:v>-7.5189639602098186</c:v>
                </c:pt>
                <c:pt idx="941">
                  <c:v>-7.5294498282177535</c:v>
                </c:pt>
                <c:pt idx="942">
                  <c:v>-7.5399357094857367</c:v>
                </c:pt>
                <c:pt idx="943">
                  <c:v>-7.5504216040134695</c:v>
                </c:pt>
                <c:pt idx="944">
                  <c:v>-7.5609075118006546</c:v>
                </c:pt>
                <c:pt idx="945">
                  <c:v>-7.5713934328469943</c:v>
                </c:pt>
                <c:pt idx="946">
                  <c:v>-7.5818793671521911</c:v>
                </c:pt>
                <c:pt idx="947">
                  <c:v>-7.5923653147159476</c:v>
                </c:pt>
                <c:pt idx="948">
                  <c:v>-7.6028512755379651</c:v>
                </c:pt>
                <c:pt idx="949">
                  <c:v>-7.6133372496179472</c:v>
                </c:pt>
                <c:pt idx="950">
                  <c:v>-7.6238232369555954</c:v>
                </c:pt>
                <c:pt idx="951">
                  <c:v>-7.6343092375506121</c:v>
                </c:pt>
                <c:pt idx="952">
                  <c:v>-7.6447952514026998</c:v>
                </c:pt>
                <c:pt idx="953">
                  <c:v>-7.6552812785115609</c:v>
                </c:pt>
                <c:pt idx="954">
                  <c:v>-7.6657673188768971</c:v>
                </c:pt>
                <c:pt idx="955">
                  <c:v>-7.6762533724984117</c:v>
                </c:pt>
                <c:pt idx="956">
                  <c:v>-7.6867394393758062</c:v>
                </c:pt>
                <c:pt idx="957">
                  <c:v>-7.697225519508784</c:v>
                </c:pt>
                <c:pt idx="958">
                  <c:v>-7.7077116128970466</c:v>
                </c:pt>
                <c:pt idx="959">
                  <c:v>-7.7181977195402967</c:v>
                </c:pt>
                <c:pt idx="960">
                  <c:v>-7.7286838394382364</c:v>
                </c:pt>
                <c:pt idx="961">
                  <c:v>-7.7391699725905685</c:v>
                </c:pt>
                <c:pt idx="962">
                  <c:v>-7.7496561189969952</c:v>
                </c:pt>
                <c:pt idx="963">
                  <c:v>-7.7601422786572192</c:v>
                </c:pt>
                <c:pt idx="964">
                  <c:v>-7.7706284515709418</c:v>
                </c:pt>
                <c:pt idx="965">
                  <c:v>-7.7811146377378666</c:v>
                </c:pt>
                <c:pt idx="966">
                  <c:v>-7.791600837157695</c:v>
                </c:pt>
                <c:pt idx="967">
                  <c:v>-7.8020870498301305</c:v>
                </c:pt>
                <c:pt idx="968">
                  <c:v>-7.8125732757548745</c:v>
                </c:pt>
                <c:pt idx="969">
                  <c:v>-7.8230595149316295</c:v>
                </c:pt>
                <c:pt idx="970">
                  <c:v>-7.833545767360099</c:v>
                </c:pt>
                <c:pt idx="971">
                  <c:v>-7.8440320330399844</c:v>
                </c:pt>
                <c:pt idx="972">
                  <c:v>-7.8545183119709883</c:v>
                </c:pt>
                <c:pt idx="973">
                  <c:v>-7.865004604152813</c:v>
                </c:pt>
                <c:pt idx="974">
                  <c:v>-7.8754909095851611</c:v>
                </c:pt>
                <c:pt idx="975">
                  <c:v>-7.885977228267735</c:v>
                </c:pt>
                <c:pt idx="976">
                  <c:v>-7.8964635602002371</c:v>
                </c:pt>
                <c:pt idx="977">
                  <c:v>-7.90694990538237</c:v>
                </c:pt>
                <c:pt idx="978">
                  <c:v>-7.917436263813836</c:v>
                </c:pt>
                <c:pt idx="979">
                  <c:v>-7.9279226354943377</c:v>
                </c:pt>
                <c:pt idx="980">
                  <c:v>-7.9384090204235775</c:v>
                </c:pt>
                <c:pt idx="981">
                  <c:v>-7.9488954186012579</c:v>
                </c:pt>
                <c:pt idx="982">
                  <c:v>-7.9593818300270804</c:v>
                </c:pt>
                <c:pt idx="983">
                  <c:v>-7.9698682547007484</c:v>
                </c:pt>
                <c:pt idx="984">
                  <c:v>-7.9803546926219644</c:v>
                </c:pt>
                <c:pt idx="985">
                  <c:v>-7.9908411437904308</c:v>
                </c:pt>
                <c:pt idx="986">
                  <c:v>-8.00132760820585</c:v>
                </c:pt>
                <c:pt idx="987">
                  <c:v>-8.0118140858679237</c:v>
                </c:pt>
                <c:pt idx="988">
                  <c:v>-8.022300576776356</c:v>
                </c:pt>
                <c:pt idx="989">
                  <c:v>-8.0327870809308486</c:v>
                </c:pt>
                <c:pt idx="990">
                  <c:v>-8.043273598331103</c:v>
                </c:pt>
                <c:pt idx="991">
                  <c:v>-8.0537601289768226</c:v>
                </c:pt>
                <c:pt idx="992">
                  <c:v>-8.0642466728677107</c:v>
                </c:pt>
                <c:pt idx="993">
                  <c:v>-8.0747332300034689</c:v>
                </c:pt>
                <c:pt idx="994">
                  <c:v>-8.0852198003837987</c:v>
                </c:pt>
                <c:pt idx="995">
                  <c:v>-8.0957063840084036</c:v>
                </c:pt>
                <c:pt idx="996">
                  <c:v>-8.1061929808769868</c:v>
                </c:pt>
                <c:pt idx="997">
                  <c:v>-8.11667959098925</c:v>
                </c:pt>
                <c:pt idx="998">
                  <c:v>-8.1271662143448964</c:v>
                </c:pt>
                <c:pt idx="999">
                  <c:v>-8.1376528509436277</c:v>
                </c:pt>
                <c:pt idx="1000">
                  <c:v>-8.1481395007851471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130.45589407791991</c:v>
                </c:pt>
                <c:pt idx="1">
                  <c:v>130.84082929956421</c:v>
                </c:pt>
                <c:pt idx="2">
                  <c:v>131.22533852468766</c:v>
                </c:pt>
                <c:pt idx="3">
                  <c:v>131.60942303084897</c:v>
                </c:pt>
                <c:pt idx="4">
                  <c:v>131.99308409025963</c:v>
                </c:pt>
                <c:pt idx="5">
                  <c:v>132.37632296981471</c:v>
                </c:pt>
                <c:pt idx="6">
                  <c:v>132.75914093112348</c:v>
                </c:pt>
                <c:pt idx="7">
                  <c:v>133.14153923053973</c:v>
                </c:pt>
                <c:pt idx="8">
                  <c:v>133.52351911919195</c:v>
                </c:pt>
                <c:pt idx="9">
                  <c:v>133.90508184301316</c:v>
                </c:pt>
                <c:pt idx="10">
                  <c:v>134.28622864277079</c:v>
                </c:pt>
                <c:pt idx="11">
                  <c:v>134.66696075025496</c:v>
                </c:pt>
                <c:pt idx="12">
                  <c:v>135.04727938453058</c:v>
                </c:pt>
                <c:pt idx="13">
                  <c:v>135.4271857559394</c:v>
                </c:pt>
                <c:pt idx="14">
                  <c:v>135.80668107003643</c:v>
                </c:pt>
                <c:pt idx="15">
                  <c:v>136.18576652761573</c:v>
                </c:pt>
                <c:pt idx="16">
                  <c:v>136.56444332473575</c:v>
                </c:pt>
                <c:pt idx="17">
                  <c:v>136.9427126527448</c:v>
                </c:pt>
                <c:pt idx="18">
                  <c:v>137.32057569830613</c:v>
                </c:pt>
                <c:pt idx="19">
                  <c:v>137.6980336434228</c:v>
                </c:pt>
                <c:pt idx="20">
                  <c:v>138.07508766546269</c:v>
                </c:pt>
                <c:pt idx="21">
                  <c:v>138.45173893911695</c:v>
                </c:pt>
                <c:pt idx="22">
                  <c:v>138.82798863832764</c:v>
                </c:pt>
                <c:pt idx="23">
                  <c:v>139.20383793431412</c:v>
                </c:pt>
                <c:pt idx="24">
                  <c:v>139.5792879936308</c:v>
                </c:pt>
                <c:pt idx="25">
                  <c:v>139.95433997819265</c:v>
                </c:pt>
                <c:pt idx="26">
                  <c:v>140.32899504530039</c:v>
                </c:pt>
                <c:pt idx="27">
                  <c:v>140.70325434766562</c:v>
                </c:pt>
                <c:pt idx="28">
                  <c:v>141.07711903343576</c:v>
                </c:pt>
                <c:pt idx="29">
                  <c:v>141.45059024621878</c:v>
                </c:pt>
                <c:pt idx="30">
                  <c:v>141.82366912510773</c:v>
                </c:pt>
                <c:pt idx="31">
                  <c:v>142.1963568047052</c:v>
                </c:pt>
                <c:pt idx="32">
                  <c:v>142.56865441514768</c:v>
                </c:pt>
                <c:pt idx="33">
                  <c:v>142.94056308212942</c:v>
                </c:pt>
                <c:pt idx="34">
                  <c:v>143.31208392692659</c:v>
                </c:pt>
                <c:pt idx="35">
                  <c:v>143.68321806642086</c:v>
                </c:pt>
                <c:pt idx="36">
                  <c:v>144.05396661312315</c:v>
                </c:pt>
                <c:pt idx="37">
                  <c:v>144.42433067519698</c:v>
                </c:pt>
                <c:pt idx="38">
                  <c:v>144.79431135648181</c:v>
                </c:pt>
                <c:pt idx="39">
                  <c:v>145.16390975651615</c:v>
                </c:pt>
                <c:pt idx="40">
                  <c:v>145.53312697056055</c:v>
                </c:pt>
                <c:pt idx="41">
                  <c:v>145.90196408962044</c:v>
                </c:pt>
                <c:pt idx="42">
                  <c:v>146.27042220046874</c:v>
                </c:pt>
                <c:pt idx="43">
                  <c:v>146.63850238566852</c:v>
                </c:pt>
                <c:pt idx="44">
                  <c:v>147.00620572359523</c:v>
                </c:pt>
                <c:pt idx="45">
                  <c:v>147.37353328845902</c:v>
                </c:pt>
                <c:pt idx="46">
                  <c:v>147.74048615032675</c:v>
                </c:pt>
                <c:pt idx="47">
                  <c:v>148.10706537514395</c:v>
                </c:pt>
                <c:pt idx="48">
                  <c:v>148.47327202475665</c:v>
                </c:pt>
                <c:pt idx="49">
                  <c:v>148.83910715693298</c:v>
                </c:pt>
                <c:pt idx="50">
                  <c:v>149.20457182538465</c:v>
                </c:pt>
                <c:pt idx="51">
                  <c:v>149.56966707978833</c:v>
                </c:pt>
                <c:pt idx="52">
                  <c:v>149.93439396580695</c:v>
                </c:pt>
                <c:pt idx="53">
                  <c:v>150.29875352511061</c:v>
                </c:pt>
                <c:pt idx="54">
                  <c:v>150.66274679539768</c:v>
                </c:pt>
                <c:pt idx="55">
                  <c:v>151.02637481041552</c:v>
                </c:pt>
                <c:pt idx="56">
                  <c:v>151.38963859998114</c:v>
                </c:pt>
                <c:pt idx="57">
                  <c:v>151.75253919000181</c:v>
                </c:pt>
                <c:pt idx="58">
                  <c:v>152.11507760249538</c:v>
                </c:pt>
                <c:pt idx="59">
                  <c:v>152.4772548556106</c:v>
                </c:pt>
                <c:pt idx="60">
                  <c:v>152.8390719636472</c:v>
                </c:pt>
                <c:pt idx="61">
                  <c:v>153.20052993707594</c:v>
                </c:pt>
                <c:pt idx="62">
                  <c:v>153.5616297825585</c:v>
                </c:pt>
                <c:pt idx="63">
                  <c:v>153.92237250296714</c:v>
                </c:pt>
                <c:pt idx="64">
                  <c:v>154.28275909740441</c:v>
                </c:pt>
                <c:pt idx="65">
                  <c:v>154.6427905612226</c:v>
                </c:pt>
                <c:pt idx="66">
                  <c:v>155.00246788604309</c:v>
                </c:pt>
                <c:pt idx="67">
                  <c:v>155.36179205977561</c:v>
                </c:pt>
                <c:pt idx="68">
                  <c:v>155.72076406663737</c:v>
                </c:pt>
                <c:pt idx="69">
                  <c:v>156.07938488717204</c:v>
                </c:pt>
                <c:pt idx="70">
                  <c:v>156.43765549826861</c:v>
                </c:pt>
                <c:pt idx="71">
                  <c:v>156.79557687318015</c:v>
                </c:pt>
                <c:pt idx="72">
                  <c:v>157.15314998154244</c:v>
                </c:pt>
                <c:pt idx="73">
                  <c:v>157.51037578939247</c:v>
                </c:pt>
                <c:pt idx="74">
                  <c:v>157.86725525918689</c:v>
                </c:pt>
                <c:pt idx="75">
                  <c:v>158.22378934982018</c:v>
                </c:pt>
                <c:pt idx="76">
                  <c:v>158.57997901664291</c:v>
                </c:pt>
                <c:pt idx="77">
                  <c:v>158.93582521147971</c:v>
                </c:pt>
                <c:pt idx="78">
                  <c:v>159.29132888264729</c:v>
                </c:pt>
                <c:pt idx="79">
                  <c:v>159.64649097497215</c:v>
                </c:pt>
                <c:pt idx="80">
                  <c:v>160.00131242980837</c:v>
                </c:pt>
                <c:pt idx="81">
                  <c:v>160.35579418505509</c:v>
                </c:pt>
                <c:pt idx="82">
                  <c:v>160.70993717517416</c:v>
                </c:pt>
                <c:pt idx="83">
                  <c:v>161.06374233120732</c:v>
                </c:pt>
                <c:pt idx="84">
                  <c:v>161.41721058079364</c:v>
                </c:pt>
                <c:pt idx="85">
                  <c:v>161.77034284818649</c:v>
                </c:pt>
                <c:pt idx="86">
                  <c:v>162.12314005427075</c:v>
                </c:pt>
                <c:pt idx="87">
                  <c:v>162.47560311657961</c:v>
                </c:pt>
                <c:pt idx="88">
                  <c:v>162.8277329493115</c:v>
                </c:pt>
                <c:pt idx="89">
                  <c:v>163.17953046334677</c:v>
                </c:pt>
                <c:pt idx="90">
                  <c:v>163.53099656626432</c:v>
                </c:pt>
                <c:pt idx="91">
                  <c:v>163.88213216235809</c:v>
                </c:pt>
                <c:pt idx="92">
                  <c:v>164.2329381526535</c:v>
                </c:pt>
                <c:pt idx="93">
                  <c:v>164.58341543492375</c:v>
                </c:pt>
                <c:pt idx="94">
                  <c:v>164.93356490370604</c:v>
                </c:pt>
                <c:pt idx="95">
                  <c:v>165.28338745031766</c:v>
                </c:pt>
                <c:pt idx="96">
                  <c:v>165.63288396287206</c:v>
                </c:pt>
                <c:pt idx="97">
                  <c:v>165.98205532629464</c:v>
                </c:pt>
                <c:pt idx="98">
                  <c:v>166.33090242233865</c:v>
                </c:pt>
                <c:pt idx="99">
                  <c:v>166.67942612960093</c:v>
                </c:pt>
                <c:pt idx="100">
                  <c:v>167.02762732353739</c:v>
                </c:pt>
                <c:pt idx="101">
                  <c:v>170.49196860053462</c:v>
                </c:pt>
                <c:pt idx="102">
                  <c:v>173.92462029170187</c:v>
                </c:pt>
                <c:pt idx="103">
                  <c:v>177.32642924816375</c:v>
                </c:pt>
                <c:pt idx="104">
                  <c:v>180.69821284845054</c:v>
                </c:pt>
                <c:pt idx="105">
                  <c:v>184.04076040648178</c:v>
                </c:pt>
                <c:pt idx="106">
                  <c:v>187.35483449642973</c:v>
                </c:pt>
                <c:pt idx="107">
                  <c:v>190.64117220030084</c:v>
                </c:pt>
                <c:pt idx="108">
                  <c:v>193.90048628359708</c:v>
                </c:pt>
                <c:pt idx="109">
                  <c:v>197.13346630398721</c:v>
                </c:pt>
                <c:pt idx="110">
                  <c:v>200.34077965752553</c:v>
                </c:pt>
                <c:pt idx="111">
                  <c:v>203.52307256659799</c:v>
                </c:pt>
                <c:pt idx="112">
                  <c:v>206.68097101345001</c:v>
                </c:pt>
                <c:pt idx="113">
                  <c:v>209.81508162285385</c:v>
                </c:pt>
                <c:pt idx="114">
                  <c:v>212.92599249720132</c:v>
                </c:pt>
                <c:pt idx="115">
                  <c:v>216.01427400706038</c:v>
                </c:pt>
                <c:pt idx="116">
                  <c:v>219.08047954000705</c:v>
                </c:pt>
                <c:pt idx="117">
                  <c:v>222.12514621033606</c:v>
                </c:pt>
                <c:pt idx="118">
                  <c:v>225.14879553206336</c:v>
                </c:pt>
                <c:pt idx="119">
                  <c:v>228.15193405745816</c:v>
                </c:pt>
                <c:pt idx="120">
                  <c:v>231.13505398318179</c:v>
                </c:pt>
                <c:pt idx="121">
                  <c:v>234.09863372596226</c:v>
                </c:pt>
                <c:pt idx="122">
                  <c:v>237.04313846959781</c:v>
                </c:pt>
                <c:pt idx="123">
                  <c:v>239.96902068495615</c:v>
                </c:pt>
                <c:pt idx="124">
                  <c:v>242.87672062452117</c:v>
                </c:pt>
                <c:pt idx="125">
                  <c:v>245.76666679293112</c:v>
                </c:pt>
                <c:pt idx="126">
                  <c:v>248.63927639485374</c:v>
                </c:pt>
                <c:pt idx="127">
                  <c:v>251.49495576145162</c:v>
                </c:pt>
                <c:pt idx="128">
                  <c:v>254.33410075660666</c:v>
                </c:pt>
                <c:pt idx="129">
                  <c:v>257.15709716399311</c:v>
                </c:pt>
                <c:pt idx="130">
                  <c:v>259.96432105601605</c:v>
                </c:pt>
                <c:pt idx="131">
                  <c:v>262.75613914556322</c:v>
                </c:pt>
                <c:pt idx="132">
                  <c:v>265.53290912145565</c:v>
                </c:pt>
                <c:pt idx="133">
                  <c:v>268.2949799684223</c:v>
                </c:pt>
                <c:pt idx="134">
                  <c:v>271.04269227236949</c:v>
                </c:pt>
                <c:pt idx="135">
                  <c:v>273.77637851166378</c:v>
                </c:pt>
                <c:pt idx="136">
                  <c:v>276.49636333509801</c:v>
                </c:pt>
                <c:pt idx="137">
                  <c:v>279.20296382716583</c:v>
                </c:pt>
                <c:pt idx="138">
                  <c:v>281.89648976122623</c:v>
                </c:pt>
                <c:pt idx="139">
                  <c:v>284.57724384109929</c:v>
                </c:pt>
                <c:pt idx="140">
                  <c:v>287.24552193159667</c:v>
                </c:pt>
                <c:pt idx="141">
                  <c:v>289.90161327845357</c:v>
                </c:pt>
                <c:pt idx="142">
                  <c:v>292.54580071809517</c:v>
                </c:pt>
                <c:pt idx="143">
                  <c:v>295.17836087763703</c:v>
                </c:pt>
                <c:pt idx="144">
                  <c:v>297.79956436548792</c:v>
                </c:pt>
                <c:pt idx="145">
                  <c:v>300.40967595289385</c:v>
                </c:pt>
                <c:pt idx="146">
                  <c:v>303.00895474673217</c:v>
                </c:pt>
                <c:pt idx="147">
                  <c:v>305.59765435383736</c:v>
                </c:pt>
                <c:pt idx="148">
                  <c:v>308.1760230371122</c:v>
                </c:pt>
                <c:pt idx="149">
                  <c:v>310.74430386365225</c:v>
                </c:pt>
                <c:pt idx="150">
                  <c:v>313.30273484508433</c:v>
                </c:pt>
                <c:pt idx="151">
                  <c:v>315.85154907029499</c:v>
                </c:pt>
                <c:pt idx="152">
                  <c:v>318.39097483069895</c:v>
                </c:pt>
                <c:pt idx="153">
                  <c:v>320.92123573817224</c:v>
                </c:pt>
                <c:pt idx="154">
                  <c:v>323.44255083574961</c:v>
                </c:pt>
                <c:pt idx="155">
                  <c:v>325.95513470116038</c:v>
                </c:pt>
                <c:pt idx="156">
                  <c:v>328.45919754325121</c:v>
                </c:pt>
                <c:pt idx="157">
                  <c:v>330.95494529131838</c:v>
                </c:pt>
                <c:pt idx="158">
                  <c:v>333.44257967734649</c:v>
                </c:pt>
                <c:pt idx="159">
                  <c:v>335.92229831112326</c:v>
                </c:pt>
                <c:pt idx="160">
                  <c:v>338.39429474817354</c:v>
                </c:pt>
                <c:pt idx="161">
                  <c:v>340.85875855042832</c:v>
                </c:pt>
                <c:pt idx="162">
                  <c:v>343.31587533951648</c:v>
                </c:pt>
                <c:pt idx="163">
                  <c:v>345.7658268425393</c:v>
                </c:pt>
                <c:pt idx="164">
                  <c:v>348.20879093015969</c:v>
                </c:pt>
                <c:pt idx="165">
                  <c:v>350.64494164680985</c:v>
                </c:pt>
                <c:pt idx="166">
                  <c:v>353.07444923279388</c:v>
                </c:pt>
                <c:pt idx="167">
                  <c:v>355.49748013803588</c:v>
                </c:pt>
                <c:pt idx="168">
                  <c:v>357.91419702719895</c:v>
                </c:pt>
                <c:pt idx="169">
                  <c:v>360.32475877587802</c:v>
                </c:pt>
                <c:pt idx="170">
                  <c:v>362.72932045755186</c:v>
                </c:pt>
                <c:pt idx="171">
                  <c:v>365.12803332096524</c:v>
                </c:pt>
                <c:pt idx="172">
                  <c:v>367.52104475760581</c:v>
                </c:pt>
                <c:pt idx="173">
                  <c:v>369.90849825894128</c:v>
                </c:pt>
                <c:pt idx="174">
                  <c:v>372.29053336309659</c:v>
                </c:pt>
                <c:pt idx="175">
                  <c:v>374.66728559067656</c:v>
                </c:pt>
                <c:pt idx="176">
                  <c:v>377.03888636948454</c:v>
                </c:pt>
                <c:pt idx="177">
                  <c:v>379.40546294795297</c:v>
                </c:pt>
                <c:pt idx="178">
                  <c:v>381.76713829719199</c:v>
                </c:pt>
                <c:pt idx="179">
                  <c:v>384.12403100168365</c:v>
                </c:pt>
                <c:pt idx="180">
                  <c:v>386.47625513880229</c:v>
                </c:pt>
                <c:pt idx="181">
                  <c:v>388.82392014753594</c:v>
                </c:pt>
                <c:pt idx="182">
                  <c:v>391.16713068701563</c:v>
                </c:pt>
                <c:pt idx="183">
                  <c:v>393.50598648573884</c:v>
                </c:pt>
                <c:pt idx="184">
                  <c:v>395.84058218269297</c:v>
                </c:pt>
                <c:pt idx="185">
                  <c:v>398.17100716194693</c:v>
                </c:pt>
                <c:pt idx="186">
                  <c:v>400.49734538267376</c:v>
                </c:pt>
                <c:pt idx="187">
                  <c:v>402.8196752069851</c:v>
                </c:pt>
                <c:pt idx="188">
                  <c:v>405.13806922838063</c:v>
                </c:pt>
                <c:pt idx="189">
                  <c:v>407.4525941040236</c:v>
                </c:pt>
                <c:pt idx="190">
                  <c:v>409.76331039441402</c:v>
                </c:pt>
                <c:pt idx="191">
                  <c:v>412.07027241432024</c:v>
                </c:pt>
                <c:pt idx="192">
                  <c:v>414.37352809900642</c:v>
                </c:pt>
                <c:pt idx="193">
                  <c:v>416.67311888983357</c:v>
                </c:pt>
                <c:pt idx="194">
                  <c:v>418.96907964318234</c:v>
                </c:pt>
                <c:pt idx="195">
                  <c:v>421.26143856633468</c:v>
                </c:pt>
                <c:pt idx="196">
                  <c:v>423.55021718345324</c:v>
                </c:pt>
                <c:pt idx="197">
                  <c:v>425.83543033412172</c:v>
                </c:pt>
                <c:pt idx="198">
                  <c:v>428.11708620608988</c:v>
                </c:pt>
                <c:pt idx="199">
                  <c:v>430.39518640294352</c:v>
                </c:pt>
                <c:pt idx="200">
                  <c:v>432.66972604644826</c:v>
                </c:pt>
                <c:pt idx="201">
                  <c:v>434.94069391235826</c:v>
                </c:pt>
                <c:pt idx="202">
                  <c:v>437.20807259759562</c:v>
                </c:pt>
                <c:pt idx="203">
                  <c:v>439.4718387159437</c:v>
                </c:pt>
                <c:pt idx="204">
                  <c:v>441.7319631187994</c:v>
                </c:pt>
                <c:pt idx="205">
                  <c:v>443.9884111371141</c:v>
                </c:pt>
                <c:pt idx="206">
                  <c:v>446.24114284043122</c:v>
                </c:pt>
                <c:pt idx="207">
                  <c:v>448.49011330888578</c:v>
                </c:pt>
                <c:pt idx="208">
                  <c:v>450.73527291414962</c:v>
                </c:pt>
                <c:pt idx="209">
                  <c:v>452.9765676055531</c:v>
                </c:pt>
                <c:pt idx="210">
                  <c:v>455.21393919795838</c:v>
                </c:pt>
                <c:pt idx="211">
                  <c:v>457.44732565836529</c:v>
                </c:pt>
                <c:pt idx="212">
                  <c:v>459.67666138866747</c:v>
                </c:pt>
                <c:pt idx="213">
                  <c:v>461.90187750242075</c:v>
                </c:pt>
                <c:pt idx="214">
                  <c:v>464.12290209391097</c:v>
                </c:pt>
                <c:pt idx="215">
                  <c:v>466.33966049820725</c:v>
                </c:pt>
                <c:pt idx="216">
                  <c:v>468.55207554124286</c:v>
                </c:pt>
                <c:pt idx="217">
                  <c:v>470.76006777927887</c:v>
                </c:pt>
                <c:pt idx="218">
                  <c:v>472.96355572737207</c:v>
                </c:pt>
                <c:pt idx="219">
                  <c:v>475.16245607668952</c:v>
                </c:pt>
                <c:pt idx="220">
                  <c:v>477.35668390069202</c:v>
                </c:pt>
                <c:pt idx="221">
                  <c:v>479.54615285035021</c:v>
                </c:pt>
                <c:pt idx="222">
                  <c:v>481.73077533866473</c:v>
                </c:pt>
                <c:pt idx="223">
                  <c:v>483.91046271484259</c:v>
                </c:pt>
                <c:pt idx="224">
                  <c:v>486.08512542853737</c:v>
                </c:pt>
                <c:pt idx="225">
                  <c:v>488.2546731845967</c:v>
                </c:pt>
                <c:pt idx="226">
                  <c:v>490.41901508878254</c:v>
                </c:pt>
                <c:pt idx="227">
                  <c:v>492.57805978493582</c:v>
                </c:pt>
                <c:pt idx="228">
                  <c:v>494.73171558405704</c:v>
                </c:pt>
                <c:pt idx="229">
                  <c:v>496.87989058576443</c:v>
                </c:pt>
                <c:pt idx="230">
                  <c:v>499.02249279257728</c:v>
                </c:pt>
                <c:pt idx="231">
                  <c:v>501.1594302174542</c:v>
                </c:pt>
                <c:pt idx="232">
                  <c:v>503.29061098499545</c:v>
                </c:pt>
                <c:pt idx="233">
                  <c:v>505.41594342669589</c:v>
                </c:pt>
                <c:pt idx="234">
                  <c:v>507.53533617061368</c:v>
                </c:pt>
                <c:pt idx="235">
                  <c:v>509.64869822579584</c:v>
                </c:pt>
                <c:pt idx="236">
                  <c:v>511.75593906178011</c:v>
                </c:pt>
                <c:pt idx="237">
                  <c:v>513.85696868347031</c:v>
                </c:pt>
                <c:pt idx="238">
                  <c:v>515.95169770166206</c:v>
                </c:pt>
                <c:pt idx="239">
                  <c:v>518.04003739947484</c:v>
                </c:pt>
                <c:pt idx="240">
                  <c:v>520.12189979492894</c:v>
                </c:pt>
                <c:pt idx="241">
                  <c:v>522.19719769988717</c:v>
                </c:pt>
                <c:pt idx="242">
                  <c:v>524.26584477556571</c:v>
                </c:pt>
                <c:pt idx="243">
                  <c:v>526.32775558480216</c:v>
                </c:pt>
                <c:pt idx="244">
                  <c:v>528.38284564125536</c:v>
                </c:pt>
                <c:pt idx="245">
                  <c:v>530.43103145569921</c:v>
                </c:pt>
                <c:pt idx="246">
                  <c:v>532.4722305795591</c:v>
                </c:pt>
                <c:pt idx="247">
                  <c:v>534.50636164582966</c:v>
                </c:pt>
                <c:pt idx="248">
                  <c:v>536.53334440750257</c:v>
                </c:pt>
                <c:pt idx="249">
                  <c:v>538.55309977362276</c:v>
                </c:pt>
                <c:pt idx="250">
                  <c:v>540.56554984308411</c:v>
                </c:pt>
                <c:pt idx="251">
                  <c:v>542.57061793626713</c:v>
                </c:pt>
                <c:pt idx="252">
                  <c:v>544.56822862461468</c:v>
                </c:pt>
                <c:pt idx="253">
                  <c:v>546.55830775823415</c:v>
                </c:pt>
                <c:pt idx="254">
                  <c:v>548.54078249161057</c:v>
                </c:pt>
                <c:pt idx="255">
                  <c:v>550.51558130750766</c:v>
                </c:pt>
                <c:pt idx="256">
                  <c:v>552.48263403913063</c:v>
                </c:pt>
                <c:pt idx="257">
                  <c:v>554.44187189061836</c:v>
                </c:pt>
                <c:pt idx="258">
                  <c:v>556.39322745593063</c:v>
                </c:pt>
                <c:pt idx="259">
                  <c:v>558.33663473619026</c:v>
                </c:pt>
                <c:pt idx="260">
                  <c:v>560.27202915553823</c:v>
                </c:pt>
                <c:pt idx="261">
                  <c:v>562.19934757555541</c:v>
                </c:pt>
                <c:pt idx="262">
                  <c:v>564.11852830830344</c:v>
                </c:pt>
                <c:pt idx="263">
                  <c:v>566.02951112803316</c:v>
                </c:pt>
                <c:pt idx="264">
                  <c:v>567.93223728160672</c:v>
                </c:pt>
                <c:pt idx="265">
                  <c:v>569.826649497679</c:v>
                </c:pt>
                <c:pt idx="266">
                  <c:v>571.71269199468031</c:v>
                </c:pt>
                <c:pt idx="267">
                  <c:v>573.59031048764075</c:v>
                </c:pt>
                <c:pt idx="268">
                  <c:v>575.45945219389625</c:v>
                </c:pt>
                <c:pt idx="269">
                  <c:v>577.32006583771329</c:v>
                </c:pt>
                <c:pt idx="270">
                  <c:v>579.17210165386882</c:v>
                </c:pt>
                <c:pt idx="271">
                  <c:v>581.01551139022035</c:v>
                </c:pt>
                <c:pt idx="272">
                  <c:v>582.8502483092999</c:v>
                </c:pt>
                <c:pt idx="273">
                  <c:v>584.67626718896486</c:v>
                </c:pt>
                <c:pt idx="274">
                  <c:v>586.49352432213732</c:v>
                </c:pt>
                <c:pt idx="275">
                  <c:v>588.30197751566288</c:v>
                </c:pt>
                <c:pt idx="276">
                  <c:v>590.1015860883183</c:v>
                </c:pt>
                <c:pt idx="277">
                  <c:v>591.89231086799873</c:v>
                </c:pt>
                <c:pt idx="278">
                  <c:v>593.67411418811071</c:v>
                </c:pt>
                <c:pt idx="279">
                  <c:v>595.44695988320109</c:v>
                </c:pt>
                <c:pt idx="280">
                  <c:v>597.21081328384685</c:v>
                </c:pt>
                <c:pt idx="281">
                  <c:v>598.96564121083361</c:v>
                </c:pt>
                <c:pt idx="282">
                  <c:v>600.71141196864846</c:v>
                </c:pt>
                <c:pt idx="283">
                  <c:v>602.44809533831199</c:v>
                </c:pt>
                <c:pt idx="284">
                  <c:v>604.17566256957446</c:v>
                </c:pt>
                <c:pt idx="285">
                  <c:v>605.89408637250096</c:v>
                </c:pt>
                <c:pt idx="286">
                  <c:v>607.60334090846868</c:v>
                </c:pt>
                <c:pt idx="287">
                  <c:v>609.30340178059964</c:v>
                </c:pt>
                <c:pt idx="288">
                  <c:v>610.99424602365195</c:v>
                </c:pt>
                <c:pt idx="289">
                  <c:v>612.67585209339222</c:v>
                </c:pt>
                <c:pt idx="290">
                  <c:v>614.3481998554704</c:v>
                </c:pt>
                <c:pt idx="291">
                  <c:v>616.01127057381939</c:v>
                </c:pt>
                <c:pt idx="292">
                  <c:v>617.66504689859994</c:v>
                </c:pt>
                <c:pt idx="293">
                  <c:v>619.30951285371179</c:v>
                </c:pt>
                <c:pt idx="294">
                  <c:v>620.94465382389183</c:v>
                </c:pt>
                <c:pt idx="295">
                  <c:v>622.57045654141825</c:v>
                </c:pt>
                <c:pt idx="296">
                  <c:v>624.18690907244127</c:v>
                </c:pt>
                <c:pt idx="297">
                  <c:v>625.79400080295886</c:v>
                </c:pt>
                <c:pt idx="298">
                  <c:v>627.3917224244567</c:v>
                </c:pt>
                <c:pt idx="299">
                  <c:v>628.98006591923047</c:v>
                </c:pt>
                <c:pt idx="300">
                  <c:v>630.55902454540899</c:v>
                </c:pt>
                <c:pt idx="301">
                  <c:v>632.12859282169484</c:v>
                </c:pt>
                <c:pt idx="302">
                  <c:v>633.68876651184155</c:v>
                </c:pt>
                <c:pt idx="303">
                  <c:v>635.23954260888229</c:v>
                </c:pt>
                <c:pt idx="304">
                  <c:v>636.78091931912797</c:v>
                </c:pt>
                <c:pt idx="305">
                  <c:v>638.31289604595065</c:v>
                </c:pt>
                <c:pt idx="306">
                  <c:v>639.83547337336745</c:v>
                </c:pt>
                <c:pt idx="307">
                  <c:v>641.34865304944162</c:v>
                </c:pt>
                <c:pt idx="308">
                  <c:v>642.85243796951488</c:v>
                </c:pt>
                <c:pt idx="309">
                  <c:v>644.34683215928624</c:v>
                </c:pt>
                <c:pt idx="310">
                  <c:v>645.83184075775137</c:v>
                </c:pt>
                <c:pt idx="311">
                  <c:v>647.30747000001713</c:v>
                </c:pt>
                <c:pt idx="312">
                  <c:v>648.77372720000437</c:v>
                </c:pt>
                <c:pt idx="313">
                  <c:v>650.23062073305255</c:v>
                </c:pt>
                <c:pt idx="314">
                  <c:v>651.67816001843914</c:v>
                </c:pt>
                <c:pt idx="315">
                  <c:v>653.11635550182677</c:v>
                </c:pt>
                <c:pt idx="316">
                  <c:v>654.54521863764967</c:v>
                </c:pt>
                <c:pt idx="317">
                  <c:v>655.96476187145186</c:v>
                </c:pt>
                <c:pt idx="318">
                  <c:v>657.37499862218863</c:v>
                </c:pt>
                <c:pt idx="319">
                  <c:v>658.77594326450264</c:v>
                </c:pt>
                <c:pt idx="320">
                  <c:v>660.16761111098526</c:v>
                </c:pt>
                <c:pt idx="321">
                  <c:v>661.55001839443355</c:v>
                </c:pt>
                <c:pt idx="322">
                  <c:v>662.923182250114</c:v>
                </c:pt>
                <c:pt idx="323">
                  <c:v>664.28712069804203</c:v>
                </c:pt>
                <c:pt idx="324">
                  <c:v>665.64185262528747</c:v>
                </c:pt>
                <c:pt idx="325">
                  <c:v>666.98739776831439</c:v>
                </c:pt>
                <c:pt idx="326">
                  <c:v>668.32377669536561</c:v>
                </c:pt>
                <c:pt idx="327">
                  <c:v>669.65101078889904</c:v>
                </c:pt>
                <c:pt idx="328">
                  <c:v>670.96912222808521</c:v>
                </c:pt>
                <c:pt idx="329">
                  <c:v>672.27813397137345</c:v>
                </c:pt>
                <c:pt idx="330">
                  <c:v>673.57806973913478</c:v>
                </c:pt>
                <c:pt idx="331">
                  <c:v>674.86895399638854</c:v>
                </c:pt>
                <c:pt idx="332">
                  <c:v>676.15081193561991</c:v>
                </c:pt>
                <c:pt idx="333">
                  <c:v>677.4236694596957</c:v>
                </c:pt>
                <c:pt idx="334">
                  <c:v>678.68755316488375</c:v>
                </c:pt>
                <c:pt idx="335">
                  <c:v>679.94249032398386</c:v>
                </c:pt>
                <c:pt idx="336">
                  <c:v>681.18850886957432</c:v>
                </c:pt>
                <c:pt idx="337">
                  <c:v>682.42563737738135</c:v>
                </c:pt>
                <c:pt idx="338">
                  <c:v>683.65390504977574</c:v>
                </c:pt>
                <c:pt idx="339">
                  <c:v>684.87334169940266</c:v>
                </c:pt>
                <c:pt idx="340">
                  <c:v>686.08397773294882</c:v>
                </c:pt>
                <c:pt idx="341">
                  <c:v>687.28584413505234</c:v>
                </c:pt>
                <c:pt idx="342">
                  <c:v>688.47897245235902</c:v>
                </c:pt>
                <c:pt idx="343">
                  <c:v>689.66339477772999</c:v>
                </c:pt>
                <c:pt idx="344">
                  <c:v>690.83914373460357</c:v>
                </c:pt>
                <c:pt idx="345">
                  <c:v>692.00625246151617</c:v>
                </c:pt>
                <c:pt idx="346">
                  <c:v>693.16475459678509</c:v>
                </c:pt>
                <c:pt idx="347">
                  <c:v>694.31468426335618</c:v>
                </c:pt>
                <c:pt idx="348">
                  <c:v>695.45607605382042</c:v>
                </c:pt>
                <c:pt idx="349">
                  <c:v>696.58896501560093</c:v>
                </c:pt>
                <c:pt idx="350">
                  <c:v>697.71338663631377</c:v>
                </c:pt>
                <c:pt idx="351">
                  <c:v>698.82937682930526</c:v>
                </c:pt>
                <c:pt idx="352">
                  <c:v>699.93697191936735</c:v>
                </c:pt>
                <c:pt idx="353">
                  <c:v>701.03620862863295</c:v>
                </c:pt>
                <c:pt idx="354">
                  <c:v>702.12712406265405</c:v>
                </c:pt>
                <c:pt idx="355">
                  <c:v>703.20975569666325</c:v>
                </c:pt>
                <c:pt idx="356">
                  <c:v>704.28414136202105</c:v>
                </c:pt>
                <c:pt idx="357">
                  <c:v>705.3503192328493</c:v>
                </c:pt>
                <c:pt idx="358">
                  <c:v>706.40832781285258</c:v>
                </c:pt>
                <c:pt idx="359">
                  <c:v>707.45820592232883</c:v>
                </c:pt>
                <c:pt idx="360">
                  <c:v>708.49999268536908</c:v>
                </c:pt>
                <c:pt idx="361">
                  <c:v>709.53372751724783</c:v>
                </c:pt>
                <c:pt idx="362">
                  <c:v>710.55945011200436</c:v>
                </c:pt>
                <c:pt idx="363">
                  <c:v>711.57720043021538</c:v>
                </c:pt>
                <c:pt idx="364">
                  <c:v>712.58701868695903</c:v>
                </c:pt>
                <c:pt idx="365">
                  <c:v>713.58894533997102</c:v>
                </c:pt>
                <c:pt idx="366">
                  <c:v>714.58302107799261</c:v>
                </c:pt>
                <c:pt idx="367">
                  <c:v>715.56928680931003</c:v>
                </c:pt>
                <c:pt idx="368">
                  <c:v>716.54778365048548</c:v>
                </c:pt>
                <c:pt idx="369">
                  <c:v>717.51855291527943</c:v>
                </c:pt>
                <c:pt idx="370">
                  <c:v>718.48163610376412</c:v>
                </c:pt>
                <c:pt idx="371">
                  <c:v>719.43707489162637</c:v>
                </c:pt>
                <c:pt idx="372">
                  <c:v>720.38491111966107</c:v>
                </c:pt>
                <c:pt idx="373">
                  <c:v>721.32518678345309</c:v>
                </c:pt>
                <c:pt idx="374">
                  <c:v>722.25794402324721</c:v>
                </c:pt>
                <c:pt idx="375">
                  <c:v>723.18322511400595</c:v>
                </c:pt>
                <c:pt idx="376">
                  <c:v>724.10107245565302</c:v>
                </c:pt>
                <c:pt idx="377">
                  <c:v>725.01152856350234</c:v>
                </c:pt>
                <c:pt idx="378">
                  <c:v>725.01152856350234</c:v>
                </c:pt>
                <c:pt idx="379">
                  <c:v>725.01152856350234</c:v>
                </c:pt>
                <c:pt idx="380">
                  <c:v>725.01152856350234</c:v>
                </c:pt>
                <c:pt idx="381">
                  <c:v>725.01152856350234</c:v>
                </c:pt>
                <c:pt idx="382">
                  <c:v>725.01152856350234</c:v>
                </c:pt>
                <c:pt idx="383">
                  <c:v>725.01152856350234</c:v>
                </c:pt>
                <c:pt idx="384">
                  <c:v>725.01152856350234</c:v>
                </c:pt>
                <c:pt idx="385">
                  <c:v>725.01152856350234</c:v>
                </c:pt>
                <c:pt idx="386">
                  <c:v>725.01152856350234</c:v>
                </c:pt>
                <c:pt idx="387">
                  <c:v>725.01152856350234</c:v>
                </c:pt>
                <c:pt idx="388">
                  <c:v>725.01152856350234</c:v>
                </c:pt>
                <c:pt idx="389">
                  <c:v>725.01152856350234</c:v>
                </c:pt>
                <c:pt idx="390">
                  <c:v>725.01152856350234</c:v>
                </c:pt>
                <c:pt idx="391">
                  <c:v>725.01152856350234</c:v>
                </c:pt>
                <c:pt idx="392">
                  <c:v>725.01152856350234</c:v>
                </c:pt>
                <c:pt idx="393">
                  <c:v>725.01152856350234</c:v>
                </c:pt>
                <c:pt idx="394">
                  <c:v>725.01152856350234</c:v>
                </c:pt>
                <c:pt idx="395">
                  <c:v>725.01152856350234</c:v>
                </c:pt>
                <c:pt idx="396">
                  <c:v>725.01152856350234</c:v>
                </c:pt>
                <c:pt idx="397">
                  <c:v>725.01152856350234</c:v>
                </c:pt>
                <c:pt idx="398">
                  <c:v>725.01152856350234</c:v>
                </c:pt>
                <c:pt idx="399">
                  <c:v>725.01152856350234</c:v>
                </c:pt>
                <c:pt idx="400">
                  <c:v>725.01152856350234</c:v>
                </c:pt>
                <c:pt idx="401">
                  <c:v>725.01152856350234</c:v>
                </c:pt>
                <c:pt idx="402">
                  <c:v>725.01152856350234</c:v>
                </c:pt>
                <c:pt idx="403">
                  <c:v>725.01152856350234</c:v>
                </c:pt>
                <c:pt idx="404">
                  <c:v>725.01152856350234</c:v>
                </c:pt>
                <c:pt idx="405">
                  <c:v>725.01152856350234</c:v>
                </c:pt>
                <c:pt idx="406">
                  <c:v>725.01152856350234</c:v>
                </c:pt>
                <c:pt idx="407">
                  <c:v>725.01152856350234</c:v>
                </c:pt>
                <c:pt idx="408">
                  <c:v>725.01152856350234</c:v>
                </c:pt>
                <c:pt idx="409">
                  <c:v>725.01152856350234</c:v>
                </c:pt>
                <c:pt idx="410">
                  <c:v>725.01152856350234</c:v>
                </c:pt>
                <c:pt idx="411">
                  <c:v>725.01152856350234</c:v>
                </c:pt>
                <c:pt idx="412">
                  <c:v>725.01152856350234</c:v>
                </c:pt>
                <c:pt idx="413">
                  <c:v>725.01152856350234</c:v>
                </c:pt>
                <c:pt idx="414">
                  <c:v>725.01152856350234</c:v>
                </c:pt>
                <c:pt idx="415">
                  <c:v>725.01152856350234</c:v>
                </c:pt>
                <c:pt idx="416">
                  <c:v>725.01152856350234</c:v>
                </c:pt>
                <c:pt idx="417">
                  <c:v>725.01152856350234</c:v>
                </c:pt>
                <c:pt idx="418">
                  <c:v>725.01152856350234</c:v>
                </c:pt>
                <c:pt idx="419">
                  <c:v>725.01152856350234</c:v>
                </c:pt>
                <c:pt idx="420">
                  <c:v>725.01152856350234</c:v>
                </c:pt>
                <c:pt idx="421">
                  <c:v>725.01152856350234</c:v>
                </c:pt>
                <c:pt idx="422">
                  <c:v>725.01152856350234</c:v>
                </c:pt>
                <c:pt idx="423">
                  <c:v>725.01152856350234</c:v>
                </c:pt>
                <c:pt idx="424">
                  <c:v>725.01152856350234</c:v>
                </c:pt>
                <c:pt idx="425">
                  <c:v>725.01152856350234</c:v>
                </c:pt>
                <c:pt idx="426">
                  <c:v>725.01152856350234</c:v>
                </c:pt>
                <c:pt idx="427">
                  <c:v>725.01152856350234</c:v>
                </c:pt>
                <c:pt idx="428">
                  <c:v>725.01152856350234</c:v>
                </c:pt>
                <c:pt idx="429">
                  <c:v>725.01152856350234</c:v>
                </c:pt>
                <c:pt idx="430">
                  <c:v>725.01152856350234</c:v>
                </c:pt>
                <c:pt idx="431">
                  <c:v>725.01152856350234</c:v>
                </c:pt>
                <c:pt idx="432">
                  <c:v>725.01152856350234</c:v>
                </c:pt>
                <c:pt idx="433">
                  <c:v>725.01152856350234</c:v>
                </c:pt>
                <c:pt idx="434">
                  <c:v>725.01152856350234</c:v>
                </c:pt>
                <c:pt idx="435">
                  <c:v>725.01152856350234</c:v>
                </c:pt>
                <c:pt idx="436">
                  <c:v>725.01152856350234</c:v>
                </c:pt>
                <c:pt idx="437">
                  <c:v>725.01152856350234</c:v>
                </c:pt>
                <c:pt idx="438">
                  <c:v>725.01152856350234</c:v>
                </c:pt>
                <c:pt idx="439">
                  <c:v>725.01152856350234</c:v>
                </c:pt>
                <c:pt idx="440">
                  <c:v>725.01152856350234</c:v>
                </c:pt>
                <c:pt idx="441">
                  <c:v>725.01152856350234</c:v>
                </c:pt>
                <c:pt idx="442">
                  <c:v>725.01152856350234</c:v>
                </c:pt>
                <c:pt idx="443">
                  <c:v>725.01152856350234</c:v>
                </c:pt>
                <c:pt idx="444">
                  <c:v>725.01152856350234</c:v>
                </c:pt>
                <c:pt idx="445">
                  <c:v>725.01152856350234</c:v>
                </c:pt>
                <c:pt idx="446">
                  <c:v>725.01152856350234</c:v>
                </c:pt>
                <c:pt idx="447">
                  <c:v>725.01152856350234</c:v>
                </c:pt>
                <c:pt idx="448">
                  <c:v>725.01152856350234</c:v>
                </c:pt>
                <c:pt idx="449">
                  <c:v>725.01152856350234</c:v>
                </c:pt>
                <c:pt idx="450">
                  <c:v>725.01152856350234</c:v>
                </c:pt>
                <c:pt idx="451">
                  <c:v>725.01152856350234</c:v>
                </c:pt>
                <c:pt idx="452">
                  <c:v>725.01152856350234</c:v>
                </c:pt>
                <c:pt idx="453">
                  <c:v>725.01152856350234</c:v>
                </c:pt>
                <c:pt idx="454">
                  <c:v>725.01152856350234</c:v>
                </c:pt>
                <c:pt idx="455">
                  <c:v>725.01152856350234</c:v>
                </c:pt>
                <c:pt idx="456">
                  <c:v>725.01152856350234</c:v>
                </c:pt>
                <c:pt idx="457">
                  <c:v>725.01152856350234</c:v>
                </c:pt>
                <c:pt idx="458">
                  <c:v>725.01152856350234</c:v>
                </c:pt>
                <c:pt idx="459">
                  <c:v>725.01152856350234</c:v>
                </c:pt>
                <c:pt idx="460">
                  <c:v>725.01152856350234</c:v>
                </c:pt>
                <c:pt idx="461">
                  <c:v>725.01152856350234</c:v>
                </c:pt>
                <c:pt idx="462">
                  <c:v>725.01152856350234</c:v>
                </c:pt>
                <c:pt idx="463">
                  <c:v>725.01152856350234</c:v>
                </c:pt>
                <c:pt idx="464">
                  <c:v>725.01152856350234</c:v>
                </c:pt>
                <c:pt idx="465">
                  <c:v>725.01152856350234</c:v>
                </c:pt>
                <c:pt idx="466">
                  <c:v>725.01152856350234</c:v>
                </c:pt>
                <c:pt idx="467">
                  <c:v>725.01152856350234</c:v>
                </c:pt>
                <c:pt idx="468">
                  <c:v>725.01152856350234</c:v>
                </c:pt>
                <c:pt idx="469">
                  <c:v>725.01152856350234</c:v>
                </c:pt>
                <c:pt idx="470">
                  <c:v>725.01152856350234</c:v>
                </c:pt>
                <c:pt idx="471">
                  <c:v>725.01152856350234</c:v>
                </c:pt>
                <c:pt idx="472">
                  <c:v>725.01152856350234</c:v>
                </c:pt>
                <c:pt idx="473">
                  <c:v>725.01152856350234</c:v>
                </c:pt>
                <c:pt idx="474">
                  <c:v>725.01152856350234</c:v>
                </c:pt>
                <c:pt idx="475">
                  <c:v>725.01152856350234</c:v>
                </c:pt>
                <c:pt idx="476">
                  <c:v>725.01152856350234</c:v>
                </c:pt>
                <c:pt idx="477">
                  <c:v>725.01152856350234</c:v>
                </c:pt>
                <c:pt idx="478">
                  <c:v>725.01152856350234</c:v>
                </c:pt>
                <c:pt idx="479">
                  <c:v>725.01152856350234</c:v>
                </c:pt>
                <c:pt idx="480">
                  <c:v>725.01152856350234</c:v>
                </c:pt>
                <c:pt idx="481">
                  <c:v>725.01152856350234</c:v>
                </c:pt>
                <c:pt idx="482">
                  <c:v>725.01152856350234</c:v>
                </c:pt>
                <c:pt idx="483">
                  <c:v>725.01152856350234</c:v>
                </c:pt>
                <c:pt idx="484">
                  <c:v>725.01152856350234</c:v>
                </c:pt>
                <c:pt idx="485">
                  <c:v>725.01152856350234</c:v>
                </c:pt>
                <c:pt idx="486">
                  <c:v>725.01152856350234</c:v>
                </c:pt>
                <c:pt idx="487">
                  <c:v>725.01152856350234</c:v>
                </c:pt>
                <c:pt idx="488">
                  <c:v>725.01152856350234</c:v>
                </c:pt>
                <c:pt idx="489">
                  <c:v>725.01152856350234</c:v>
                </c:pt>
                <c:pt idx="490">
                  <c:v>725.01152856350234</c:v>
                </c:pt>
                <c:pt idx="491">
                  <c:v>725.01152856350234</c:v>
                </c:pt>
                <c:pt idx="492">
                  <c:v>725.01152856350234</c:v>
                </c:pt>
                <c:pt idx="493">
                  <c:v>725.01152856350234</c:v>
                </c:pt>
                <c:pt idx="494">
                  <c:v>725.01152856350234</c:v>
                </c:pt>
                <c:pt idx="495">
                  <c:v>725.01152856350234</c:v>
                </c:pt>
                <c:pt idx="496">
                  <c:v>725.01152856350234</c:v>
                </c:pt>
                <c:pt idx="497">
                  <c:v>725.01152856350234</c:v>
                </c:pt>
                <c:pt idx="498">
                  <c:v>725.01152856350234</c:v>
                </c:pt>
                <c:pt idx="499">
                  <c:v>725.01152856350234</c:v>
                </c:pt>
                <c:pt idx="500">
                  <c:v>725.01152856350234</c:v>
                </c:pt>
                <c:pt idx="501">
                  <c:v>725.01152856350234</c:v>
                </c:pt>
                <c:pt idx="502">
                  <c:v>725.01152856350234</c:v>
                </c:pt>
                <c:pt idx="503">
                  <c:v>725.01152856350234</c:v>
                </c:pt>
                <c:pt idx="504">
                  <c:v>725.01152856350234</c:v>
                </c:pt>
                <c:pt idx="505">
                  <c:v>725.01152856350234</c:v>
                </c:pt>
                <c:pt idx="506">
                  <c:v>725.01152856350234</c:v>
                </c:pt>
                <c:pt idx="507">
                  <c:v>725.01152856350234</c:v>
                </c:pt>
                <c:pt idx="508">
                  <c:v>725.01152856350234</c:v>
                </c:pt>
                <c:pt idx="509">
                  <c:v>725.01152856350234</c:v>
                </c:pt>
                <c:pt idx="510">
                  <c:v>725.01152856350234</c:v>
                </c:pt>
                <c:pt idx="511">
                  <c:v>725.01152856350234</c:v>
                </c:pt>
                <c:pt idx="512">
                  <c:v>725.01152856350234</c:v>
                </c:pt>
                <c:pt idx="513">
                  <c:v>725.01152856350234</c:v>
                </c:pt>
                <c:pt idx="514">
                  <c:v>725.01152856350234</c:v>
                </c:pt>
                <c:pt idx="515">
                  <c:v>725.01152856350234</c:v>
                </c:pt>
                <c:pt idx="516">
                  <c:v>725.01152856350234</c:v>
                </c:pt>
                <c:pt idx="517">
                  <c:v>725.01152856350234</c:v>
                </c:pt>
                <c:pt idx="518">
                  <c:v>725.01152856350234</c:v>
                </c:pt>
                <c:pt idx="519">
                  <c:v>725.01152856350234</c:v>
                </c:pt>
                <c:pt idx="520">
                  <c:v>725.01152856350234</c:v>
                </c:pt>
                <c:pt idx="521">
                  <c:v>725.01152856350234</c:v>
                </c:pt>
                <c:pt idx="522">
                  <c:v>725.01152856350234</c:v>
                </c:pt>
                <c:pt idx="523">
                  <c:v>725.01152856350234</c:v>
                </c:pt>
                <c:pt idx="524">
                  <c:v>725.01152856350234</c:v>
                </c:pt>
                <c:pt idx="525">
                  <c:v>725.01152856350234</c:v>
                </c:pt>
                <c:pt idx="526">
                  <c:v>725.01152856350234</c:v>
                </c:pt>
                <c:pt idx="527">
                  <c:v>725.01152856350234</c:v>
                </c:pt>
                <c:pt idx="528">
                  <c:v>725.01152856350234</c:v>
                </c:pt>
                <c:pt idx="529">
                  <c:v>725.01152856350234</c:v>
                </c:pt>
                <c:pt idx="530">
                  <c:v>725.01152856350234</c:v>
                </c:pt>
                <c:pt idx="531">
                  <c:v>725.01152856350234</c:v>
                </c:pt>
                <c:pt idx="532">
                  <c:v>725.01152856350234</c:v>
                </c:pt>
                <c:pt idx="533">
                  <c:v>725.01152856350234</c:v>
                </c:pt>
                <c:pt idx="534">
                  <c:v>725.01152856350234</c:v>
                </c:pt>
                <c:pt idx="535">
                  <c:v>725.01152856350234</c:v>
                </c:pt>
                <c:pt idx="536">
                  <c:v>725.01152856350234</c:v>
                </c:pt>
                <c:pt idx="537">
                  <c:v>725.01152856350234</c:v>
                </c:pt>
                <c:pt idx="538">
                  <c:v>725.01152856350234</c:v>
                </c:pt>
                <c:pt idx="539">
                  <c:v>725.01152856350234</c:v>
                </c:pt>
                <c:pt idx="540">
                  <c:v>725.01152856350234</c:v>
                </c:pt>
                <c:pt idx="541">
                  <c:v>725.01152856350234</c:v>
                </c:pt>
                <c:pt idx="542">
                  <c:v>725.01152856350234</c:v>
                </c:pt>
                <c:pt idx="543">
                  <c:v>725.01152856350234</c:v>
                </c:pt>
                <c:pt idx="544">
                  <c:v>725.01152856350234</c:v>
                </c:pt>
                <c:pt idx="545">
                  <c:v>725.01152856350234</c:v>
                </c:pt>
                <c:pt idx="546">
                  <c:v>725.01152856350234</c:v>
                </c:pt>
                <c:pt idx="547">
                  <c:v>725.01152856350234</c:v>
                </c:pt>
                <c:pt idx="548">
                  <c:v>725.01152856350234</c:v>
                </c:pt>
                <c:pt idx="549">
                  <c:v>725.01152856350234</c:v>
                </c:pt>
                <c:pt idx="550">
                  <c:v>725.01152856350234</c:v>
                </c:pt>
                <c:pt idx="551">
                  <c:v>725.01152856350234</c:v>
                </c:pt>
                <c:pt idx="552">
                  <c:v>725.01152856350234</c:v>
                </c:pt>
                <c:pt idx="553">
                  <c:v>725.01152856350234</c:v>
                </c:pt>
                <c:pt idx="554">
                  <c:v>725.01152856350234</c:v>
                </c:pt>
                <c:pt idx="555">
                  <c:v>725.01152856350234</c:v>
                </c:pt>
                <c:pt idx="556">
                  <c:v>725.01152856350234</c:v>
                </c:pt>
                <c:pt idx="557">
                  <c:v>725.01152856350234</c:v>
                </c:pt>
                <c:pt idx="558">
                  <c:v>725.01152856350234</c:v>
                </c:pt>
                <c:pt idx="559">
                  <c:v>725.01152856350234</c:v>
                </c:pt>
                <c:pt idx="560">
                  <c:v>725.01152856350234</c:v>
                </c:pt>
                <c:pt idx="561">
                  <c:v>725.01152856350234</c:v>
                </c:pt>
                <c:pt idx="562">
                  <c:v>725.01152856350234</c:v>
                </c:pt>
                <c:pt idx="563">
                  <c:v>725.01152856350234</c:v>
                </c:pt>
                <c:pt idx="564">
                  <c:v>725.01152856350234</c:v>
                </c:pt>
                <c:pt idx="565">
                  <c:v>725.01152856350234</c:v>
                </c:pt>
                <c:pt idx="566">
                  <c:v>725.01152856350234</c:v>
                </c:pt>
                <c:pt idx="567">
                  <c:v>725.01152856350234</c:v>
                </c:pt>
                <c:pt idx="568">
                  <c:v>725.01152856350234</c:v>
                </c:pt>
                <c:pt idx="569">
                  <c:v>725.01152856350234</c:v>
                </c:pt>
                <c:pt idx="570">
                  <c:v>725.01152856350234</c:v>
                </c:pt>
                <c:pt idx="571">
                  <c:v>725.01152856350234</c:v>
                </c:pt>
                <c:pt idx="572">
                  <c:v>725.01152856350234</c:v>
                </c:pt>
                <c:pt idx="573">
                  <c:v>725.01152856350234</c:v>
                </c:pt>
                <c:pt idx="574">
                  <c:v>725.01152856350234</c:v>
                </c:pt>
                <c:pt idx="575">
                  <c:v>725.01152856350234</c:v>
                </c:pt>
                <c:pt idx="576">
                  <c:v>725.01152856350234</c:v>
                </c:pt>
                <c:pt idx="577">
                  <c:v>725.01152856350234</c:v>
                </c:pt>
                <c:pt idx="578">
                  <c:v>725.01152856350234</c:v>
                </c:pt>
                <c:pt idx="579">
                  <c:v>725.01152856350234</c:v>
                </c:pt>
                <c:pt idx="580">
                  <c:v>725.01152856350234</c:v>
                </c:pt>
                <c:pt idx="581">
                  <c:v>725.01152856350234</c:v>
                </c:pt>
                <c:pt idx="582">
                  <c:v>725.01152856350234</c:v>
                </c:pt>
                <c:pt idx="583">
                  <c:v>725.01152856350234</c:v>
                </c:pt>
                <c:pt idx="584">
                  <c:v>725.01152856350234</c:v>
                </c:pt>
                <c:pt idx="585">
                  <c:v>725.01152856350234</c:v>
                </c:pt>
                <c:pt idx="586">
                  <c:v>725.01152856350234</c:v>
                </c:pt>
                <c:pt idx="587">
                  <c:v>725.01152856350234</c:v>
                </c:pt>
                <c:pt idx="588">
                  <c:v>725.01152856350234</c:v>
                </c:pt>
                <c:pt idx="589">
                  <c:v>725.01152856350234</c:v>
                </c:pt>
                <c:pt idx="590">
                  <c:v>725.01152856350234</c:v>
                </c:pt>
                <c:pt idx="591">
                  <c:v>725.01152856350234</c:v>
                </c:pt>
                <c:pt idx="592">
                  <c:v>725.01152856350234</c:v>
                </c:pt>
                <c:pt idx="593">
                  <c:v>725.01152856350234</c:v>
                </c:pt>
                <c:pt idx="594">
                  <c:v>725.01152856350234</c:v>
                </c:pt>
                <c:pt idx="595">
                  <c:v>725.01152856350234</c:v>
                </c:pt>
                <c:pt idx="596">
                  <c:v>725.01152856350234</c:v>
                </c:pt>
                <c:pt idx="597">
                  <c:v>725.01152856350234</c:v>
                </c:pt>
                <c:pt idx="598">
                  <c:v>725.01152856350234</c:v>
                </c:pt>
                <c:pt idx="599">
                  <c:v>725.01152856350234</c:v>
                </c:pt>
                <c:pt idx="600">
                  <c:v>725.01152856350234</c:v>
                </c:pt>
                <c:pt idx="601">
                  <c:v>725.01152856350234</c:v>
                </c:pt>
                <c:pt idx="602">
                  <c:v>725.01152856350234</c:v>
                </c:pt>
                <c:pt idx="603">
                  <c:v>725.01152856350234</c:v>
                </c:pt>
                <c:pt idx="604">
                  <c:v>725.01152856350234</c:v>
                </c:pt>
                <c:pt idx="605">
                  <c:v>725.01152856350234</c:v>
                </c:pt>
                <c:pt idx="606">
                  <c:v>725.01152856350234</c:v>
                </c:pt>
                <c:pt idx="607">
                  <c:v>725.01152856350234</c:v>
                </c:pt>
                <c:pt idx="608">
                  <c:v>725.01152856350234</c:v>
                </c:pt>
                <c:pt idx="609">
                  <c:v>725.01152856350234</c:v>
                </c:pt>
                <c:pt idx="610">
                  <c:v>725.01152856350234</c:v>
                </c:pt>
                <c:pt idx="611">
                  <c:v>725.01152856350234</c:v>
                </c:pt>
                <c:pt idx="612">
                  <c:v>725.01152856350234</c:v>
                </c:pt>
                <c:pt idx="613">
                  <c:v>725.01152856350234</c:v>
                </c:pt>
                <c:pt idx="614">
                  <c:v>725.01152856350234</c:v>
                </c:pt>
                <c:pt idx="615">
                  <c:v>725.01152856350234</c:v>
                </c:pt>
                <c:pt idx="616">
                  <c:v>725.01152856350234</c:v>
                </c:pt>
                <c:pt idx="617">
                  <c:v>725.01152856350234</c:v>
                </c:pt>
                <c:pt idx="618">
                  <c:v>725.01152856350234</c:v>
                </c:pt>
                <c:pt idx="619">
                  <c:v>725.01152856350234</c:v>
                </c:pt>
                <c:pt idx="620">
                  <c:v>725.01152856350234</c:v>
                </c:pt>
                <c:pt idx="621">
                  <c:v>725.01152856350234</c:v>
                </c:pt>
                <c:pt idx="622">
                  <c:v>725.01152856350234</c:v>
                </c:pt>
                <c:pt idx="623">
                  <c:v>725.01152856350234</c:v>
                </c:pt>
                <c:pt idx="624">
                  <c:v>725.01152856350234</c:v>
                </c:pt>
                <c:pt idx="625">
                  <c:v>725.01152856350234</c:v>
                </c:pt>
                <c:pt idx="626">
                  <c:v>725.01152856350234</c:v>
                </c:pt>
                <c:pt idx="627">
                  <c:v>725.01152856350234</c:v>
                </c:pt>
                <c:pt idx="628">
                  <c:v>725.01152856350234</c:v>
                </c:pt>
                <c:pt idx="629">
                  <c:v>725.01152856350234</c:v>
                </c:pt>
                <c:pt idx="630">
                  <c:v>725.01152856350234</c:v>
                </c:pt>
                <c:pt idx="631">
                  <c:v>725.01152856350234</c:v>
                </c:pt>
                <c:pt idx="632">
                  <c:v>725.01152856350234</c:v>
                </c:pt>
                <c:pt idx="633">
                  <c:v>725.01152856350234</c:v>
                </c:pt>
                <c:pt idx="634">
                  <c:v>725.01152856350234</c:v>
                </c:pt>
                <c:pt idx="635">
                  <c:v>725.01152856350234</c:v>
                </c:pt>
                <c:pt idx="636">
                  <c:v>725.01152856350234</c:v>
                </c:pt>
                <c:pt idx="637">
                  <c:v>725.01152856350234</c:v>
                </c:pt>
                <c:pt idx="638">
                  <c:v>725.01152856350234</c:v>
                </c:pt>
                <c:pt idx="639">
                  <c:v>725.01152856350234</c:v>
                </c:pt>
                <c:pt idx="640">
                  <c:v>725.01152856350234</c:v>
                </c:pt>
                <c:pt idx="641">
                  <c:v>725.01152856350234</c:v>
                </c:pt>
                <c:pt idx="642">
                  <c:v>725.01152856350234</c:v>
                </c:pt>
                <c:pt idx="643">
                  <c:v>725.01152856350234</c:v>
                </c:pt>
                <c:pt idx="644">
                  <c:v>725.01152856350234</c:v>
                </c:pt>
                <c:pt idx="645">
                  <c:v>725.01152856350234</c:v>
                </c:pt>
                <c:pt idx="646">
                  <c:v>725.01152856350234</c:v>
                </c:pt>
                <c:pt idx="647">
                  <c:v>725.01152856350234</c:v>
                </c:pt>
                <c:pt idx="648">
                  <c:v>725.01152856350234</c:v>
                </c:pt>
                <c:pt idx="649">
                  <c:v>725.01152856350234</c:v>
                </c:pt>
                <c:pt idx="650">
                  <c:v>725.01152856350234</c:v>
                </c:pt>
                <c:pt idx="651">
                  <c:v>725.01152856350234</c:v>
                </c:pt>
                <c:pt idx="652">
                  <c:v>725.01152856350234</c:v>
                </c:pt>
                <c:pt idx="653">
                  <c:v>725.01152856350234</c:v>
                </c:pt>
                <c:pt idx="654">
                  <c:v>725.01152856350234</c:v>
                </c:pt>
                <c:pt idx="655">
                  <c:v>725.01152856350234</c:v>
                </c:pt>
                <c:pt idx="656">
                  <c:v>725.01152856350234</c:v>
                </c:pt>
                <c:pt idx="657">
                  <c:v>725.01152856350234</c:v>
                </c:pt>
                <c:pt idx="658">
                  <c:v>725.01152856350234</c:v>
                </c:pt>
                <c:pt idx="659">
                  <c:v>725.01152856350234</c:v>
                </c:pt>
                <c:pt idx="660">
                  <c:v>725.01152856350234</c:v>
                </c:pt>
                <c:pt idx="661">
                  <c:v>725.01152856350234</c:v>
                </c:pt>
                <c:pt idx="662">
                  <c:v>725.01152856350234</c:v>
                </c:pt>
                <c:pt idx="663">
                  <c:v>725.01152856350234</c:v>
                </c:pt>
                <c:pt idx="664">
                  <c:v>725.01152856350234</c:v>
                </c:pt>
                <c:pt idx="665">
                  <c:v>725.01152856350234</c:v>
                </c:pt>
                <c:pt idx="666">
                  <c:v>725.01152856350234</c:v>
                </c:pt>
                <c:pt idx="667">
                  <c:v>725.01152856350234</c:v>
                </c:pt>
                <c:pt idx="668">
                  <c:v>725.01152856350234</c:v>
                </c:pt>
                <c:pt idx="669">
                  <c:v>725.01152856350234</c:v>
                </c:pt>
                <c:pt idx="670">
                  <c:v>725.01152856350234</c:v>
                </c:pt>
                <c:pt idx="671">
                  <c:v>725.01152856350234</c:v>
                </c:pt>
                <c:pt idx="672">
                  <c:v>725.01152856350234</c:v>
                </c:pt>
                <c:pt idx="673">
                  <c:v>725.01152856350234</c:v>
                </c:pt>
                <c:pt idx="674">
                  <c:v>725.01152856350234</c:v>
                </c:pt>
                <c:pt idx="675">
                  <c:v>725.01152856350234</c:v>
                </c:pt>
                <c:pt idx="676">
                  <c:v>725.01152856350234</c:v>
                </c:pt>
                <c:pt idx="677">
                  <c:v>725.01152856350234</c:v>
                </c:pt>
                <c:pt idx="678">
                  <c:v>725.01152856350234</c:v>
                </c:pt>
                <c:pt idx="679">
                  <c:v>725.01152856350234</c:v>
                </c:pt>
                <c:pt idx="680">
                  <c:v>725.01152856350234</c:v>
                </c:pt>
                <c:pt idx="681">
                  <c:v>725.01152856350234</c:v>
                </c:pt>
                <c:pt idx="682">
                  <c:v>725.01152856350234</c:v>
                </c:pt>
                <c:pt idx="683">
                  <c:v>725.01152856350234</c:v>
                </c:pt>
                <c:pt idx="684">
                  <c:v>725.01152856350234</c:v>
                </c:pt>
                <c:pt idx="685">
                  <c:v>725.01152856350234</c:v>
                </c:pt>
                <c:pt idx="686">
                  <c:v>725.01152856350234</c:v>
                </c:pt>
                <c:pt idx="687">
                  <c:v>725.01152856350234</c:v>
                </c:pt>
                <c:pt idx="688">
                  <c:v>725.01152856350234</c:v>
                </c:pt>
                <c:pt idx="689">
                  <c:v>725.01152856350234</c:v>
                </c:pt>
                <c:pt idx="690">
                  <c:v>725.01152856350234</c:v>
                </c:pt>
                <c:pt idx="691">
                  <c:v>725.01152856350234</c:v>
                </c:pt>
                <c:pt idx="692">
                  <c:v>725.01152856350234</c:v>
                </c:pt>
                <c:pt idx="693">
                  <c:v>725.01152856350234</c:v>
                </c:pt>
                <c:pt idx="694">
                  <c:v>725.01152856350234</c:v>
                </c:pt>
                <c:pt idx="695">
                  <c:v>725.01152856350234</c:v>
                </c:pt>
                <c:pt idx="696">
                  <c:v>725.01152856350234</c:v>
                </c:pt>
                <c:pt idx="697">
                  <c:v>725.01152856350234</c:v>
                </c:pt>
                <c:pt idx="698">
                  <c:v>725.01152856350234</c:v>
                </c:pt>
                <c:pt idx="699">
                  <c:v>725.01152856350234</c:v>
                </c:pt>
                <c:pt idx="700">
                  <c:v>725.01152856350234</c:v>
                </c:pt>
                <c:pt idx="701">
                  <c:v>725.01152856350234</c:v>
                </c:pt>
                <c:pt idx="702">
                  <c:v>725.01152856350234</c:v>
                </c:pt>
                <c:pt idx="703">
                  <c:v>725.01152856350234</c:v>
                </c:pt>
                <c:pt idx="704">
                  <c:v>725.01152856350234</c:v>
                </c:pt>
                <c:pt idx="705">
                  <c:v>725.01152856350234</c:v>
                </c:pt>
                <c:pt idx="706">
                  <c:v>725.01152856350234</c:v>
                </c:pt>
                <c:pt idx="707">
                  <c:v>725.01152856350234</c:v>
                </c:pt>
                <c:pt idx="708">
                  <c:v>725.01152856350234</c:v>
                </c:pt>
                <c:pt idx="709">
                  <c:v>725.01152856350234</c:v>
                </c:pt>
                <c:pt idx="710">
                  <c:v>725.01152856350234</c:v>
                </c:pt>
                <c:pt idx="711">
                  <c:v>725.01152856350234</c:v>
                </c:pt>
                <c:pt idx="712">
                  <c:v>725.01152856350234</c:v>
                </c:pt>
                <c:pt idx="713">
                  <c:v>725.01152856350234</c:v>
                </c:pt>
                <c:pt idx="714">
                  <c:v>725.01152856350234</c:v>
                </c:pt>
                <c:pt idx="715">
                  <c:v>725.01152856350234</c:v>
                </c:pt>
                <c:pt idx="716">
                  <c:v>725.01152856350234</c:v>
                </c:pt>
                <c:pt idx="717">
                  <c:v>725.01152856350234</c:v>
                </c:pt>
                <c:pt idx="718">
                  <c:v>725.01152856350234</c:v>
                </c:pt>
                <c:pt idx="719">
                  <c:v>725.01152856350234</c:v>
                </c:pt>
                <c:pt idx="720">
                  <c:v>725.01152856350234</c:v>
                </c:pt>
                <c:pt idx="721">
                  <c:v>725.01152856350234</c:v>
                </c:pt>
                <c:pt idx="722">
                  <c:v>725.01152856350234</c:v>
                </c:pt>
                <c:pt idx="723">
                  <c:v>725.01152856350234</c:v>
                </c:pt>
                <c:pt idx="724">
                  <c:v>725.01152856350234</c:v>
                </c:pt>
                <c:pt idx="725">
                  <c:v>725.01152856350234</c:v>
                </c:pt>
                <c:pt idx="726">
                  <c:v>725.01152856350234</c:v>
                </c:pt>
                <c:pt idx="727">
                  <c:v>725.01152856350234</c:v>
                </c:pt>
                <c:pt idx="728">
                  <c:v>725.01152856350234</c:v>
                </c:pt>
                <c:pt idx="729">
                  <c:v>725.01152856350234</c:v>
                </c:pt>
                <c:pt idx="730">
                  <c:v>725.01152856350234</c:v>
                </c:pt>
                <c:pt idx="731">
                  <c:v>725.01152856350234</c:v>
                </c:pt>
                <c:pt idx="732">
                  <c:v>725.01152856350234</c:v>
                </c:pt>
                <c:pt idx="733">
                  <c:v>725.01152856350234</c:v>
                </c:pt>
                <c:pt idx="734">
                  <c:v>725.01152856350234</c:v>
                </c:pt>
                <c:pt idx="735">
                  <c:v>725.01152856350234</c:v>
                </c:pt>
                <c:pt idx="736">
                  <c:v>725.01152856350234</c:v>
                </c:pt>
                <c:pt idx="737">
                  <c:v>725.01152856350234</c:v>
                </c:pt>
                <c:pt idx="738">
                  <c:v>725.01152856350234</c:v>
                </c:pt>
                <c:pt idx="739">
                  <c:v>725.01152856350234</c:v>
                </c:pt>
                <c:pt idx="740">
                  <c:v>725.01152856350234</c:v>
                </c:pt>
                <c:pt idx="741">
                  <c:v>725.01152856350234</c:v>
                </c:pt>
                <c:pt idx="742">
                  <c:v>725.01152856350234</c:v>
                </c:pt>
                <c:pt idx="743">
                  <c:v>725.01152856350234</c:v>
                </c:pt>
                <c:pt idx="744">
                  <c:v>725.01152856350234</c:v>
                </c:pt>
                <c:pt idx="745">
                  <c:v>725.01152856350234</c:v>
                </c:pt>
                <c:pt idx="746">
                  <c:v>725.01152856350234</c:v>
                </c:pt>
                <c:pt idx="747">
                  <c:v>725.01152856350234</c:v>
                </c:pt>
                <c:pt idx="748">
                  <c:v>725.01152856350234</c:v>
                </c:pt>
                <c:pt idx="749">
                  <c:v>725.01152856350234</c:v>
                </c:pt>
                <c:pt idx="750">
                  <c:v>725.01152856350234</c:v>
                </c:pt>
                <c:pt idx="751">
                  <c:v>725.01152856350234</c:v>
                </c:pt>
                <c:pt idx="752">
                  <c:v>725.01152856350234</c:v>
                </c:pt>
                <c:pt idx="753">
                  <c:v>725.01152856350234</c:v>
                </c:pt>
                <c:pt idx="754">
                  <c:v>725.01152856350234</c:v>
                </c:pt>
                <c:pt idx="755">
                  <c:v>725.01152856350234</c:v>
                </c:pt>
                <c:pt idx="756">
                  <c:v>725.01152856350234</c:v>
                </c:pt>
                <c:pt idx="757">
                  <c:v>725.01152856350234</c:v>
                </c:pt>
                <c:pt idx="758">
                  <c:v>725.01152856350234</c:v>
                </c:pt>
                <c:pt idx="759">
                  <c:v>725.01152856350234</c:v>
                </c:pt>
                <c:pt idx="760">
                  <c:v>725.01152856350234</c:v>
                </c:pt>
                <c:pt idx="761">
                  <c:v>725.01152856350234</c:v>
                </c:pt>
                <c:pt idx="762">
                  <c:v>725.01152856350234</c:v>
                </c:pt>
                <c:pt idx="763">
                  <c:v>725.01152856350234</c:v>
                </c:pt>
                <c:pt idx="764">
                  <c:v>725.01152856350234</c:v>
                </c:pt>
                <c:pt idx="765">
                  <c:v>725.01152856350234</c:v>
                </c:pt>
                <c:pt idx="766">
                  <c:v>725.01152856350234</c:v>
                </c:pt>
                <c:pt idx="767">
                  <c:v>725.01152856350234</c:v>
                </c:pt>
                <c:pt idx="768">
                  <c:v>725.01152856350234</c:v>
                </c:pt>
                <c:pt idx="769">
                  <c:v>725.01152856350234</c:v>
                </c:pt>
                <c:pt idx="770">
                  <c:v>725.01152856350234</c:v>
                </c:pt>
                <c:pt idx="771">
                  <c:v>725.01152856350234</c:v>
                </c:pt>
                <c:pt idx="772">
                  <c:v>725.01152856350234</c:v>
                </c:pt>
                <c:pt idx="773">
                  <c:v>725.01152856350234</c:v>
                </c:pt>
                <c:pt idx="774">
                  <c:v>725.01152856350234</c:v>
                </c:pt>
                <c:pt idx="775">
                  <c:v>725.01152856350234</c:v>
                </c:pt>
                <c:pt idx="776">
                  <c:v>725.01152856350234</c:v>
                </c:pt>
                <c:pt idx="777">
                  <c:v>725.01152856350234</c:v>
                </c:pt>
                <c:pt idx="778">
                  <c:v>725.01152856350234</c:v>
                </c:pt>
                <c:pt idx="779">
                  <c:v>725.01152856350234</c:v>
                </c:pt>
                <c:pt idx="780">
                  <c:v>725.01152856350234</c:v>
                </c:pt>
                <c:pt idx="781">
                  <c:v>725.01152856350234</c:v>
                </c:pt>
                <c:pt idx="782">
                  <c:v>725.01152856350234</c:v>
                </c:pt>
                <c:pt idx="783">
                  <c:v>725.01152856350234</c:v>
                </c:pt>
                <c:pt idx="784">
                  <c:v>725.01152856350234</c:v>
                </c:pt>
                <c:pt idx="785">
                  <c:v>725.01152856350234</c:v>
                </c:pt>
                <c:pt idx="786">
                  <c:v>725.01152856350234</c:v>
                </c:pt>
                <c:pt idx="787">
                  <c:v>725.01152856350234</c:v>
                </c:pt>
                <c:pt idx="788">
                  <c:v>725.01152856350234</c:v>
                </c:pt>
                <c:pt idx="789">
                  <c:v>725.01152856350234</c:v>
                </c:pt>
                <c:pt idx="790">
                  <c:v>725.01152856350234</c:v>
                </c:pt>
                <c:pt idx="791">
                  <c:v>725.01152856350234</c:v>
                </c:pt>
                <c:pt idx="792">
                  <c:v>725.01152856350234</c:v>
                </c:pt>
                <c:pt idx="793">
                  <c:v>725.01152856350234</c:v>
                </c:pt>
                <c:pt idx="794">
                  <c:v>725.01152856350234</c:v>
                </c:pt>
                <c:pt idx="795">
                  <c:v>725.01152856350234</c:v>
                </c:pt>
                <c:pt idx="796">
                  <c:v>725.01152856350234</c:v>
                </c:pt>
                <c:pt idx="797">
                  <c:v>725.01152856350234</c:v>
                </c:pt>
                <c:pt idx="798">
                  <c:v>725.01152856350234</c:v>
                </c:pt>
                <c:pt idx="799">
                  <c:v>725.01152856350234</c:v>
                </c:pt>
                <c:pt idx="800">
                  <c:v>725.01152856350234</c:v>
                </c:pt>
                <c:pt idx="801">
                  <c:v>725.01152856350234</c:v>
                </c:pt>
                <c:pt idx="802">
                  <c:v>725.01152856350234</c:v>
                </c:pt>
                <c:pt idx="803">
                  <c:v>725.01152856350234</c:v>
                </c:pt>
                <c:pt idx="804">
                  <c:v>725.01152856350234</c:v>
                </c:pt>
                <c:pt idx="805">
                  <c:v>725.01152856350234</c:v>
                </c:pt>
                <c:pt idx="806">
                  <c:v>725.01152856350234</c:v>
                </c:pt>
                <c:pt idx="807">
                  <c:v>725.01152856350234</c:v>
                </c:pt>
                <c:pt idx="808">
                  <c:v>725.01152856350234</c:v>
                </c:pt>
                <c:pt idx="809">
                  <c:v>725.01152856350234</c:v>
                </c:pt>
                <c:pt idx="810">
                  <c:v>725.01152856350234</c:v>
                </c:pt>
                <c:pt idx="811">
                  <c:v>725.01152856350234</c:v>
                </c:pt>
                <c:pt idx="812">
                  <c:v>725.01152856350234</c:v>
                </c:pt>
                <c:pt idx="813">
                  <c:v>725.01152856350234</c:v>
                </c:pt>
                <c:pt idx="814">
                  <c:v>725.01152856350234</c:v>
                </c:pt>
                <c:pt idx="815">
                  <c:v>725.01152856350234</c:v>
                </c:pt>
                <c:pt idx="816">
                  <c:v>725.01152856350234</c:v>
                </c:pt>
                <c:pt idx="817">
                  <c:v>725.01152856350234</c:v>
                </c:pt>
                <c:pt idx="818">
                  <c:v>725.01152856350234</c:v>
                </c:pt>
                <c:pt idx="819">
                  <c:v>725.01152856350234</c:v>
                </c:pt>
                <c:pt idx="820">
                  <c:v>725.01152856350234</c:v>
                </c:pt>
                <c:pt idx="821">
                  <c:v>725.01152856350234</c:v>
                </c:pt>
                <c:pt idx="822">
                  <c:v>725.01152856350234</c:v>
                </c:pt>
                <c:pt idx="823">
                  <c:v>725.01152856350234</c:v>
                </c:pt>
                <c:pt idx="824">
                  <c:v>725.01152856350234</c:v>
                </c:pt>
                <c:pt idx="825">
                  <c:v>725.01152856350234</c:v>
                </c:pt>
                <c:pt idx="826">
                  <c:v>725.01152856350234</c:v>
                </c:pt>
                <c:pt idx="827">
                  <c:v>725.01152856350234</c:v>
                </c:pt>
                <c:pt idx="828">
                  <c:v>725.01152856350234</c:v>
                </c:pt>
                <c:pt idx="829">
                  <c:v>725.01152856350234</c:v>
                </c:pt>
                <c:pt idx="830">
                  <c:v>725.01152856350234</c:v>
                </c:pt>
                <c:pt idx="831">
                  <c:v>725.01152856350234</c:v>
                </c:pt>
                <c:pt idx="832">
                  <c:v>725.01152856350234</c:v>
                </c:pt>
                <c:pt idx="833">
                  <c:v>725.01152856350234</c:v>
                </c:pt>
                <c:pt idx="834">
                  <c:v>725.01152856350234</c:v>
                </c:pt>
                <c:pt idx="835">
                  <c:v>725.01152856350234</c:v>
                </c:pt>
                <c:pt idx="836">
                  <c:v>725.01152856350234</c:v>
                </c:pt>
                <c:pt idx="837">
                  <c:v>725.01152856350234</c:v>
                </c:pt>
                <c:pt idx="838">
                  <c:v>725.01152856350234</c:v>
                </c:pt>
                <c:pt idx="839">
                  <c:v>725.01152856350234</c:v>
                </c:pt>
                <c:pt idx="840">
                  <c:v>725.01152856350234</c:v>
                </c:pt>
                <c:pt idx="841">
                  <c:v>725.01152856350234</c:v>
                </c:pt>
                <c:pt idx="842">
                  <c:v>725.01152856350234</c:v>
                </c:pt>
                <c:pt idx="843">
                  <c:v>725.01152856350234</c:v>
                </c:pt>
                <c:pt idx="844">
                  <c:v>725.01152856350234</c:v>
                </c:pt>
                <c:pt idx="845">
                  <c:v>725.01152856350234</c:v>
                </c:pt>
                <c:pt idx="846">
                  <c:v>725.01152856350234</c:v>
                </c:pt>
                <c:pt idx="847">
                  <c:v>725.01152856350234</c:v>
                </c:pt>
                <c:pt idx="848">
                  <c:v>725.01152856350234</c:v>
                </c:pt>
                <c:pt idx="849">
                  <c:v>725.01152856350234</c:v>
                </c:pt>
                <c:pt idx="850">
                  <c:v>725.01152856350234</c:v>
                </c:pt>
                <c:pt idx="851">
                  <c:v>725.01152856350234</c:v>
                </c:pt>
                <c:pt idx="852">
                  <c:v>725.01152856350234</c:v>
                </c:pt>
                <c:pt idx="853">
                  <c:v>725.01152856350234</c:v>
                </c:pt>
                <c:pt idx="854">
                  <c:v>725.01152856350234</c:v>
                </c:pt>
                <c:pt idx="855">
                  <c:v>725.01152856350234</c:v>
                </c:pt>
                <c:pt idx="856">
                  <c:v>725.01152856350234</c:v>
                </c:pt>
                <c:pt idx="857">
                  <c:v>725.01152856350234</c:v>
                </c:pt>
                <c:pt idx="858">
                  <c:v>725.01152856350234</c:v>
                </c:pt>
                <c:pt idx="859">
                  <c:v>725.01152856350234</c:v>
                </c:pt>
                <c:pt idx="860">
                  <c:v>725.01152856350234</c:v>
                </c:pt>
                <c:pt idx="861">
                  <c:v>725.01152856350234</c:v>
                </c:pt>
                <c:pt idx="862">
                  <c:v>725.01152856350234</c:v>
                </c:pt>
                <c:pt idx="863">
                  <c:v>725.01152856350234</c:v>
                </c:pt>
                <c:pt idx="864">
                  <c:v>725.01152856350234</c:v>
                </c:pt>
                <c:pt idx="865">
                  <c:v>725.01152856350234</c:v>
                </c:pt>
                <c:pt idx="866">
                  <c:v>725.01152856350234</c:v>
                </c:pt>
                <c:pt idx="867">
                  <c:v>725.01152856350234</c:v>
                </c:pt>
                <c:pt idx="868">
                  <c:v>725.01152856350234</c:v>
                </c:pt>
                <c:pt idx="869">
                  <c:v>725.01152856350234</c:v>
                </c:pt>
                <c:pt idx="870">
                  <c:v>725.01152856350234</c:v>
                </c:pt>
                <c:pt idx="871">
                  <c:v>725.01152856350234</c:v>
                </c:pt>
                <c:pt idx="872">
                  <c:v>725.01152856350234</c:v>
                </c:pt>
                <c:pt idx="873">
                  <c:v>725.01152856350234</c:v>
                </c:pt>
                <c:pt idx="874">
                  <c:v>725.01152856350234</c:v>
                </c:pt>
                <c:pt idx="875">
                  <c:v>725.01152856350234</c:v>
                </c:pt>
                <c:pt idx="876">
                  <c:v>725.01152856350234</c:v>
                </c:pt>
                <c:pt idx="877">
                  <c:v>725.01152856350234</c:v>
                </c:pt>
                <c:pt idx="878">
                  <c:v>725.01152856350234</c:v>
                </c:pt>
                <c:pt idx="879">
                  <c:v>725.01152856350234</c:v>
                </c:pt>
                <c:pt idx="880">
                  <c:v>725.01152856350234</c:v>
                </c:pt>
                <c:pt idx="881">
                  <c:v>725.01152856350234</c:v>
                </c:pt>
                <c:pt idx="882">
                  <c:v>725.01152856350234</c:v>
                </c:pt>
                <c:pt idx="883">
                  <c:v>725.01152856350234</c:v>
                </c:pt>
                <c:pt idx="884">
                  <c:v>725.01152856350234</c:v>
                </c:pt>
                <c:pt idx="885">
                  <c:v>725.01152856350234</c:v>
                </c:pt>
                <c:pt idx="886">
                  <c:v>725.01152856350234</c:v>
                </c:pt>
                <c:pt idx="887">
                  <c:v>725.01152856350234</c:v>
                </c:pt>
                <c:pt idx="888">
                  <c:v>725.01152856350234</c:v>
                </c:pt>
                <c:pt idx="889">
                  <c:v>725.01152856350234</c:v>
                </c:pt>
                <c:pt idx="890">
                  <c:v>725.01152856350234</c:v>
                </c:pt>
                <c:pt idx="891">
                  <c:v>725.01152856350234</c:v>
                </c:pt>
                <c:pt idx="892">
                  <c:v>725.01152856350234</c:v>
                </c:pt>
                <c:pt idx="893">
                  <c:v>725.01152856350234</c:v>
                </c:pt>
                <c:pt idx="894">
                  <c:v>725.01152856350234</c:v>
                </c:pt>
                <c:pt idx="895">
                  <c:v>725.01152856350234</c:v>
                </c:pt>
                <c:pt idx="896">
                  <c:v>725.01152856350234</c:v>
                </c:pt>
                <c:pt idx="897">
                  <c:v>725.01152856350234</c:v>
                </c:pt>
                <c:pt idx="898">
                  <c:v>725.01152856350234</c:v>
                </c:pt>
                <c:pt idx="899">
                  <c:v>725.01152856350234</c:v>
                </c:pt>
                <c:pt idx="900">
                  <c:v>725.01152856350234</c:v>
                </c:pt>
                <c:pt idx="901">
                  <c:v>725.01152856350234</c:v>
                </c:pt>
                <c:pt idx="902">
                  <c:v>725.01152856350234</c:v>
                </c:pt>
                <c:pt idx="903">
                  <c:v>725.01152856350234</c:v>
                </c:pt>
                <c:pt idx="904">
                  <c:v>725.01152856350234</c:v>
                </c:pt>
                <c:pt idx="905">
                  <c:v>725.01152856350234</c:v>
                </c:pt>
                <c:pt idx="906">
                  <c:v>725.01152856350234</c:v>
                </c:pt>
                <c:pt idx="907">
                  <c:v>725.01152856350234</c:v>
                </c:pt>
                <c:pt idx="908">
                  <c:v>725.01152856350234</c:v>
                </c:pt>
                <c:pt idx="909">
                  <c:v>725.01152856350234</c:v>
                </c:pt>
                <c:pt idx="910">
                  <c:v>725.01152856350234</c:v>
                </c:pt>
                <c:pt idx="911">
                  <c:v>725.01152856350234</c:v>
                </c:pt>
                <c:pt idx="912">
                  <c:v>725.01152856350234</c:v>
                </c:pt>
                <c:pt idx="913">
                  <c:v>725.01152856350234</c:v>
                </c:pt>
                <c:pt idx="914">
                  <c:v>725.01152856350234</c:v>
                </c:pt>
                <c:pt idx="915">
                  <c:v>725.01152856350234</c:v>
                </c:pt>
                <c:pt idx="916">
                  <c:v>725.01152856350234</c:v>
                </c:pt>
                <c:pt idx="917">
                  <c:v>725.01152856350234</c:v>
                </c:pt>
                <c:pt idx="918">
                  <c:v>725.01152856350234</c:v>
                </c:pt>
                <c:pt idx="919">
                  <c:v>725.01152856350234</c:v>
                </c:pt>
                <c:pt idx="920">
                  <c:v>725.01152856350234</c:v>
                </c:pt>
                <c:pt idx="921">
                  <c:v>725.01152856350234</c:v>
                </c:pt>
                <c:pt idx="922">
                  <c:v>725.01152856350234</c:v>
                </c:pt>
                <c:pt idx="923">
                  <c:v>725.01152856350234</c:v>
                </c:pt>
                <c:pt idx="924">
                  <c:v>725.01152856350234</c:v>
                </c:pt>
                <c:pt idx="925">
                  <c:v>725.01152856350234</c:v>
                </c:pt>
                <c:pt idx="926">
                  <c:v>725.01152856350234</c:v>
                </c:pt>
                <c:pt idx="927">
                  <c:v>725.01152856350234</c:v>
                </c:pt>
                <c:pt idx="928">
                  <c:v>725.01152856350234</c:v>
                </c:pt>
                <c:pt idx="929">
                  <c:v>725.01152856350234</c:v>
                </c:pt>
                <c:pt idx="930">
                  <c:v>725.01152856350234</c:v>
                </c:pt>
                <c:pt idx="931">
                  <c:v>725.01152856350234</c:v>
                </c:pt>
                <c:pt idx="932">
                  <c:v>725.01152856350234</c:v>
                </c:pt>
                <c:pt idx="933">
                  <c:v>725.01152856350234</c:v>
                </c:pt>
                <c:pt idx="934">
                  <c:v>725.01152856350234</c:v>
                </c:pt>
                <c:pt idx="935">
                  <c:v>725.01152856350234</c:v>
                </c:pt>
                <c:pt idx="936">
                  <c:v>725.01152856350234</c:v>
                </c:pt>
                <c:pt idx="937">
                  <c:v>725.01152856350234</c:v>
                </c:pt>
                <c:pt idx="938">
                  <c:v>725.01152856350234</c:v>
                </c:pt>
                <c:pt idx="939">
                  <c:v>725.01152856350234</c:v>
                </c:pt>
                <c:pt idx="940">
                  <c:v>725.01152856350234</c:v>
                </c:pt>
                <c:pt idx="941">
                  <c:v>725.01152856350234</c:v>
                </c:pt>
                <c:pt idx="942">
                  <c:v>725.01152856350234</c:v>
                </c:pt>
                <c:pt idx="943">
                  <c:v>725.01152856350234</c:v>
                </c:pt>
                <c:pt idx="944">
                  <c:v>725.01152856350234</c:v>
                </c:pt>
                <c:pt idx="945">
                  <c:v>725.01152856350234</c:v>
                </c:pt>
                <c:pt idx="946">
                  <c:v>725.01152856350234</c:v>
                </c:pt>
                <c:pt idx="947">
                  <c:v>725.01152856350234</c:v>
                </c:pt>
                <c:pt idx="948">
                  <c:v>725.01152856350234</c:v>
                </c:pt>
                <c:pt idx="949">
                  <c:v>725.01152856350234</c:v>
                </c:pt>
                <c:pt idx="950">
                  <c:v>725.01152856350234</c:v>
                </c:pt>
                <c:pt idx="951">
                  <c:v>725.01152856350234</c:v>
                </c:pt>
                <c:pt idx="952">
                  <c:v>725.01152856350234</c:v>
                </c:pt>
                <c:pt idx="953">
                  <c:v>725.01152856350234</c:v>
                </c:pt>
                <c:pt idx="954">
                  <c:v>725.01152856350234</c:v>
                </c:pt>
                <c:pt idx="955">
                  <c:v>725.01152856350234</c:v>
                </c:pt>
                <c:pt idx="956">
                  <c:v>725.01152856350234</c:v>
                </c:pt>
                <c:pt idx="957">
                  <c:v>725.01152856350234</c:v>
                </c:pt>
                <c:pt idx="958">
                  <c:v>725.01152856350234</c:v>
                </c:pt>
                <c:pt idx="959">
                  <c:v>725.01152856350234</c:v>
                </c:pt>
                <c:pt idx="960">
                  <c:v>725.01152856350234</c:v>
                </c:pt>
                <c:pt idx="961">
                  <c:v>725.01152856350234</c:v>
                </c:pt>
                <c:pt idx="962">
                  <c:v>725.01152856350234</c:v>
                </c:pt>
                <c:pt idx="963">
                  <c:v>725.01152856350234</c:v>
                </c:pt>
                <c:pt idx="964">
                  <c:v>725.01152856350234</c:v>
                </c:pt>
                <c:pt idx="965">
                  <c:v>725.01152856350234</c:v>
                </c:pt>
                <c:pt idx="966">
                  <c:v>725.01152856350234</c:v>
                </c:pt>
                <c:pt idx="967">
                  <c:v>725.01152856350234</c:v>
                </c:pt>
                <c:pt idx="968">
                  <c:v>725.01152856350234</c:v>
                </c:pt>
                <c:pt idx="969">
                  <c:v>725.01152856350234</c:v>
                </c:pt>
                <c:pt idx="970">
                  <c:v>725.01152856350234</c:v>
                </c:pt>
                <c:pt idx="971">
                  <c:v>725.01152856350234</c:v>
                </c:pt>
                <c:pt idx="972">
                  <c:v>725.01152856350234</c:v>
                </c:pt>
                <c:pt idx="973">
                  <c:v>725.01152856350234</c:v>
                </c:pt>
                <c:pt idx="974">
                  <c:v>725.01152856350234</c:v>
                </c:pt>
                <c:pt idx="975">
                  <c:v>725.01152856350234</c:v>
                </c:pt>
                <c:pt idx="976">
                  <c:v>725.01152856350234</c:v>
                </c:pt>
                <c:pt idx="977">
                  <c:v>725.01152856350234</c:v>
                </c:pt>
                <c:pt idx="978">
                  <c:v>725.01152856350234</c:v>
                </c:pt>
                <c:pt idx="979">
                  <c:v>725.01152856350234</c:v>
                </c:pt>
                <c:pt idx="980">
                  <c:v>725.01152856350234</c:v>
                </c:pt>
                <c:pt idx="981">
                  <c:v>725.01152856350234</c:v>
                </c:pt>
                <c:pt idx="982">
                  <c:v>725.01152856350234</c:v>
                </c:pt>
                <c:pt idx="983">
                  <c:v>725.01152856350234</c:v>
                </c:pt>
                <c:pt idx="984">
                  <c:v>725.01152856350234</c:v>
                </c:pt>
                <c:pt idx="985">
                  <c:v>725.01152856350234</c:v>
                </c:pt>
                <c:pt idx="986">
                  <c:v>725.01152856350234</c:v>
                </c:pt>
                <c:pt idx="987">
                  <c:v>725.01152856350234</c:v>
                </c:pt>
                <c:pt idx="988">
                  <c:v>725.01152856350234</c:v>
                </c:pt>
                <c:pt idx="989">
                  <c:v>725.01152856350234</c:v>
                </c:pt>
                <c:pt idx="990">
                  <c:v>725.01152856350234</c:v>
                </c:pt>
                <c:pt idx="991">
                  <c:v>725.01152856350234</c:v>
                </c:pt>
                <c:pt idx="992">
                  <c:v>725.01152856350234</c:v>
                </c:pt>
                <c:pt idx="993">
                  <c:v>725.01152856350234</c:v>
                </c:pt>
                <c:pt idx="994">
                  <c:v>725.01152856350234</c:v>
                </c:pt>
                <c:pt idx="995">
                  <c:v>725.01152856350234</c:v>
                </c:pt>
                <c:pt idx="996">
                  <c:v>725.01152856350234</c:v>
                </c:pt>
                <c:pt idx="997">
                  <c:v>725.01152856350234</c:v>
                </c:pt>
                <c:pt idx="998">
                  <c:v>725.01152856350234</c:v>
                </c:pt>
                <c:pt idx="999">
                  <c:v>725.01152856350234</c:v>
                </c:pt>
                <c:pt idx="1000">
                  <c:v>725.01152856350234</c:v>
                </c:pt>
              </c:numCache>
            </c:numRef>
          </c:xVal>
          <c:yVal>
            <c:numRef>
              <c:f>Calculs!$AE$4:$AE$1004</c:f>
              <c:numCache>
                <c:formatCode>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100.12433634566844</c:v>
                </c:pt>
              </c:numCache>
            </c:numRef>
          </c:xVal>
          <c:yVal>
            <c:numRef>
              <c:f>Trajecto!$C$158</c:f>
              <c:numCache>
                <c:formatCode>0</c:formatCode>
                <c:ptCount val="1"/>
                <c:pt idx="0">
                  <c:v>603.21713451563505</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623.76149856444647</c:v>
                </c:pt>
              </c:numCache>
            </c:numRef>
          </c:xVal>
          <c:yVal>
            <c:numRef>
              <c:f>Trajecto!$C$159</c:f>
              <c:numCache>
                <c:formatCode>0</c:formatCode>
                <c:ptCount val="1"/>
                <c:pt idx="0">
                  <c:v>605.46299075094691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{3C1F4777-025D-4F8E-9E34-684C772B3D51}</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421.26143856633468</c:v>
                </c:pt>
                <c:pt idx="1">
                  <c:v>444.26143856633468</c:v>
                </c:pt>
                <c:pt idx="2">
                  <c:v>444.26143856633468</c:v>
                </c:pt>
                <c:pt idx="3">
                  <c:v>421.26143856633468</c:v>
                </c:pt>
                <c:pt idx="4">
                  <c:v>444.26143856633468</c:v>
                </c:pt>
                <c:pt idx="5">
                  <c:v>444.26143856633468</c:v>
                </c:pt>
                <c:pt idx="6">
                  <c:v>429.26143856633468</c:v>
                </c:pt>
                <c:pt idx="7">
                  <c:v>429.26143856633468</c:v>
                </c:pt>
                <c:pt idx="8">
                  <c:v>444.26143856633468</c:v>
                </c:pt>
                <c:pt idx="9">
                  <c:v>429.26143856633468</c:v>
                </c:pt>
                <c:pt idx="10">
                  <c:v>428.8614385663347</c:v>
                </c:pt>
                <c:pt idx="11">
                  <c:v>428.06143856633469</c:v>
                </c:pt>
                <c:pt idx="12">
                  <c:v>427.26143856633468</c:v>
                </c:pt>
                <c:pt idx="13">
                  <c:v>426.26143856633468</c:v>
                </c:pt>
                <c:pt idx="14">
                  <c:v>425.06143856633469</c:v>
                </c:pt>
                <c:pt idx="15">
                  <c:v>421.26143856633468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421.26143856633468</c:v>
                </c:pt>
                <c:pt idx="1">
                  <c:v>398.26143856633468</c:v>
                </c:pt>
                <c:pt idx="2">
                  <c:v>398.26143856633468</c:v>
                </c:pt>
                <c:pt idx="3">
                  <c:v>421.26143856633468</c:v>
                </c:pt>
                <c:pt idx="4">
                  <c:v>398.26143856633468</c:v>
                </c:pt>
                <c:pt idx="5">
                  <c:v>398.26143856633468</c:v>
                </c:pt>
                <c:pt idx="6">
                  <c:v>413.26143856633468</c:v>
                </c:pt>
                <c:pt idx="7">
                  <c:v>413.26143856633468</c:v>
                </c:pt>
                <c:pt idx="8">
                  <c:v>398.26143856633468</c:v>
                </c:pt>
                <c:pt idx="9">
                  <c:v>413.26143856633468</c:v>
                </c:pt>
                <c:pt idx="10">
                  <c:v>413.66143856633465</c:v>
                </c:pt>
                <c:pt idx="11">
                  <c:v>414.46143856633466</c:v>
                </c:pt>
                <c:pt idx="12">
                  <c:v>415.26143856633468</c:v>
                </c:pt>
                <c:pt idx="13">
                  <c:v>416.26143856633468</c:v>
                </c:pt>
                <c:pt idx="14">
                  <c:v>417.46143856633466</c:v>
                </c:pt>
                <c:pt idx="15">
                  <c:v>421.26143856633468</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{4819612E-4042-4840-8E7D-B15AD94F4C28}</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421.26143856633468</c:v>
                </c:pt>
                <c:pt idx="1">
                  <c:v>421.26143856633468</c:v>
                </c:pt>
                <c:pt idx="2">
                  <c:v>431.26143856633468</c:v>
                </c:pt>
                <c:pt idx="3">
                  <c:v>421.26143856633468</c:v>
                </c:pt>
                <c:pt idx="4">
                  <c:v>431.26143856633468</c:v>
                </c:pt>
                <c:pt idx="5">
                  <c:v>434.26143856633468</c:v>
                </c:pt>
                <c:pt idx="6">
                  <c:v>438.26143856633468</c:v>
                </c:pt>
                <c:pt idx="7">
                  <c:v>441.26143856633468</c:v>
                </c:pt>
                <c:pt idx="8">
                  <c:v>446.26143856633468</c:v>
                </c:pt>
                <c:pt idx="9">
                  <c:v>451.26143856633468</c:v>
                </c:pt>
                <c:pt idx="10">
                  <c:v>457.26143856633468</c:v>
                </c:pt>
                <c:pt idx="11">
                  <c:v>469.26143856633468</c:v>
                </c:pt>
                <c:pt idx="12">
                  <c:v>483.26143856633468</c:v>
                </c:pt>
                <c:pt idx="13">
                  <c:v>458.26143856633468</c:v>
                </c:pt>
                <c:pt idx="14">
                  <c:v>451.26143856633468</c:v>
                </c:pt>
                <c:pt idx="15">
                  <c:v>436.26143856633468</c:v>
                </c:pt>
                <c:pt idx="16">
                  <c:v>421.26143856633468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421.26143856633468</c:v>
                </c:pt>
                <c:pt idx="1">
                  <c:v>421.26143856633468</c:v>
                </c:pt>
                <c:pt idx="2">
                  <c:v>411.26143856633468</c:v>
                </c:pt>
                <c:pt idx="3">
                  <c:v>421.26143856633468</c:v>
                </c:pt>
                <c:pt idx="4">
                  <c:v>411.26143856633468</c:v>
                </c:pt>
                <c:pt idx="5">
                  <c:v>408.26143856633468</c:v>
                </c:pt>
                <c:pt idx="6">
                  <c:v>404.26143856633468</c:v>
                </c:pt>
                <c:pt idx="7">
                  <c:v>401.26143856633468</c:v>
                </c:pt>
                <c:pt idx="8">
                  <c:v>396.26143856633468</c:v>
                </c:pt>
                <c:pt idx="9">
                  <c:v>391.26143856633468</c:v>
                </c:pt>
                <c:pt idx="10">
                  <c:v>385.26143856633468</c:v>
                </c:pt>
                <c:pt idx="11">
                  <c:v>373.26143856633468</c:v>
                </c:pt>
                <c:pt idx="12">
                  <c:v>359.26143856633468</c:v>
                </c:pt>
                <c:pt idx="13">
                  <c:v>384.26143856633468</c:v>
                </c:pt>
                <c:pt idx="14">
                  <c:v>391.26143856633468</c:v>
                </c:pt>
                <c:pt idx="15">
                  <c:v>406.26143856633468</c:v>
                </c:pt>
                <c:pt idx="16">
                  <c:v>421.26143856633468</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421.26143856633468</c:v>
                </c:pt>
                <c:pt idx="1">
                  <c:v>438.26143856633468</c:v>
                </c:pt>
                <c:pt idx="2">
                  <c:v>432.26143856633468</c:v>
                </c:pt>
                <c:pt idx="3">
                  <c:v>421.26143856633468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421.26143856633468</c:v>
                </c:pt>
                <c:pt idx="1">
                  <c:v>404.26143856633468</c:v>
                </c:pt>
                <c:pt idx="2">
                  <c:v>410.26143856633468</c:v>
                </c:pt>
                <c:pt idx="3">
                  <c:v>421.26143856633468</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{7C19C894-B1C2-4831-9D42-E97DD0860BB0}</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400.49734538267376</c:v>
                </c:pt>
                <c:pt idx="1">
                  <c:v>400.49734538267376</c:v>
                </c:pt>
                <c:pt idx="2">
                  <c:v>400.49734538267376</c:v>
                </c:pt>
                <c:pt idx="3">
                  <c:v>430.6582021084555</c:v>
                </c:pt>
                <c:pt idx="4">
                  <c:v>400.49734538267376</c:v>
                </c:pt>
                <c:pt idx="5">
                  <c:v>370.33648865689202</c:v>
                </c:pt>
                <c:pt idx="6">
                  <c:v>400.49734538267376</c:v>
                </c:pt>
              </c:numCache>
            </c:numRef>
          </c:xVal>
          <c:yVal>
            <c:numRef>
              <c:f>Trajecto!$C$124:$C$130</c:f>
              <c:numCache>
                <c:formatCode>0</c:formatCode>
                <c:ptCount val="7"/>
                <c:pt idx="0">
                  <c:v>1206.4342690312701</c:v>
                </c:pt>
                <c:pt idx="1">
                  <c:v>603.21713451563505</c:v>
                </c:pt>
                <c:pt idx="2">
                  <c:v>0</c:v>
                </c:pt>
                <c:pt idx="3">
                  <c:v>60.321713451563504</c:v>
                </c:pt>
                <c:pt idx="4">
                  <c:v>0</c:v>
                </c:pt>
                <c:pt idx="5">
                  <c:v>60.321713451563504</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1210.9259815018938</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5.9999999999999769</c:v>
                </c:pt>
                <c:pt idx="105">
                  <c:v>#N/A</c:v>
                </c:pt>
                <c:pt idx="106">
                  <c:v>#N/A</c:v>
                </c:pt>
                <c:pt idx="107">
                  <c:v>#N/A</c:v>
                </c:pt>
                <c:pt idx="108">
                  <c:v>#N/A</c:v>
                </c:pt>
                <c:pt idx="109">
                  <c:v>#N/A</c:v>
                </c:pt>
                <c:pt idx="110">
                  <c:v>#N/A</c:v>
                </c:pt>
                <c:pt idx="111">
                  <c:v>#N/A</c:v>
                </c:pt>
                <c:pt idx="112">
                  <c:v>#N/A</c:v>
                </c:pt>
                <c:pt idx="113">
                  <c:v>#N/A</c:v>
                </c:pt>
                <c:pt idx="114">
                  <c:v>6.9999999999999734</c:v>
                </c:pt>
                <c:pt idx="115">
                  <c:v>#N/A</c:v>
                </c:pt>
                <c:pt idx="116">
                  <c:v>#N/A</c:v>
                </c:pt>
                <c:pt idx="117">
                  <c:v>#N/A</c:v>
                </c:pt>
                <c:pt idx="118">
                  <c:v>#N/A</c:v>
                </c:pt>
                <c:pt idx="119">
                  <c:v>#N/A</c:v>
                </c:pt>
                <c:pt idx="120">
                  <c:v>#N/A</c:v>
                </c:pt>
                <c:pt idx="121">
                  <c:v>#N/A</c:v>
                </c:pt>
                <c:pt idx="122">
                  <c:v>#N/A</c:v>
                </c:pt>
                <c:pt idx="123">
                  <c:v>#N/A</c:v>
                </c:pt>
                <c:pt idx="124">
                  <c:v>7.9999999999999698</c:v>
                </c:pt>
                <c:pt idx="125">
                  <c:v>#N/A</c:v>
                </c:pt>
                <c:pt idx="126">
                  <c:v>#N/A</c:v>
                </c:pt>
                <c:pt idx="127">
                  <c:v>#N/A</c:v>
                </c:pt>
                <c:pt idx="128">
                  <c:v>#N/A</c:v>
                </c:pt>
                <c:pt idx="129">
                  <c:v>#N/A</c:v>
                </c:pt>
                <c:pt idx="130">
                  <c:v>#N/A</c:v>
                </c:pt>
                <c:pt idx="131">
                  <c:v>#N/A</c:v>
                </c:pt>
                <c:pt idx="132">
                  <c:v>#N/A</c:v>
                </c:pt>
                <c:pt idx="133">
                  <c:v>#N/A</c:v>
                </c:pt>
                <c:pt idx="134">
                  <c:v>8.9999999999999662</c:v>
                </c:pt>
                <c:pt idx="135">
                  <c:v>#N/A</c:v>
                </c:pt>
                <c:pt idx="136">
                  <c:v>#N/A</c:v>
                </c:pt>
                <c:pt idx="137">
                  <c:v>#N/A</c:v>
                </c:pt>
                <c:pt idx="138">
                  <c:v>#N/A</c:v>
                </c:pt>
                <c:pt idx="139">
                  <c:v>#N/A</c:v>
                </c:pt>
                <c:pt idx="140">
                  <c:v>#N/A</c:v>
                </c:pt>
                <c:pt idx="141">
                  <c:v>#N/A</c:v>
                </c:pt>
                <c:pt idx="142">
                  <c:v>#N/A</c:v>
                </c:pt>
                <c:pt idx="143">
                  <c:v>#N/A</c:v>
                </c:pt>
                <c:pt idx="144">
                  <c:v>9.9999999999999627</c:v>
                </c:pt>
                <c:pt idx="145">
                  <c:v>#N/A</c:v>
                </c:pt>
                <c:pt idx="146">
                  <c:v>#N/A</c:v>
                </c:pt>
                <c:pt idx="147">
                  <c:v>#N/A</c:v>
                </c:pt>
                <c:pt idx="148">
                  <c:v>#N/A</c:v>
                </c:pt>
                <c:pt idx="149">
                  <c:v>#N/A</c:v>
                </c:pt>
                <c:pt idx="150">
                  <c:v>#N/A</c:v>
                </c:pt>
                <c:pt idx="151">
                  <c:v>#N/A</c:v>
                </c:pt>
                <c:pt idx="152">
                  <c:v>#N/A</c:v>
                </c:pt>
                <c:pt idx="153">
                  <c:v>#N/A</c:v>
                </c:pt>
                <c:pt idx="154">
                  <c:v>10.999999999999959</c:v>
                </c:pt>
                <c:pt idx="155">
                  <c:v>#N/A</c:v>
                </c:pt>
                <c:pt idx="156">
                  <c:v>#N/A</c:v>
                </c:pt>
                <c:pt idx="157">
                  <c:v>#N/A</c:v>
                </c:pt>
                <c:pt idx="158">
                  <c:v>#N/A</c:v>
                </c:pt>
                <c:pt idx="159">
                  <c:v>#N/A</c:v>
                </c:pt>
                <c:pt idx="160">
                  <c:v>#N/A</c:v>
                </c:pt>
                <c:pt idx="161">
                  <c:v>#N/A</c:v>
                </c:pt>
                <c:pt idx="162">
                  <c:v>#N/A</c:v>
                </c:pt>
                <c:pt idx="163">
                  <c:v>#N/A</c:v>
                </c:pt>
                <c:pt idx="164">
                  <c:v>11.999999999999956</c:v>
                </c:pt>
                <c:pt idx="165">
                  <c:v>#N/A</c:v>
                </c:pt>
                <c:pt idx="166">
                  <c:v>#N/A</c:v>
                </c:pt>
                <c:pt idx="167">
                  <c:v>#N/A</c:v>
                </c:pt>
                <c:pt idx="168">
                  <c:v>#N/A</c:v>
                </c:pt>
                <c:pt idx="169">
                  <c:v>#N/A</c:v>
                </c:pt>
                <c:pt idx="170">
                  <c:v>#N/A</c:v>
                </c:pt>
                <c:pt idx="171">
                  <c:v>#N/A</c:v>
                </c:pt>
                <c:pt idx="172">
                  <c:v>#N/A</c:v>
                </c:pt>
                <c:pt idx="173">
                  <c:v>#N/A</c:v>
                </c:pt>
                <c:pt idx="174">
                  <c:v>12.999999999999952</c:v>
                </c:pt>
                <c:pt idx="175">
                  <c:v>#N/A</c:v>
                </c:pt>
                <c:pt idx="176">
                  <c:v>#N/A</c:v>
                </c:pt>
                <c:pt idx="177">
                  <c:v>#N/A</c:v>
                </c:pt>
                <c:pt idx="178">
                  <c:v>#N/A</c:v>
                </c:pt>
                <c:pt idx="179">
                  <c:v>#N/A</c:v>
                </c:pt>
                <c:pt idx="180">
                  <c:v>#N/A</c:v>
                </c:pt>
                <c:pt idx="181">
                  <c:v>#N/A</c:v>
                </c:pt>
                <c:pt idx="182">
                  <c:v>#N/A</c:v>
                </c:pt>
                <c:pt idx="183">
                  <c:v>#N/A</c:v>
                </c:pt>
                <c:pt idx="184">
                  <c:v>13.999999999999948</c:v>
                </c:pt>
                <c:pt idx="185">
                  <c:v>#N/A</c:v>
                </c:pt>
                <c:pt idx="186">
                  <c:v>#N/A</c:v>
                </c:pt>
                <c:pt idx="187">
                  <c:v>#N/A</c:v>
                </c:pt>
                <c:pt idx="188">
                  <c:v>#N/A</c:v>
                </c:pt>
                <c:pt idx="189">
                  <c:v>#N/A</c:v>
                </c:pt>
                <c:pt idx="190">
                  <c:v>#N/A</c:v>
                </c:pt>
                <c:pt idx="191">
                  <c:v>#N/A</c:v>
                </c:pt>
                <c:pt idx="192">
                  <c:v>#N/A</c:v>
                </c:pt>
                <c:pt idx="193">
                  <c:v>#N/A</c:v>
                </c:pt>
                <c:pt idx="194">
                  <c:v>14.999999999999945</c:v>
                </c:pt>
                <c:pt idx="195">
                  <c:v>#N/A</c:v>
                </c:pt>
                <c:pt idx="196">
                  <c:v>#N/A</c:v>
                </c:pt>
                <c:pt idx="197">
                  <c:v>#N/A</c:v>
                </c:pt>
                <c:pt idx="198">
                  <c:v>#N/A</c:v>
                </c:pt>
                <c:pt idx="199">
                  <c:v>#N/A</c:v>
                </c:pt>
                <c:pt idx="200">
                  <c:v>#N/A</c:v>
                </c:pt>
                <c:pt idx="201">
                  <c:v>#N/A</c:v>
                </c:pt>
                <c:pt idx="202">
                  <c:v>#N/A</c:v>
                </c:pt>
                <c:pt idx="203">
                  <c:v>#N/A</c:v>
                </c:pt>
                <c:pt idx="204">
                  <c:v>15.999999999999941</c:v>
                </c:pt>
                <c:pt idx="205">
                  <c:v>#N/A</c:v>
                </c:pt>
                <c:pt idx="206">
                  <c:v>#N/A</c:v>
                </c:pt>
                <c:pt idx="207">
                  <c:v>#N/A</c:v>
                </c:pt>
                <c:pt idx="208">
                  <c:v>#N/A</c:v>
                </c:pt>
                <c:pt idx="209">
                  <c:v>#N/A</c:v>
                </c:pt>
                <c:pt idx="210">
                  <c:v>#N/A</c:v>
                </c:pt>
                <c:pt idx="211">
                  <c:v>#N/A</c:v>
                </c:pt>
                <c:pt idx="212">
                  <c:v>#N/A</c:v>
                </c:pt>
                <c:pt idx="213">
                  <c:v>#N/A</c:v>
                </c:pt>
                <c:pt idx="214">
                  <c:v>16.999999999999954</c:v>
                </c:pt>
                <c:pt idx="215">
                  <c:v>#N/A</c:v>
                </c:pt>
                <c:pt idx="216">
                  <c:v>#N/A</c:v>
                </c:pt>
                <c:pt idx="217">
                  <c:v>#N/A</c:v>
                </c:pt>
                <c:pt idx="218">
                  <c:v>#N/A</c:v>
                </c:pt>
                <c:pt idx="219">
                  <c:v>#N/A</c:v>
                </c:pt>
                <c:pt idx="220">
                  <c:v>#N/A</c:v>
                </c:pt>
                <c:pt idx="221">
                  <c:v>#N/A</c:v>
                </c:pt>
                <c:pt idx="222">
                  <c:v>#N/A</c:v>
                </c:pt>
                <c:pt idx="223">
                  <c:v>#N/A</c:v>
                </c:pt>
                <c:pt idx="224">
                  <c:v>17.999999999999968</c:v>
                </c:pt>
                <c:pt idx="225">
                  <c:v>#N/A</c:v>
                </c:pt>
                <c:pt idx="226">
                  <c:v>#N/A</c:v>
                </c:pt>
                <c:pt idx="227">
                  <c:v>#N/A</c:v>
                </c:pt>
                <c:pt idx="228">
                  <c:v>#N/A</c:v>
                </c:pt>
                <c:pt idx="229">
                  <c:v>#N/A</c:v>
                </c:pt>
                <c:pt idx="230">
                  <c:v>#N/A</c:v>
                </c:pt>
                <c:pt idx="231">
                  <c:v>#N/A</c:v>
                </c:pt>
                <c:pt idx="232">
                  <c:v>#N/A</c:v>
                </c:pt>
                <c:pt idx="233">
                  <c:v>#N/A</c:v>
                </c:pt>
                <c:pt idx="234">
                  <c:v>18.999999999999982</c:v>
                </c:pt>
                <c:pt idx="235">
                  <c:v>#N/A</c:v>
                </c:pt>
                <c:pt idx="236">
                  <c:v>#N/A</c:v>
                </c:pt>
                <c:pt idx="237">
                  <c:v>#N/A</c:v>
                </c:pt>
                <c:pt idx="238">
                  <c:v>#N/A</c:v>
                </c:pt>
                <c:pt idx="239">
                  <c:v>#N/A</c:v>
                </c:pt>
                <c:pt idx="240">
                  <c:v>#N/A</c:v>
                </c:pt>
                <c:pt idx="241">
                  <c:v>#N/A</c:v>
                </c:pt>
                <c:pt idx="242">
                  <c:v>#N/A</c:v>
                </c:pt>
                <c:pt idx="243">
                  <c:v>#N/A</c:v>
                </c:pt>
                <c:pt idx="244">
                  <c:v>19.999999999999996</c:v>
                </c:pt>
                <c:pt idx="245">
                  <c:v>#N/A</c:v>
                </c:pt>
                <c:pt idx="246">
                  <c:v>#N/A</c:v>
                </c:pt>
                <c:pt idx="247">
                  <c:v>#N/A</c:v>
                </c:pt>
                <c:pt idx="248">
                  <c:v>#N/A</c:v>
                </c:pt>
                <c:pt idx="249">
                  <c:v>#N/A</c:v>
                </c:pt>
                <c:pt idx="250">
                  <c:v>#N/A</c:v>
                </c:pt>
                <c:pt idx="251">
                  <c:v>#N/A</c:v>
                </c:pt>
                <c:pt idx="252">
                  <c:v>#N/A</c:v>
                </c:pt>
                <c:pt idx="253">
                  <c:v>#N/A</c:v>
                </c:pt>
                <c:pt idx="254">
                  <c:v>21.000000000000011</c:v>
                </c:pt>
                <c:pt idx="255">
                  <c:v>#N/A</c:v>
                </c:pt>
                <c:pt idx="256">
                  <c:v>#N/A</c:v>
                </c:pt>
                <c:pt idx="257">
                  <c:v>#N/A</c:v>
                </c:pt>
                <c:pt idx="258">
                  <c:v>#N/A</c:v>
                </c:pt>
                <c:pt idx="259">
                  <c:v>#N/A</c:v>
                </c:pt>
                <c:pt idx="260">
                  <c:v>#N/A</c:v>
                </c:pt>
                <c:pt idx="261">
                  <c:v>#N/A</c:v>
                </c:pt>
                <c:pt idx="262">
                  <c:v>#N/A</c:v>
                </c:pt>
                <c:pt idx="263">
                  <c:v>#N/A</c:v>
                </c:pt>
                <c:pt idx="264">
                  <c:v>22.000000000000025</c:v>
                </c:pt>
                <c:pt idx="265">
                  <c:v>#N/A</c:v>
                </c:pt>
                <c:pt idx="266">
                  <c:v>#N/A</c:v>
                </c:pt>
                <c:pt idx="267">
                  <c:v>#N/A</c:v>
                </c:pt>
                <c:pt idx="268">
                  <c:v>#N/A</c:v>
                </c:pt>
                <c:pt idx="269">
                  <c:v>#N/A</c:v>
                </c:pt>
                <c:pt idx="270">
                  <c:v>#N/A</c:v>
                </c:pt>
                <c:pt idx="271">
                  <c:v>#N/A</c:v>
                </c:pt>
                <c:pt idx="272">
                  <c:v>#N/A</c:v>
                </c:pt>
                <c:pt idx="273">
                  <c:v>#N/A</c:v>
                </c:pt>
                <c:pt idx="274">
                  <c:v>23.000000000000039</c:v>
                </c:pt>
                <c:pt idx="275">
                  <c:v>#N/A</c:v>
                </c:pt>
                <c:pt idx="276">
                  <c:v>#N/A</c:v>
                </c:pt>
                <c:pt idx="277">
                  <c:v>#N/A</c:v>
                </c:pt>
                <c:pt idx="278">
                  <c:v>#N/A</c:v>
                </c:pt>
                <c:pt idx="279">
                  <c:v>#N/A</c:v>
                </c:pt>
                <c:pt idx="280">
                  <c:v>#N/A</c:v>
                </c:pt>
                <c:pt idx="281">
                  <c:v>#N/A</c:v>
                </c:pt>
                <c:pt idx="282">
                  <c:v>#N/A</c:v>
                </c:pt>
                <c:pt idx="283">
                  <c:v>#N/A</c:v>
                </c:pt>
                <c:pt idx="284">
                  <c:v>24.000000000000053</c:v>
                </c:pt>
                <c:pt idx="285">
                  <c:v>#N/A</c:v>
                </c:pt>
                <c:pt idx="286">
                  <c:v>#N/A</c:v>
                </c:pt>
                <c:pt idx="287">
                  <c:v>#N/A</c:v>
                </c:pt>
                <c:pt idx="288">
                  <c:v>#N/A</c:v>
                </c:pt>
                <c:pt idx="289">
                  <c:v>#N/A</c:v>
                </c:pt>
                <c:pt idx="290">
                  <c:v>#N/A</c:v>
                </c:pt>
                <c:pt idx="291">
                  <c:v>#N/A</c:v>
                </c:pt>
                <c:pt idx="292">
                  <c:v>#N/A</c:v>
                </c:pt>
                <c:pt idx="293">
                  <c:v>#N/A</c:v>
                </c:pt>
                <c:pt idx="294">
                  <c:v>25.000000000000068</c:v>
                </c:pt>
                <c:pt idx="295">
                  <c:v>#N/A</c:v>
                </c:pt>
                <c:pt idx="296">
                  <c:v>#N/A</c:v>
                </c:pt>
                <c:pt idx="297">
                  <c:v>#N/A</c:v>
                </c:pt>
                <c:pt idx="298">
                  <c:v>#N/A</c:v>
                </c:pt>
                <c:pt idx="299">
                  <c:v>#N/A</c:v>
                </c:pt>
                <c:pt idx="300">
                  <c:v>#N/A</c:v>
                </c:pt>
                <c:pt idx="301">
                  <c:v>#N/A</c:v>
                </c:pt>
                <c:pt idx="302">
                  <c:v>#N/A</c:v>
                </c:pt>
                <c:pt idx="303">
                  <c:v>#N/A</c:v>
                </c:pt>
                <c:pt idx="304">
                  <c:v>26.000000000000082</c:v>
                </c:pt>
                <c:pt idx="305">
                  <c:v>#N/A</c:v>
                </c:pt>
                <c:pt idx="306">
                  <c:v>#N/A</c:v>
                </c:pt>
                <c:pt idx="307">
                  <c:v>#N/A</c:v>
                </c:pt>
                <c:pt idx="308">
                  <c:v>#N/A</c:v>
                </c:pt>
                <c:pt idx="309">
                  <c:v>#N/A</c:v>
                </c:pt>
                <c:pt idx="310">
                  <c:v>#N/A</c:v>
                </c:pt>
                <c:pt idx="311">
                  <c:v>#N/A</c:v>
                </c:pt>
                <c:pt idx="312">
                  <c:v>#N/A</c:v>
                </c:pt>
                <c:pt idx="313">
                  <c:v>#N/A</c:v>
                </c:pt>
                <c:pt idx="314">
                  <c:v>27.000000000000096</c:v>
                </c:pt>
                <c:pt idx="315">
                  <c:v>#N/A</c:v>
                </c:pt>
                <c:pt idx="316">
                  <c:v>#N/A</c:v>
                </c:pt>
                <c:pt idx="317">
                  <c:v>#N/A</c:v>
                </c:pt>
                <c:pt idx="318">
                  <c:v>#N/A</c:v>
                </c:pt>
                <c:pt idx="319">
                  <c:v>#N/A</c:v>
                </c:pt>
                <c:pt idx="320">
                  <c:v>#N/A</c:v>
                </c:pt>
                <c:pt idx="321">
                  <c:v>#N/A</c:v>
                </c:pt>
                <c:pt idx="322">
                  <c:v>#N/A</c:v>
                </c:pt>
                <c:pt idx="323">
                  <c:v>#N/A</c:v>
                </c:pt>
                <c:pt idx="324">
                  <c:v>28.00000000000011</c:v>
                </c:pt>
                <c:pt idx="325">
                  <c:v>#N/A</c:v>
                </c:pt>
                <c:pt idx="326">
                  <c:v>#N/A</c:v>
                </c:pt>
                <c:pt idx="327">
                  <c:v>#N/A</c:v>
                </c:pt>
                <c:pt idx="328">
                  <c:v>#N/A</c:v>
                </c:pt>
                <c:pt idx="329">
                  <c:v>#N/A</c:v>
                </c:pt>
                <c:pt idx="330">
                  <c:v>#N/A</c:v>
                </c:pt>
                <c:pt idx="331">
                  <c:v>#N/A</c:v>
                </c:pt>
                <c:pt idx="332">
                  <c:v>#N/A</c:v>
                </c:pt>
                <c:pt idx="333">
                  <c:v>#N/A</c:v>
                </c:pt>
                <c:pt idx="334">
                  <c:v>29.000000000000124</c:v>
                </c:pt>
                <c:pt idx="335">
                  <c:v>#N/A</c:v>
                </c:pt>
                <c:pt idx="336">
                  <c:v>#N/A</c:v>
                </c:pt>
                <c:pt idx="337">
                  <c:v>#N/A</c:v>
                </c:pt>
                <c:pt idx="338">
                  <c:v>#N/A</c:v>
                </c:pt>
                <c:pt idx="339">
                  <c:v>#N/A</c:v>
                </c:pt>
                <c:pt idx="340">
                  <c:v>#N/A</c:v>
                </c:pt>
                <c:pt idx="341">
                  <c:v>#N/A</c:v>
                </c:pt>
                <c:pt idx="342">
                  <c:v>#N/A</c:v>
                </c:pt>
                <c:pt idx="343">
                  <c:v>#N/A</c:v>
                </c:pt>
                <c:pt idx="344">
                  <c:v>30.000000000000139</c:v>
                </c:pt>
                <c:pt idx="345">
                  <c:v>#N/A</c:v>
                </c:pt>
                <c:pt idx="346">
                  <c:v>#N/A</c:v>
                </c:pt>
                <c:pt idx="347">
                  <c:v>#N/A</c:v>
                </c:pt>
                <c:pt idx="348">
                  <c:v>#N/A</c:v>
                </c:pt>
                <c:pt idx="349">
                  <c:v>#N/A</c:v>
                </c:pt>
                <c:pt idx="350">
                  <c:v>#N/A</c:v>
                </c:pt>
                <c:pt idx="351">
                  <c:v>#N/A</c:v>
                </c:pt>
                <c:pt idx="352">
                  <c:v>#N/A</c:v>
                </c:pt>
                <c:pt idx="353">
                  <c:v>#N/A</c:v>
                </c:pt>
                <c:pt idx="354">
                  <c:v>31.000000000000153</c:v>
                </c:pt>
                <c:pt idx="355">
                  <c:v>#N/A</c:v>
                </c:pt>
                <c:pt idx="356">
                  <c:v>#N/A</c:v>
                </c:pt>
                <c:pt idx="357">
                  <c:v>#N/A</c:v>
                </c:pt>
                <c:pt idx="358">
                  <c:v>#N/A</c:v>
                </c:pt>
                <c:pt idx="359">
                  <c:v>#N/A</c:v>
                </c:pt>
                <c:pt idx="360">
                  <c:v>#N/A</c:v>
                </c:pt>
                <c:pt idx="361">
                  <c:v>#N/A</c:v>
                </c:pt>
                <c:pt idx="362">
                  <c:v>#N/A</c:v>
                </c:pt>
                <c:pt idx="363">
                  <c:v>#N/A</c:v>
                </c:pt>
                <c:pt idx="364">
                  <c:v>32.000000000000163</c:v>
                </c:pt>
                <c:pt idx="365">
                  <c:v>#N/A</c:v>
                </c:pt>
                <c:pt idx="366">
                  <c:v>#N/A</c:v>
                </c:pt>
                <c:pt idx="367">
                  <c:v>#N/A</c:v>
                </c:pt>
                <c:pt idx="368">
                  <c:v>#N/A</c:v>
                </c:pt>
                <c:pt idx="369">
                  <c:v>#N/A</c:v>
                </c:pt>
                <c:pt idx="370">
                  <c:v>#N/A</c:v>
                </c:pt>
                <c:pt idx="371">
                  <c:v>#N/A</c:v>
                </c:pt>
                <c:pt idx="372">
                  <c:v>#N/A</c:v>
                </c:pt>
                <c:pt idx="373">
                  <c:v>#N/A</c:v>
                </c:pt>
                <c:pt idx="374">
                  <c:v>33.000000000000178</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1207.3301459584961</c:v>
                </c:pt>
                <c:pt idx="188">
                  <c:v>1208.1264039197929</c:v>
                </c:pt>
                <c:pt idx="189">
                  <c:v>1208.8232324088099</c:v>
                </c:pt>
                <c:pt idx="190">
                  <c:v>1209.4208137136047</c:v>
                </c:pt>
                <c:pt idx="191">
                  <c:v>1209.9193236370306</c:v>
                </c:pt>
                <c:pt idx="192">
                  <c:v>1210.3189322488879</c:v>
                </c:pt>
                <c:pt idx="193">
                  <c:v>1210.6198046673294</c:v>
                </c:pt>
                <c:pt idx="194">
                  <c:v>1210.8221018659447</c:v>
                </c:pt>
                <c:pt idx="195">
                  <c:v>1210.9259815018938</c:v>
                </c:pt>
                <c:pt idx="196">
                  <c:v>1210.9315987594944</c:v>
                </c:pt>
                <c:pt idx="197">
                  <c:v>1210.8391072028376</c:v>
                </c:pt>
                <c:pt idx="198">
                  <c:v>1210.6486596303916</c:v>
                </c:pt>
                <c:pt idx="199">
                  <c:v>1210.3604089241783</c:v>
                </c:pt>
                <c:pt idx="200">
                  <c:v>1209.9745088860238</c:v>
                </c:pt>
                <c:pt idx="201">
                  <c:v>1209.4911150535861</c:v>
                </c:pt>
                <c:pt idx="202">
                  <c:v>1208.9103854893337</c:v>
                </c:pt>
                <c:pt idx="203">
                  <c:v>1208.2324815363672</c:v>
                </c:pt>
                <c:pt idx="204">
                  <c:v>1207.4575685358645</c:v>
                </c:pt>
                <c:pt idx="205">
                  <c:v>1206.5858165019529</c:v>
                </c:pt>
                <c:pt idx="206">
                  <c:v>1205.6174007508794</c:v>
                </c:pt>
                <c:pt idx="207">
                  <c:v>1204.5525024824185</c:v>
                </c:pt>
                <c:pt idx="208">
                  <c:v>1203.3913093124656</c:v>
                </c:pt>
                <c:pt idx="209">
                  <c:v>1202.1340157566717</c:v>
                </c:pt>
                <c:pt idx="210">
                  <c:v>1200.7808236657627</c:v>
                </c:pt>
                <c:pt idx="211">
                  <c:v>1199.3319426138337</c:v>
                </c:pt>
                <c:pt idx="212">
                  <c:v>1197.7875902414114</c:v>
                </c:pt>
                <c:pt idx="213">
                  <c:v>1196.1479925554552</c:v>
                </c:pt>
                <c:pt idx="214">
                  <c:v>1194.4133841887106</c:v>
                </c:pt>
                <c:pt idx="215">
                  <c:v>1192.584008620983</c:v>
                </c:pt>
                <c:pt idx="216">
                  <c:v>1190.6601183649489</c:v>
                </c:pt>
                <c:pt idx="217">
                  <c:v>1188.6419751191131</c:v>
                </c:pt>
                <c:pt idx="218">
                  <c:v>1186.5298498904576</c:v>
                </c:pt>
                <c:pt idx="219">
                  <c:v>1184.3240230892156</c:v>
                </c:pt>
                <c:pt idx="220">
                  <c:v>1182.0247845980841</c:v>
                </c:pt>
                <c:pt idx="221">
                  <c:v>1179.6324338180341</c:v>
                </c:pt>
                <c:pt idx="222">
                  <c:v>1177.1472796927264</c:v>
                </c:pt>
                <c:pt idx="223">
                  <c:v>1174.5696407133862</c:v>
                </c:pt>
                <c:pt idx="224">
                  <c:v>1171.8998449058356</c:v>
                </c:pt>
                <c:pt idx="225">
                  <c:v>1169.1382298012377</c:v>
                </c:pt>
                <c:pt idx="226">
                  <c:v>1166.2851423919658</c:v>
                </c:pt>
                <c:pt idx="227">
                  <c:v>1163.3409390738846</c:v>
                </c:pt>
                <c:pt idx="228">
                  <c:v>1160.3059855762103</c:v>
                </c:pt>
                <c:pt idx="229">
                  <c:v>1157.1806568800096</c:v>
                </c:pt>
                <c:pt idx="230">
                  <c:v>1153.9653371262955</c:v>
                </c:pt>
                <c:pt idx="231">
                  <c:v>1150.6604195145958</c:v>
                </c:pt>
                <c:pt idx="232">
                  <c:v>1147.2663061927822</c:v>
                </c:pt>
                <c:pt idx="233">
                  <c:v>1143.7834081388824</c:v>
                </c:pt>
                <c:pt idx="234">
                  <c:v>1140.2121450355341</c:v>
                </c:pt>
                <c:pt idx="235">
                  <c:v>1136.5529451376774</c:v>
                </c:pt>
                <c:pt idx="236">
                  <c:v>1132.8062451340379</c:v>
                </c:pt>
                <c:pt idx="237">
                  <c:v>1128.9724900029046</c:v>
                </c:pt>
                <c:pt idx="238">
                  <c:v>1125.0521328626683</c:v>
                </c:pt>
                <c:pt idx="239">
                  <c:v>1121.0456348175485</c:v>
                </c:pt>
                <c:pt idx="240">
                  <c:v>1116.9534647989094</c:v>
                </c:pt>
                <c:pt idx="241">
                  <c:v>1112.7760994025332</c:v>
                </c:pt>
                <c:pt idx="242">
                  <c:v>1108.5140227221971</c:v>
                </c:pt>
                <c:pt idx="243">
                  <c:v>1104.1677261798782</c:v>
                </c:pt>
                <c:pt idx="244">
                  <c:v>1099.7377083528875</c:v>
                </c:pt>
                <c:pt idx="245">
                  <c:v>1095.2244747982211</c:v>
                </c:pt>
                <c:pt idx="246">
                  <c:v>1090.6285378743971</c:v>
                </c:pt>
                <c:pt idx="247">
                  <c:v>1085.950416561034</c:v>
                </c:pt>
                <c:pt idx="248">
                  <c:v>1081.1906362764132</c:v>
                </c:pt>
                <c:pt idx="249">
                  <c:v>1076.3497286932575</c:v>
                </c:pt>
                <c:pt idx="250">
                  <c:v>1071.4282315529435</c:v>
                </c:pt>
                <c:pt idx="251">
                  <c:v>1066.4266884783608</c:v>
                </c:pt>
                <c:pt idx="252">
                  <c:v>1061.3456487856174</c:v>
                </c:pt>
                <c:pt idx="253">
                  <c:v>1056.185667294787</c:v>
                </c:pt>
                <c:pt idx="254">
                  <c:v>1050.9473041398803</c:v>
                </c:pt>
                <c:pt idx="255">
                  <c:v>1045.6311245782215</c:v>
                </c:pt>
                <c:pt idx="256">
                  <c:v>1040.237698799401</c:v>
                </c:pt>
                <c:pt idx="257">
                  <c:v>1034.7676017339681</c:v>
                </c:pt>
                <c:pt idx="258">
                  <c:v>1029.2214128620255</c:v>
                </c:pt>
                <c:pt idx="259">
                  <c:v>1023.5997160218774</c:v>
                </c:pt>
                <c:pt idx="260">
                  <c:v>1017.9030992188799</c:v>
                </c:pt>
                <c:pt idx="261">
                  <c:v>1012.132154434638</c:v>
                </c:pt>
                <c:pt idx="262">
                  <c:v>1006.2874774366851</c:v>
                </c:pt>
                <c:pt idx="263">
                  <c:v>1000.3696675887801</c:v>
                </c:pt>
                <c:pt idx="264">
                  <c:v>994.3793276619499</c:v>
                </c:pt>
                <c:pt idx="265">
                  <c:v>988.31706364640115</c:v>
                </c:pt>
                <c:pt idx="266">
                  <c:v>982.18348456442084</c:v>
                </c:pt>
                <c:pt idx="267">
                  <c:v>975.97920228438124</c:v>
                </c:pt>
                <c:pt idx="268">
                  <c:v>969.70483133595997</c:v>
                </c:pt>
                <c:pt idx="269">
                  <c:v>963.3609887266814</c:v>
                </c:pt>
                <c:pt idx="270">
                  <c:v>956.94829375988263</c:v>
                </c:pt>
                <c:pt idx="271">
                  <c:v>950.46736785420251</c:v>
                </c:pt>
                <c:pt idx="272">
                  <c:v>943.91883436468743</c:v>
                </c:pt>
                <c:pt idx="273">
                  <c:v>937.30331840560609</c:v>
                </c:pt>
                <c:pt idx="274">
                  <c:v>930.62144667505822</c:v>
                </c:pt>
                <c:pt idx="275">
                  <c:v>923.87384728146128</c:v>
                </c:pt>
                <c:pt idx="276">
                  <c:v>917.06114957199384</c:v>
                </c:pt>
                <c:pt idx="277">
                  <c:v>910.18398396307077</c:v>
                </c:pt>
                <c:pt idx="278">
                  <c:v>903.2429817729228</c:v>
                </c:pt>
                <c:pt idx="279">
                  <c:v>896.23877505634709</c:v>
                </c:pt>
                <c:pt idx="280">
                  <c:v>889.17199644169409</c:v>
                </c:pt>
                <c:pt idx="281">
                  <c:v>882.04327897015173</c:v>
                </c:pt>
                <c:pt idx="282">
                  <c:v>874.85325593738332</c:v>
                </c:pt>
                <c:pt idx="283">
                  <c:v>867.60256073757398</c:v>
                </c:pt>
                <c:pt idx="284">
                  <c:v>860.29182670993521</c:v>
                </c:pt>
                <c:pt idx="285">
                  <c:v>852.9216869877157</c:v>
                </c:pt>
                <c:pt idx="286">
                  <c:v>845.49277434976091</c:v>
                </c:pt>
                <c:pt idx="287">
                  <c:v>838.00572107466314</c:v>
                </c:pt>
                <c:pt idx="288">
                  <c:v>830.46115879753836</c:v>
                </c:pt>
                <c:pt idx="289">
                  <c:v>822.85971836946487</c:v>
                </c:pt>
                <c:pt idx="290">
                  <c:v>815.2020297196143</c:v>
                </c:pt>
                <c:pt idx="291">
                  <c:v>807.48872172010283</c:v>
                </c:pt>
                <c:pt idx="292">
                  <c:v>799.72042205358844</c:v>
                </c:pt>
                <c:pt idx="293">
                  <c:v>791.89775708363607</c:v>
                </c:pt>
                <c:pt idx="294">
                  <c:v>784.02135172786927</c:v>
                </c:pt>
                <c:pt idx="295">
                  <c:v>776.09182933392606</c:v>
                </c:pt>
                <c:pt idx="296">
                  <c:v>768.10981155823185</c:v>
                </c:pt>
                <c:pt idx="297">
                  <c:v>760.07591824760163</c:v>
                </c:pt>
                <c:pt idx="298">
                  <c:v>751.99076732367882</c:v>
                </c:pt>
                <c:pt idx="299">
                  <c:v>743.85497467021787</c:v>
                </c:pt>
                <c:pt idx="300">
                  <c:v>735.66915402321342</c:v>
                </c:pt>
                <c:pt idx="301">
                  <c:v>727.43391686387827</c:v>
                </c:pt>
                <c:pt idx="302">
                  <c:v>719.14987231446833</c:v>
                </c:pt>
                <c:pt idx="303">
                  <c:v>710.81762703695131</c:v>
                </c:pt>
                <c:pt idx="304">
                  <c:v>702.43778513451412</c:v>
                </c:pt>
                <c:pt idx="305">
                  <c:v>694.01094805590151</c:v>
                </c:pt>
                <c:pt idx="306">
                  <c:v>685.53771450257534</c:v>
                </c:pt>
                <c:pt idx="307">
                  <c:v>677.0186803386847</c:v>
                </c:pt>
                <c:pt idx="308">
                  <c:v>668.45443850383185</c:v>
                </c:pt>
                <c:pt idx="309">
                  <c:v>659.84557892861983</c:v>
                </c:pt>
                <c:pt idx="310">
                  <c:v>651.19268845296426</c:v>
                </c:pt>
                <c:pt idx="311">
                  <c:v>642.49635074715115</c:v>
                </c:pt>
                <c:pt idx="312">
                  <c:v>633.7571462356201</c:v>
                </c:pt>
                <c:pt idx="313">
                  <c:v>624.97565202345163</c:v>
                </c:pt>
                <c:pt idx="314">
                  <c:v>616.15244182553477</c:v>
                </c:pt>
                <c:pt idx="315">
                  <c:v>607.28808589839127</c:v>
                </c:pt>
                <c:pt idx="316">
                  <c:v>598.38315097462953</c:v>
                </c:pt>
                <c:pt idx="317">
                  <c:v>589.43820020000203</c:v>
                </c:pt>
                <c:pt idx="318">
                  <c:v>580.45379307303733</c:v>
                </c:pt>
                <c:pt idx="319">
                  <c:v>571.43048538721723</c:v>
                </c:pt>
                <c:pt idx="320">
                  <c:v>562.36882917566879</c:v>
                </c:pt>
                <c:pt idx="321">
                  <c:v>553.26937265833965</c:v>
                </c:pt>
                <c:pt idx="322">
                  <c:v>544.13266019162393</c:v>
                </c:pt>
                <c:pt idx="323">
                  <c:v>534.95923222040597</c:v>
                </c:pt>
                <c:pt idx="324">
                  <c:v>525.74962523248678</c:v>
                </c:pt>
                <c:pt idx="325">
                  <c:v>516.50437171535975</c:v>
                </c:pt>
                <c:pt idx="326">
                  <c:v>507.22400011529851</c:v>
                </c:pt>
                <c:pt idx="327">
                  <c:v>497.90903479872185</c:v>
                </c:pt>
                <c:pt idx="328">
                  <c:v>488.55999601579833</c:v>
                </c:pt>
                <c:pt idx="329">
                  <c:v>479.17739986625338</c:v>
                </c:pt>
                <c:pt idx="330">
                  <c:v>469.76175826734101</c:v>
                </c:pt>
                <c:pt idx="331">
                  <c:v>460.31357892394232</c:v>
                </c:pt>
                <c:pt idx="332">
                  <c:v>450.83336530075127</c:v>
                </c:pt>
                <c:pt idx="333">
                  <c:v>441.32161659650973</c:v>
                </c:pt>
                <c:pt idx="334">
                  <c:v>431.77882772025197</c:v>
                </c:pt>
                <c:pt idx="335">
                  <c:v>422.20548926951943</c:v>
                </c:pt>
                <c:pt idx="336">
                  <c:v>412.60208751050578</c:v>
                </c:pt>
                <c:pt idx="337">
                  <c:v>402.96910436009284</c:v>
                </c:pt>
                <c:pt idx="338">
                  <c:v>393.30701736973708</c:v>
                </c:pt>
                <c:pt idx="339">
                  <c:v>383.6162997111669</c:v>
                </c:pt>
                <c:pt idx="340">
                  <c:v>373.8974201638506</c:v>
                </c:pt>
                <c:pt idx="341">
                  <c:v>364.15084310419502</c:v>
                </c:pt>
                <c:pt idx="342">
                  <c:v>354.37702849643489</c:v>
                </c:pt>
                <c:pt idx="343">
                  <c:v>344.57643188517278</c:v>
                </c:pt>
                <c:pt idx="344">
                  <c:v>334.74950438953022</c:v>
                </c:pt>
                <c:pt idx="345">
                  <c:v>324.89669269886991</c:v>
                </c:pt>
                <c:pt idx="346">
                  <c:v>315.01843907004962</c:v>
                </c:pt>
                <c:pt idx="347">
                  <c:v>305.11518132616874</c:v>
                </c:pt>
                <c:pt idx="348">
                  <c:v>295.18735285676797</c:v>
                </c:pt>
                <c:pt idx="349">
                  <c:v>285.23538261944384</c:v>
                </c:pt>
                <c:pt idx="350">
                  <c:v>275.25969514283872</c:v>
                </c:pt>
                <c:pt idx="351">
                  <c:v>265.26071053096877</c:v>
                </c:pt>
                <c:pt idx="352">
                  <c:v>255.2388444688516</c:v>
                </c:pt>
                <c:pt idx="353">
                  <c:v>245.19450822939598</c:v>
                </c:pt>
                <c:pt idx="354">
                  <c:v>235.12810868151638</c:v>
                </c:pt>
                <c:pt idx="355">
                  <c:v>225.04004829943554</c:v>
                </c:pt>
                <c:pt idx="356">
                  <c:v>214.93072517313846</c:v>
                </c:pt>
                <c:pt idx="357">
                  <c:v>204.80053301994178</c:v>
                </c:pt>
                <c:pt idx="358">
                  <c:v>194.64986119714308</c:v>
                </c:pt>
                <c:pt idx="359">
                  <c:v>184.47909471571467</c:v>
                </c:pt>
                <c:pt idx="360">
                  <c:v>174.28861425500716</c:v>
                </c:pt>
                <c:pt idx="361">
                  <c:v>164.07879617842872</c:v>
                </c:pt>
                <c:pt idx="362">
                  <c:v>153.85001255006594</c:v>
                </c:pt>
                <c:pt idx="363">
                  <c:v>143.60263115221326</c:v>
                </c:pt>
                <c:pt idx="364">
                  <c:v>133.33701550377796</c:v>
                </c:pt>
                <c:pt idx="365">
                  <c:v>123.05352487952845</c:v>
                </c:pt>
                <c:pt idx="366">
                  <c:v>112.75251433015418</c:v>
                </c:pt>
                <c:pt idx="367">
                  <c:v>102.43433470310568</c:v>
                </c:pt>
                <c:pt idx="368">
                  <c:v>92.099332664184175</c:v>
                </c:pt>
                <c:pt idx="369">
                  <c:v>81.747850719850476</c:v>
                </c:pt>
                <c:pt idx="370">
                  <c:v>71.380227240223462</c:v>
                </c:pt>
                <c:pt idx="371">
                  <c:v>60.996796482739008</c:v>
                </c:pt>
                <c:pt idx="372">
                  <c:v>50.597888616440855</c:v>
                </c:pt>
                <c:pt idx="373">
                  <c:v>40.183829746875226</c:v>
                </c:pt>
                <c:pt idx="374">
                  <c:v>29.754941941561803</c:v>
                </c:pt>
                <c:pt idx="375">
                  <c:v>19.311543256014051</c:v>
                </c:pt>
                <c:pt idx="376">
                  <c:v>8.8539477602824999</c:v>
                </c:pt>
                <c:pt idx="377">
                  <c:v>-1.6175344340048596</c:v>
                </c:pt>
                <c:pt idx="378">
                  <c:v>-1.6280127892278189</c:v>
                </c:pt>
                <c:pt idx="379">
                  <c:v>-1.6384911578790351</c:v>
                </c:pt>
                <c:pt idx="380">
                  <c:v>-1.6489695399582083</c:v>
                </c:pt>
                <c:pt idx="381">
                  <c:v>-1.6594479354650384</c:v>
                </c:pt>
                <c:pt idx="382">
                  <c:v>-1.6699263443992258</c:v>
                </c:pt>
                <c:pt idx="383">
                  <c:v>-1.6804047667604707</c:v>
                </c:pt>
                <c:pt idx="384">
                  <c:v>-1.6908832025484732</c:v>
                </c:pt>
                <c:pt idx="385">
                  <c:v>-1.7013616517629335</c:v>
                </c:pt>
                <c:pt idx="386">
                  <c:v>-1.7118401144035518</c:v>
                </c:pt>
                <c:pt idx="387">
                  <c:v>-1.7223185904700282</c:v>
                </c:pt>
                <c:pt idx="388">
                  <c:v>-1.7327970799620629</c:v>
                </c:pt>
                <c:pt idx="389">
                  <c:v>-1.7432755828793562</c:v>
                </c:pt>
                <c:pt idx="390">
                  <c:v>-1.7537540992216081</c:v>
                </c:pt>
                <c:pt idx="391">
                  <c:v>-1.7642326289885188</c:v>
                </c:pt>
                <c:pt idx="392">
                  <c:v>-1.7747111721797888</c:v>
                </c:pt>
                <c:pt idx="393">
                  <c:v>-1.7851897287951179</c:v>
                </c:pt>
                <c:pt idx="394">
                  <c:v>-1.7956682988342068</c:v>
                </c:pt>
                <c:pt idx="395">
                  <c:v>-1.8061468822967552</c:v>
                </c:pt>
                <c:pt idx="396">
                  <c:v>-1.8166254791824636</c:v>
                </c:pt>
                <c:pt idx="397">
                  <c:v>-1.8271040894910322</c:v>
                </c:pt>
                <c:pt idx="398">
                  <c:v>-1.8375827132221609</c:v>
                </c:pt>
                <c:pt idx="399">
                  <c:v>-1.8480613503755503</c:v>
                </c:pt>
                <c:pt idx="400">
                  <c:v>-1.8585400009509006</c:v>
                </c:pt>
                <c:pt idx="401">
                  <c:v>-1.8690186649479119</c:v>
                </c:pt>
                <c:pt idx="402">
                  <c:v>-1.8794973423662844</c:v>
                </c:pt>
                <c:pt idx="403">
                  <c:v>-1.8899760332057185</c:v>
                </c:pt>
                <c:pt idx="404">
                  <c:v>-1.9004547374659144</c:v>
                </c:pt>
                <c:pt idx="405">
                  <c:v>-1.9109334551465722</c:v>
                </c:pt>
                <c:pt idx="406">
                  <c:v>-1.9214121862473923</c:v>
                </c:pt>
                <c:pt idx="407">
                  <c:v>-1.9318909307680749</c:v>
                </c:pt>
                <c:pt idx="408">
                  <c:v>-1.9423696887083204</c:v>
                </c:pt>
                <c:pt idx="409">
                  <c:v>-1.9528484600678289</c:v>
                </c:pt>
                <c:pt idx="410">
                  <c:v>-1.9633272448463006</c:v>
                </c:pt>
                <c:pt idx="411">
                  <c:v>-1.9738060430434359</c:v>
                </c:pt>
                <c:pt idx="412">
                  <c:v>-1.9842848546589351</c:v>
                </c:pt>
                <c:pt idx="413">
                  <c:v>-1.9947636796924983</c:v>
                </c:pt>
                <c:pt idx="414">
                  <c:v>-2.005242518143826</c:v>
                </c:pt>
                <c:pt idx="415">
                  <c:v>-2.0157213700126184</c:v>
                </c:pt>
                <c:pt idx="416">
                  <c:v>-2.026200235298576</c:v>
                </c:pt>
                <c:pt idx="417">
                  <c:v>-2.0366791140013989</c:v>
                </c:pt>
                <c:pt idx="418">
                  <c:v>-2.047158006120787</c:v>
                </c:pt>
                <c:pt idx="419">
                  <c:v>-2.057636911656441</c:v>
                </c:pt>
                <c:pt idx="420">
                  <c:v>-2.0681158306080616</c:v>
                </c:pt>
                <c:pt idx="421">
                  <c:v>-2.0785947629753485</c:v>
                </c:pt>
                <c:pt idx="422">
                  <c:v>-2.089073708758002</c:v>
                </c:pt>
                <c:pt idx="423">
                  <c:v>-2.0995526679557228</c:v>
                </c:pt>
                <c:pt idx="424">
                  <c:v>-2.1100316405682111</c:v>
                </c:pt>
                <c:pt idx="425">
                  <c:v>-2.1205106265951672</c:v>
                </c:pt>
                <c:pt idx="426">
                  <c:v>-2.1309896260362913</c:v>
                </c:pt>
                <c:pt idx="427">
                  <c:v>-2.141468638891284</c:v>
                </c:pt>
                <c:pt idx="428">
                  <c:v>-2.1519476651598453</c:v>
                </c:pt>
                <c:pt idx="429">
                  <c:v>-2.1624267048416757</c:v>
                </c:pt>
                <c:pt idx="430">
                  <c:v>-2.1729057579364754</c:v>
                </c:pt>
                <c:pt idx="431">
                  <c:v>-2.1833848244439453</c:v>
                </c:pt>
                <c:pt idx="432">
                  <c:v>-2.1938639043637851</c:v>
                </c:pt>
                <c:pt idx="433">
                  <c:v>-2.2043429976956954</c:v>
                </c:pt>
                <c:pt idx="434">
                  <c:v>-2.2148221044393765</c:v>
                </c:pt>
                <c:pt idx="435">
                  <c:v>-2.2253012245945292</c:v>
                </c:pt>
                <c:pt idx="436">
                  <c:v>-2.2357803581608531</c:v>
                </c:pt>
                <c:pt idx="437">
                  <c:v>-2.246259505138049</c:v>
                </c:pt>
                <c:pt idx="438">
                  <c:v>-2.2567386655258175</c:v>
                </c:pt>
                <c:pt idx="439">
                  <c:v>-2.2672178393238585</c:v>
                </c:pt>
                <c:pt idx="440">
                  <c:v>-2.2776970265318726</c:v>
                </c:pt>
                <c:pt idx="441">
                  <c:v>-2.28817622714956</c:v>
                </c:pt>
                <c:pt idx="442">
                  <c:v>-2.2986554411766216</c:v>
                </c:pt>
                <c:pt idx="443">
                  <c:v>-2.3091346686127574</c:v>
                </c:pt>
                <c:pt idx="444">
                  <c:v>-2.3196139094576678</c:v>
                </c:pt>
                <c:pt idx="445">
                  <c:v>-2.3300931637110534</c:v>
                </c:pt>
                <c:pt idx="446">
                  <c:v>-2.3405724313726144</c:v>
                </c:pt>
                <c:pt idx="447">
                  <c:v>-2.3510517124420511</c:v>
                </c:pt>
                <c:pt idx="448">
                  <c:v>-2.3615310069190643</c:v>
                </c:pt>
                <c:pt idx="449">
                  <c:v>-2.372010314803354</c:v>
                </c:pt>
                <c:pt idx="450">
                  <c:v>-2.3824896360946211</c:v>
                </c:pt>
                <c:pt idx="451">
                  <c:v>-2.3929689707925657</c:v>
                </c:pt>
                <c:pt idx="452">
                  <c:v>-2.403448318896888</c:v>
                </c:pt>
                <c:pt idx="453">
                  <c:v>-2.4139276804072889</c:v>
                </c:pt>
                <c:pt idx="454">
                  <c:v>-2.4244070553234689</c:v>
                </c:pt>
                <c:pt idx="455">
                  <c:v>-2.4348864436451279</c:v>
                </c:pt>
                <c:pt idx="456">
                  <c:v>-2.4453658453719669</c:v>
                </c:pt>
                <c:pt idx="457">
                  <c:v>-2.4558452605036858</c:v>
                </c:pt>
                <c:pt idx="458">
                  <c:v>-2.4663246890399853</c:v>
                </c:pt>
                <c:pt idx="459">
                  <c:v>-2.476804130980566</c:v>
                </c:pt>
                <c:pt idx="460">
                  <c:v>-2.4872835863251281</c:v>
                </c:pt>
                <c:pt idx="461">
                  <c:v>-2.4977630550733725</c:v>
                </c:pt>
                <c:pt idx="462">
                  <c:v>-2.5082425372249992</c:v>
                </c:pt>
                <c:pt idx="463">
                  <c:v>-2.5187220327797091</c:v>
                </c:pt>
                <c:pt idx="464">
                  <c:v>-2.5292015417372022</c:v>
                </c:pt>
                <c:pt idx="465">
                  <c:v>-2.5396810640971794</c:v>
                </c:pt>
                <c:pt idx="466">
                  <c:v>-2.5501605998593408</c:v>
                </c:pt>
                <c:pt idx="467">
                  <c:v>-2.5606401490233872</c:v>
                </c:pt>
                <c:pt idx="468">
                  <c:v>-2.5711197115890188</c:v>
                </c:pt>
                <c:pt idx="469">
                  <c:v>-2.5815992875559362</c:v>
                </c:pt>
                <c:pt idx="470">
                  <c:v>-2.5920788769238401</c:v>
                </c:pt>
                <c:pt idx="471">
                  <c:v>-2.6025584796924308</c:v>
                </c:pt>
                <c:pt idx="472">
                  <c:v>-2.613038095861409</c:v>
                </c:pt>
                <c:pt idx="473">
                  <c:v>-2.6235177254304749</c:v>
                </c:pt>
                <c:pt idx="474">
                  <c:v>-2.6339973683993292</c:v>
                </c:pt>
                <c:pt idx="475">
                  <c:v>-2.6444770247676721</c:v>
                </c:pt>
                <c:pt idx="476">
                  <c:v>-2.6549566945352048</c:v>
                </c:pt>
                <c:pt idx="477">
                  <c:v>-2.665436377701627</c:v>
                </c:pt>
                <c:pt idx="478">
                  <c:v>-2.6759160742666399</c:v>
                </c:pt>
                <c:pt idx="479">
                  <c:v>-2.6863957842299437</c:v>
                </c:pt>
                <c:pt idx="480">
                  <c:v>-2.6968755075912392</c:v>
                </c:pt>
                <c:pt idx="481">
                  <c:v>-2.7073552443502265</c:v>
                </c:pt>
                <c:pt idx="482">
                  <c:v>-2.7178349945066063</c:v>
                </c:pt>
                <c:pt idx="483">
                  <c:v>-2.7283147580600793</c:v>
                </c:pt>
                <c:pt idx="484">
                  <c:v>-2.7387945350103462</c:v>
                </c:pt>
                <c:pt idx="485">
                  <c:v>-2.7492743253571073</c:v>
                </c:pt>
                <c:pt idx="486">
                  <c:v>-2.7597541291000631</c:v>
                </c:pt>
                <c:pt idx="487">
                  <c:v>-2.7702339462389145</c:v>
                </c:pt>
                <c:pt idx="488">
                  <c:v>-2.7807137767733616</c:v>
                </c:pt>
                <c:pt idx="489">
                  <c:v>-2.7911936207031052</c:v>
                </c:pt>
                <c:pt idx="490">
                  <c:v>-2.8016734780278458</c:v>
                </c:pt>
                <c:pt idx="491">
                  <c:v>-2.8121533487472843</c:v>
                </c:pt>
                <c:pt idx="492">
                  <c:v>-2.8226332328611208</c:v>
                </c:pt>
                <c:pt idx="493">
                  <c:v>-2.8331131303690564</c:v>
                </c:pt>
                <c:pt idx="494">
                  <c:v>-2.8435930412707915</c:v>
                </c:pt>
                <c:pt idx="495">
                  <c:v>-2.8540729655660262</c:v>
                </c:pt>
                <c:pt idx="496">
                  <c:v>-2.8645529032544617</c:v>
                </c:pt>
                <c:pt idx="497">
                  <c:v>-2.8750328543357981</c:v>
                </c:pt>
                <c:pt idx="498">
                  <c:v>-2.8855128188097368</c:v>
                </c:pt>
                <c:pt idx="499">
                  <c:v>-2.8959927966759778</c:v>
                </c:pt>
                <c:pt idx="500">
                  <c:v>-2.9064727879342218</c:v>
                </c:pt>
                <c:pt idx="501">
                  <c:v>-2.9169527925841692</c:v>
                </c:pt>
                <c:pt idx="502">
                  <c:v>-2.927432810625521</c:v>
                </c:pt>
                <c:pt idx="503">
                  <c:v>-2.9379128420579779</c:v>
                </c:pt>
                <c:pt idx="504">
                  <c:v>-2.9483928868812401</c:v>
                </c:pt>
                <c:pt idx="505">
                  <c:v>-2.9588729450950084</c:v>
                </c:pt>
                <c:pt idx="506">
                  <c:v>-2.9693530166989834</c:v>
                </c:pt>
                <c:pt idx="507">
                  <c:v>-2.9798331016928659</c:v>
                </c:pt>
                <c:pt idx="508">
                  <c:v>-2.9903132000763564</c:v>
                </c:pt>
                <c:pt idx="509">
                  <c:v>-3.0007933118491557</c:v>
                </c:pt>
                <c:pt idx="510">
                  <c:v>-3.0112734370109644</c:v>
                </c:pt>
                <c:pt idx="511">
                  <c:v>-3.0217535755614828</c:v>
                </c:pt>
                <c:pt idx="512">
                  <c:v>-3.0322337275004121</c:v>
                </c:pt>
                <c:pt idx="513">
                  <c:v>-3.0427138928274529</c:v>
                </c:pt>
                <c:pt idx="514">
                  <c:v>-3.0531940715423054</c:v>
                </c:pt>
                <c:pt idx="515">
                  <c:v>-3.0636742636446708</c:v>
                </c:pt>
                <c:pt idx="516">
                  <c:v>-3.0741544691342493</c:v>
                </c:pt>
                <c:pt idx="517">
                  <c:v>-3.084634688010742</c:v>
                </c:pt>
                <c:pt idx="518">
                  <c:v>-3.0951149202738493</c:v>
                </c:pt>
                <c:pt idx="519">
                  <c:v>-3.1055951659232717</c:v>
                </c:pt>
                <c:pt idx="520">
                  <c:v>-3.1160754249587104</c:v>
                </c:pt>
                <c:pt idx="521">
                  <c:v>-3.1265556973798656</c:v>
                </c:pt>
                <c:pt idx="522">
                  <c:v>-3.1370359831864385</c:v>
                </c:pt>
                <c:pt idx="523">
                  <c:v>-3.1475162823781293</c:v>
                </c:pt>
                <c:pt idx="524">
                  <c:v>-3.1579965949546391</c:v>
                </c:pt>
                <c:pt idx="525">
                  <c:v>-3.1684769209156687</c:v>
                </c:pt>
                <c:pt idx="526">
                  <c:v>-3.1789572602609182</c:v>
                </c:pt>
                <c:pt idx="527">
                  <c:v>-3.1894376129900888</c:v>
                </c:pt>
                <c:pt idx="528">
                  <c:v>-3.1999179791028811</c:v>
                </c:pt>
                <c:pt idx="529">
                  <c:v>-3.2103983585989959</c:v>
                </c:pt>
                <c:pt idx="530">
                  <c:v>-3.2208787514781339</c:v>
                </c:pt>
                <c:pt idx="531">
                  <c:v>-3.2313591577399956</c:v>
                </c:pt>
                <c:pt idx="532">
                  <c:v>-3.2418395773842819</c:v>
                </c:pt>
                <c:pt idx="533">
                  <c:v>-3.2523200104106937</c:v>
                </c:pt>
                <c:pt idx="534">
                  <c:v>-3.2628004568189315</c:v>
                </c:pt>
                <c:pt idx="535">
                  <c:v>-3.2732809166086962</c:v>
                </c:pt>
                <c:pt idx="536">
                  <c:v>-3.2837613897796887</c:v>
                </c:pt>
                <c:pt idx="537">
                  <c:v>-3.2942418763316095</c:v>
                </c:pt>
                <c:pt idx="538">
                  <c:v>-3.3047223762641593</c:v>
                </c:pt>
                <c:pt idx="539">
                  <c:v>-3.3152028895770389</c:v>
                </c:pt>
                <c:pt idx="540">
                  <c:v>-3.3256834162699493</c:v>
                </c:pt>
                <c:pt idx="541">
                  <c:v>-3.3361639563425909</c:v>
                </c:pt>
                <c:pt idx="542">
                  <c:v>-3.3466445097946647</c:v>
                </c:pt>
                <c:pt idx="543">
                  <c:v>-3.3571250766258713</c:v>
                </c:pt>
                <c:pt idx="544">
                  <c:v>-3.3676056568359116</c:v>
                </c:pt>
                <c:pt idx="545">
                  <c:v>-3.3780862504244866</c:v>
                </c:pt>
                <c:pt idx="546">
                  <c:v>-3.388566857391297</c:v>
                </c:pt>
                <c:pt idx="547">
                  <c:v>-3.3990474777360435</c:v>
                </c:pt>
                <c:pt idx="548">
                  <c:v>-3.4095281114584268</c:v>
                </c:pt>
                <c:pt idx="549">
                  <c:v>-3.4200087585581476</c:v>
                </c:pt>
                <c:pt idx="550">
                  <c:v>-3.4304894190349069</c:v>
                </c:pt>
                <c:pt idx="551">
                  <c:v>-3.4409700928884055</c:v>
                </c:pt>
                <c:pt idx="552">
                  <c:v>-3.4514507801183445</c:v>
                </c:pt>
                <c:pt idx="553">
                  <c:v>-3.4619314807244241</c:v>
                </c:pt>
                <c:pt idx="554">
                  <c:v>-3.4724121947063455</c:v>
                </c:pt>
                <c:pt idx="555">
                  <c:v>-3.4828929220638094</c:v>
                </c:pt>
                <c:pt idx="556">
                  <c:v>-3.4933736627965168</c:v>
                </c:pt>
                <c:pt idx="557">
                  <c:v>-3.5038544169041685</c:v>
                </c:pt>
                <c:pt idx="558">
                  <c:v>-3.5143351843864652</c:v>
                </c:pt>
                <c:pt idx="559">
                  <c:v>-3.5248159652431079</c:v>
                </c:pt>
                <c:pt idx="560">
                  <c:v>-3.535296759473797</c:v>
                </c:pt>
                <c:pt idx="561">
                  <c:v>-3.5457775670782339</c:v>
                </c:pt>
                <c:pt idx="562">
                  <c:v>-3.5562583880561189</c:v>
                </c:pt>
                <c:pt idx="563">
                  <c:v>-3.5667392224071532</c:v>
                </c:pt>
                <c:pt idx="564">
                  <c:v>-3.5772200701310379</c:v>
                </c:pt>
                <c:pt idx="565">
                  <c:v>-3.5877009312274737</c:v>
                </c:pt>
                <c:pt idx="566">
                  <c:v>-3.5981818056961612</c:v>
                </c:pt>
                <c:pt idx="567">
                  <c:v>-3.6086626935368016</c:v>
                </c:pt>
                <c:pt idx="568">
                  <c:v>-3.6191435947490955</c:v>
                </c:pt>
                <c:pt idx="569">
                  <c:v>-3.6296245093327437</c:v>
                </c:pt>
                <c:pt idx="570">
                  <c:v>-3.6401054372874473</c:v>
                </c:pt>
                <c:pt idx="571">
                  <c:v>-3.6505863786129069</c:v>
                </c:pt>
                <c:pt idx="572">
                  <c:v>-3.6610673333088237</c:v>
                </c:pt>
                <c:pt idx="573">
                  <c:v>-3.6715483013748988</c:v>
                </c:pt>
                <c:pt idx="574">
                  <c:v>-3.6820292828108325</c:v>
                </c:pt>
                <c:pt idx="575">
                  <c:v>-3.6925102776163263</c:v>
                </c:pt>
                <c:pt idx="576">
                  <c:v>-3.7029912857910805</c:v>
                </c:pt>
                <c:pt idx="577">
                  <c:v>-3.7134723073347966</c:v>
                </c:pt>
                <c:pt idx="578">
                  <c:v>-3.7239533422471749</c:v>
                </c:pt>
                <c:pt idx="579">
                  <c:v>-3.7344343905279169</c:v>
                </c:pt>
                <c:pt idx="580">
                  <c:v>-3.7449154521767234</c:v>
                </c:pt>
                <c:pt idx="581">
                  <c:v>-3.755396527193295</c:v>
                </c:pt>
                <c:pt idx="582">
                  <c:v>-3.7658776155773328</c:v>
                </c:pt>
                <c:pt idx="583">
                  <c:v>-3.7763587173285376</c:v>
                </c:pt>
                <c:pt idx="584">
                  <c:v>-3.7868398324466104</c:v>
                </c:pt>
                <c:pt idx="585">
                  <c:v>-3.7973209609312524</c:v>
                </c:pt>
                <c:pt idx="586">
                  <c:v>-3.8078021027821642</c:v>
                </c:pt>
                <c:pt idx="587">
                  <c:v>-3.8182832579990471</c:v>
                </c:pt>
                <c:pt idx="588">
                  <c:v>-3.8287644265816017</c:v>
                </c:pt>
                <c:pt idx="589">
                  <c:v>-3.839245608529529</c:v>
                </c:pt>
                <c:pt idx="590">
                  <c:v>-3.8497268038425303</c:v>
                </c:pt>
                <c:pt idx="591">
                  <c:v>-3.8602080125203062</c:v>
                </c:pt>
                <c:pt idx="592">
                  <c:v>-3.8706892345625579</c:v>
                </c:pt>
                <c:pt idx="593">
                  <c:v>-3.881170469968986</c:v>
                </c:pt>
                <c:pt idx="594">
                  <c:v>-3.8916517187392916</c:v>
                </c:pt>
                <c:pt idx="595">
                  <c:v>-3.9021329808731759</c:v>
                </c:pt>
                <c:pt idx="596">
                  <c:v>-3.9126142563703397</c:v>
                </c:pt>
                <c:pt idx="597">
                  <c:v>-3.9230955452304839</c:v>
                </c:pt>
                <c:pt idx="598">
                  <c:v>-3.9335768474533097</c:v>
                </c:pt>
                <c:pt idx="599">
                  <c:v>-3.9440581630385183</c:v>
                </c:pt>
                <c:pt idx="600">
                  <c:v>-3.9545394919858103</c:v>
                </c:pt>
                <c:pt idx="601">
                  <c:v>-3.9650208342948869</c:v>
                </c:pt>
                <c:pt idx="602">
                  <c:v>-3.9755021899654488</c:v>
                </c:pt>
                <c:pt idx="603">
                  <c:v>-3.9859835589971975</c:v>
                </c:pt>
                <c:pt idx="604">
                  <c:v>-3.9964649413898337</c:v>
                </c:pt>
                <c:pt idx="605">
                  <c:v>-4.0069463371430585</c:v>
                </c:pt>
                <c:pt idx="606">
                  <c:v>-4.0174277462565726</c:v>
                </c:pt>
                <c:pt idx="607">
                  <c:v>-4.0279091687300772</c:v>
                </c:pt>
                <c:pt idx="608">
                  <c:v>-4.0383906045632738</c:v>
                </c:pt>
                <c:pt idx="609">
                  <c:v>-4.0488720537558631</c:v>
                </c:pt>
                <c:pt idx="610">
                  <c:v>-4.0593535163075458</c:v>
                </c:pt>
                <c:pt idx="611">
                  <c:v>-4.0698349922180235</c:v>
                </c:pt>
                <c:pt idx="612">
                  <c:v>-4.0803164814869968</c:v>
                </c:pt>
                <c:pt idx="613">
                  <c:v>-4.0907979841141664</c:v>
                </c:pt>
                <c:pt idx="614">
                  <c:v>-4.1012795000992339</c:v>
                </c:pt>
                <c:pt idx="615">
                  <c:v>-4.1117610294419</c:v>
                </c:pt>
                <c:pt idx="616">
                  <c:v>-4.1222425721418663</c:v>
                </c:pt>
                <c:pt idx="617">
                  <c:v>-4.1327241281988334</c:v>
                </c:pt>
                <c:pt idx="618">
                  <c:v>-4.1432056976125029</c:v>
                </c:pt>
                <c:pt idx="619">
                  <c:v>-4.1536872803825755</c:v>
                </c:pt>
                <c:pt idx="620">
                  <c:v>-4.1641688765087528</c:v>
                </c:pt>
                <c:pt idx="621">
                  <c:v>-4.1746504859907345</c:v>
                </c:pt>
                <c:pt idx="622">
                  <c:v>-4.1851321088282232</c:v>
                </c:pt>
                <c:pt idx="623">
                  <c:v>-4.1956137450209194</c:v>
                </c:pt>
                <c:pt idx="624">
                  <c:v>-4.206095394568524</c:v>
                </c:pt>
                <c:pt idx="625">
                  <c:v>-4.2165770574707384</c:v>
                </c:pt>
                <c:pt idx="626">
                  <c:v>-4.2270587337272634</c:v>
                </c:pt>
                <c:pt idx="627">
                  <c:v>-4.2375404233377996</c:v>
                </c:pt>
                <c:pt idx="628">
                  <c:v>-4.2480221263020495</c:v>
                </c:pt>
                <c:pt idx="629">
                  <c:v>-4.2585038426197128</c:v>
                </c:pt>
                <c:pt idx="630">
                  <c:v>-4.2689855722904912</c:v>
                </c:pt>
                <c:pt idx="631">
                  <c:v>-4.2794673153140863</c:v>
                </c:pt>
                <c:pt idx="632">
                  <c:v>-4.2899490716901987</c:v>
                </c:pt>
                <c:pt idx="633">
                  <c:v>-4.300430841418529</c:v>
                </c:pt>
                <c:pt idx="634">
                  <c:v>-4.310912624498779</c:v>
                </c:pt>
                <c:pt idx="635">
                  <c:v>-4.3213944209306501</c:v>
                </c:pt>
                <c:pt idx="636">
                  <c:v>-4.331876230713843</c:v>
                </c:pt>
                <c:pt idx="637">
                  <c:v>-4.3423580538480584</c:v>
                </c:pt>
                <c:pt idx="638">
                  <c:v>-4.3528398903329988</c:v>
                </c:pt>
                <c:pt idx="639">
                  <c:v>-4.3633217401683639</c:v>
                </c:pt>
                <c:pt idx="640">
                  <c:v>-4.3738036033538554</c:v>
                </c:pt>
                <c:pt idx="641">
                  <c:v>-4.3842854798891748</c:v>
                </c:pt>
                <c:pt idx="642">
                  <c:v>-4.3947673697740228</c:v>
                </c:pt>
                <c:pt idx="643">
                  <c:v>-4.405249273008101</c:v>
                </c:pt>
                <c:pt idx="644">
                  <c:v>-4.41573118959111</c:v>
                </c:pt>
                <c:pt idx="645">
                  <c:v>-4.4262131195227514</c:v>
                </c:pt>
                <c:pt idx="646">
                  <c:v>-4.436695062802726</c:v>
                </c:pt>
                <c:pt idx="647">
                  <c:v>-4.4471770194307352</c:v>
                </c:pt>
                <c:pt idx="648">
                  <c:v>-4.4576589894064798</c:v>
                </c:pt>
                <c:pt idx="649">
                  <c:v>-4.4681409727296613</c:v>
                </c:pt>
                <c:pt idx="650">
                  <c:v>-4.4786229693999813</c:v>
                </c:pt>
                <c:pt idx="651">
                  <c:v>-4.4891049794171405</c:v>
                </c:pt>
                <c:pt idx="652">
                  <c:v>-4.4995870027808405</c:v>
                </c:pt>
                <c:pt idx="653">
                  <c:v>-4.5100690394907819</c:v>
                </c:pt>
                <c:pt idx="654">
                  <c:v>-4.5205510895466663</c:v>
                </c:pt>
                <c:pt idx="655">
                  <c:v>-4.5310331529481944</c:v>
                </c:pt>
                <c:pt idx="656">
                  <c:v>-4.5415152296950678</c:v>
                </c:pt>
                <c:pt idx="657">
                  <c:v>-4.5519973197869881</c:v>
                </c:pt>
                <c:pt idx="658">
                  <c:v>-4.5624794232236558</c:v>
                </c:pt>
                <c:pt idx="659">
                  <c:v>-4.5729615400047727</c:v>
                </c:pt>
                <c:pt idx="660">
                  <c:v>-4.5834436701300394</c:v>
                </c:pt>
                <c:pt idx="661">
                  <c:v>-4.5939258135991574</c:v>
                </c:pt>
                <c:pt idx="662">
                  <c:v>-4.6044079704118284</c:v>
                </c:pt>
                <c:pt idx="663">
                  <c:v>-4.6148901405677529</c:v>
                </c:pt>
                <c:pt idx="664">
                  <c:v>-4.6253723240666327</c:v>
                </c:pt>
                <c:pt idx="665">
                  <c:v>-4.6358545209081692</c:v>
                </c:pt>
                <c:pt idx="666">
                  <c:v>-4.6463367310920631</c:v>
                </c:pt>
                <c:pt idx="667">
                  <c:v>-4.6568189546180161</c:v>
                </c:pt>
                <c:pt idx="668">
                  <c:v>-4.6673011914857288</c:v>
                </c:pt>
                <c:pt idx="669">
                  <c:v>-4.6777834416949027</c:v>
                </c:pt>
                <c:pt idx="670">
                  <c:v>-4.6882657052452394</c:v>
                </c:pt>
                <c:pt idx="671">
                  <c:v>-4.6987479821364397</c:v>
                </c:pt>
                <c:pt idx="672">
                  <c:v>-4.7092302723682051</c:v>
                </c:pt>
                <c:pt idx="673">
                  <c:v>-4.7197125759402372</c:v>
                </c:pt>
                <c:pt idx="674">
                  <c:v>-4.7301948928522375</c:v>
                </c:pt>
                <c:pt idx="675">
                  <c:v>-4.7406772231039067</c:v>
                </c:pt>
                <c:pt idx="676">
                  <c:v>-4.7511595666949455</c:v>
                </c:pt>
                <c:pt idx="677">
                  <c:v>-4.7616419236250564</c:v>
                </c:pt>
                <c:pt idx="678">
                  <c:v>-4.7721242938939401</c:v>
                </c:pt>
                <c:pt idx="679">
                  <c:v>-4.7826066775012981</c:v>
                </c:pt>
                <c:pt idx="680">
                  <c:v>-4.7930890744468311</c:v>
                </c:pt>
                <c:pt idx="681">
                  <c:v>-4.8035714847302406</c:v>
                </c:pt>
                <c:pt idx="682">
                  <c:v>-4.8140539083512284</c:v>
                </c:pt>
                <c:pt idx="683">
                  <c:v>-4.8245363453094958</c:v>
                </c:pt>
                <c:pt idx="684">
                  <c:v>-4.8350187956047437</c:v>
                </c:pt>
                <c:pt idx="685">
                  <c:v>-4.8455012592366735</c:v>
                </c:pt>
                <c:pt idx="686">
                  <c:v>-4.8559837362049869</c:v>
                </c:pt>
                <c:pt idx="687">
                  <c:v>-4.8664662265093845</c:v>
                </c:pt>
                <c:pt idx="688">
                  <c:v>-4.8769487301495689</c:v>
                </c:pt>
                <c:pt idx="689">
                  <c:v>-4.8874312471252406</c:v>
                </c:pt>
                <c:pt idx="690">
                  <c:v>-4.8979137774361003</c:v>
                </c:pt>
                <c:pt idx="691">
                  <c:v>-4.9083963210818506</c:v>
                </c:pt>
                <c:pt idx="692">
                  <c:v>-4.9188788780621922</c:v>
                </c:pt>
                <c:pt idx="693">
                  <c:v>-4.9293614483768264</c:v>
                </c:pt>
                <c:pt idx="694">
                  <c:v>-4.9398440320254542</c:v>
                </c:pt>
                <c:pt idx="695">
                  <c:v>-4.9503266290077779</c:v>
                </c:pt>
                <c:pt idx="696">
                  <c:v>-4.9608092393234982</c:v>
                </c:pt>
                <c:pt idx="697">
                  <c:v>-4.9712918629723166</c:v>
                </c:pt>
                <c:pt idx="698">
                  <c:v>-4.9817744999539348</c:v>
                </c:pt>
                <c:pt idx="699">
                  <c:v>-4.9922571502680535</c:v>
                </c:pt>
                <c:pt idx="700">
                  <c:v>-5.0027398139143742</c:v>
                </c:pt>
                <c:pt idx="701">
                  <c:v>-5.0132224908925984</c:v>
                </c:pt>
                <c:pt idx="702">
                  <c:v>-5.0237051812024278</c:v>
                </c:pt>
                <c:pt idx="703">
                  <c:v>-5.0341878848435639</c:v>
                </c:pt>
                <c:pt idx="704">
                  <c:v>-5.0446706018157075</c:v>
                </c:pt>
                <c:pt idx="705">
                  <c:v>-5.0551533321185609</c:v>
                </c:pt>
                <c:pt idx="706">
                  <c:v>-5.0656360757518248</c:v>
                </c:pt>
                <c:pt idx="707">
                  <c:v>-5.0761188327152009</c:v>
                </c:pt>
                <c:pt idx="708">
                  <c:v>-5.0866016030083898</c:v>
                </c:pt>
                <c:pt idx="709">
                  <c:v>-5.097084386631094</c:v>
                </c:pt>
                <c:pt idx="710">
                  <c:v>-5.1075671835830141</c:v>
                </c:pt>
                <c:pt idx="711">
                  <c:v>-5.1180499938638517</c:v>
                </c:pt>
                <c:pt idx="712">
                  <c:v>-5.1285328174733085</c:v>
                </c:pt>
                <c:pt idx="713">
                  <c:v>-5.1390156544110859</c:v>
                </c:pt>
                <c:pt idx="714">
                  <c:v>-5.1494985046768855</c:v>
                </c:pt>
                <c:pt idx="715">
                  <c:v>-5.1599813682704081</c:v>
                </c:pt>
                <c:pt idx="716">
                  <c:v>-5.1704642451913552</c:v>
                </c:pt>
                <c:pt idx="717">
                  <c:v>-5.1809471354394292</c:v>
                </c:pt>
                <c:pt idx="718">
                  <c:v>-5.1914300390143309</c:v>
                </c:pt>
                <c:pt idx="719">
                  <c:v>-5.2019129559157617</c:v>
                </c:pt>
                <c:pt idx="720">
                  <c:v>-5.2123958861434225</c:v>
                </c:pt>
                <c:pt idx="721">
                  <c:v>-5.2228788296970157</c:v>
                </c:pt>
                <c:pt idx="722">
                  <c:v>-5.2333617865762427</c:v>
                </c:pt>
                <c:pt idx="723">
                  <c:v>-5.2438447567808044</c:v>
                </c:pt>
                <c:pt idx="724">
                  <c:v>-5.2543277403104023</c:v>
                </c:pt>
                <c:pt idx="725">
                  <c:v>-5.2648107371647379</c:v>
                </c:pt>
                <c:pt idx="726">
                  <c:v>-5.2752937473435129</c:v>
                </c:pt>
                <c:pt idx="727">
                  <c:v>-5.2857767708464287</c:v>
                </c:pt>
                <c:pt idx="728">
                  <c:v>-5.296259807673187</c:v>
                </c:pt>
                <c:pt idx="729">
                  <c:v>-5.3067428578234894</c:v>
                </c:pt>
                <c:pt idx="730">
                  <c:v>-5.3172259212970374</c:v>
                </c:pt>
                <c:pt idx="731">
                  <c:v>-5.3277089980935317</c:v>
                </c:pt>
                <c:pt idx="732">
                  <c:v>-5.3381920882126748</c:v>
                </c:pt>
                <c:pt idx="733">
                  <c:v>-5.3486751916541673</c:v>
                </c:pt>
                <c:pt idx="734">
                  <c:v>-5.3591583084177117</c:v>
                </c:pt>
                <c:pt idx="735">
                  <c:v>-5.3696414385030087</c:v>
                </c:pt>
                <c:pt idx="736">
                  <c:v>-5.3801245819097598</c:v>
                </c:pt>
                <c:pt idx="737">
                  <c:v>-5.3906077386376667</c:v>
                </c:pt>
                <c:pt idx="738">
                  <c:v>-5.4010909086864309</c:v>
                </c:pt>
                <c:pt idx="739">
                  <c:v>-5.4115740920557549</c:v>
                </c:pt>
                <c:pt idx="740">
                  <c:v>-5.4220572887453393</c:v>
                </c:pt>
                <c:pt idx="741">
                  <c:v>-5.4325404987548849</c:v>
                </c:pt>
                <c:pt idx="742">
                  <c:v>-5.443023722084094</c:v>
                </c:pt>
                <c:pt idx="743">
                  <c:v>-5.4535069587326683</c:v>
                </c:pt>
                <c:pt idx="744">
                  <c:v>-5.4639902087003094</c:v>
                </c:pt>
                <c:pt idx="745">
                  <c:v>-5.4744734719867187</c:v>
                </c:pt>
                <c:pt idx="746">
                  <c:v>-5.484956748591598</c:v>
                </c:pt>
                <c:pt idx="747">
                  <c:v>-5.4954400385146487</c:v>
                </c:pt>
                <c:pt idx="748">
                  <c:v>-5.5059233417555715</c:v>
                </c:pt>
                <c:pt idx="749">
                  <c:v>-5.516406658314069</c:v>
                </c:pt>
                <c:pt idx="750">
                  <c:v>-5.5268899881898426</c:v>
                </c:pt>
                <c:pt idx="751">
                  <c:v>-5.5373733313825939</c:v>
                </c:pt>
                <c:pt idx="752">
                  <c:v>-5.5478566878920237</c:v>
                </c:pt>
                <c:pt idx="753">
                  <c:v>-5.5583400577178343</c:v>
                </c:pt>
                <c:pt idx="754">
                  <c:v>-5.5688234408597275</c:v>
                </c:pt>
                <c:pt idx="755">
                  <c:v>-5.5793068373174046</c:v>
                </c:pt>
                <c:pt idx="756">
                  <c:v>-5.5897902470905674</c:v>
                </c:pt>
                <c:pt idx="757">
                  <c:v>-5.6002736701789164</c:v>
                </c:pt>
                <c:pt idx="758">
                  <c:v>-5.6107571065821542</c:v>
                </c:pt>
                <c:pt idx="759">
                  <c:v>-5.6212405562999823</c:v>
                </c:pt>
                <c:pt idx="760">
                  <c:v>-5.6317240193321023</c:v>
                </c:pt>
                <c:pt idx="761">
                  <c:v>-5.6422074956782158</c:v>
                </c:pt>
                <c:pt idx="762">
                  <c:v>-5.6526909853380243</c:v>
                </c:pt>
                <c:pt idx="763">
                  <c:v>-5.6631744883112294</c:v>
                </c:pt>
                <c:pt idx="764">
                  <c:v>-5.6736580045975336</c:v>
                </c:pt>
                <c:pt idx="765">
                  <c:v>-5.6841415341966375</c:v>
                </c:pt>
                <c:pt idx="766">
                  <c:v>-5.6946250771082427</c:v>
                </c:pt>
                <c:pt idx="767">
                  <c:v>-5.7051086333320509</c:v>
                </c:pt>
                <c:pt idx="768">
                  <c:v>-5.7155922028677644</c:v>
                </c:pt>
                <c:pt idx="769">
                  <c:v>-5.7260757857150839</c:v>
                </c:pt>
                <c:pt idx="770">
                  <c:v>-5.7365593818737119</c:v>
                </c:pt>
                <c:pt idx="771">
                  <c:v>-5.7470429913433492</c:v>
                </c:pt>
                <c:pt idx="772">
                  <c:v>-5.757526614123698</c:v>
                </c:pt>
                <c:pt idx="773">
                  <c:v>-5.7680102502144601</c:v>
                </c:pt>
                <c:pt idx="774">
                  <c:v>-5.778493899615337</c:v>
                </c:pt>
                <c:pt idx="775">
                  <c:v>-5.7889775623260302</c:v>
                </c:pt>
                <c:pt idx="776">
                  <c:v>-5.7994612383462414</c:v>
                </c:pt>
                <c:pt idx="777">
                  <c:v>-5.8099449276756721</c:v>
                </c:pt>
                <c:pt idx="778">
                  <c:v>-5.8204286303140247</c:v>
                </c:pt>
                <c:pt idx="779">
                  <c:v>-5.830912346261</c:v>
                </c:pt>
                <c:pt idx="780">
                  <c:v>-5.8413960755163004</c:v>
                </c:pt>
                <c:pt idx="781">
                  <c:v>-5.8518798180796274</c:v>
                </c:pt>
                <c:pt idx="782">
                  <c:v>-5.8623635739506827</c:v>
                </c:pt>
                <c:pt idx="783">
                  <c:v>-5.8728473431291679</c:v>
                </c:pt>
                <c:pt idx="784">
                  <c:v>-5.8833311256147844</c:v>
                </c:pt>
                <c:pt idx="785">
                  <c:v>-5.893814921407234</c:v>
                </c:pt>
                <c:pt idx="786">
                  <c:v>-5.9042987305062189</c:v>
                </c:pt>
                <c:pt idx="787">
                  <c:v>-5.91478255291144</c:v>
                </c:pt>
                <c:pt idx="788">
                  <c:v>-5.9252663886225996</c:v>
                </c:pt>
                <c:pt idx="789">
                  <c:v>-5.9357502376393994</c:v>
                </c:pt>
                <c:pt idx="790">
                  <c:v>-5.9462340999615408</c:v>
                </c:pt>
                <c:pt idx="791">
                  <c:v>-5.9567179755887256</c:v>
                </c:pt>
                <c:pt idx="792">
                  <c:v>-5.9672018645206562</c:v>
                </c:pt>
                <c:pt idx="793">
                  <c:v>-5.9776857667570331</c:v>
                </c:pt>
                <c:pt idx="794">
                  <c:v>-5.988169682297559</c:v>
                </c:pt>
                <c:pt idx="795">
                  <c:v>-5.9986536111419353</c:v>
                </c:pt>
                <c:pt idx="796">
                  <c:v>-6.0091375532898637</c:v>
                </c:pt>
                <c:pt idx="797">
                  <c:v>-6.0196215087410465</c:v>
                </c:pt>
                <c:pt idx="798">
                  <c:v>-6.0301054774951846</c:v>
                </c:pt>
                <c:pt idx="799">
                  <c:v>-6.0405894595519802</c:v>
                </c:pt>
                <c:pt idx="800">
                  <c:v>-6.0510734549111351</c:v>
                </c:pt>
                <c:pt idx="801">
                  <c:v>-6.0615574635723508</c:v>
                </c:pt>
                <c:pt idx="802">
                  <c:v>-6.0720414855353297</c:v>
                </c:pt>
                <c:pt idx="803">
                  <c:v>-6.0825255207997726</c:v>
                </c:pt>
                <c:pt idx="804">
                  <c:v>-6.0930095693653819</c:v>
                </c:pt>
                <c:pt idx="805">
                  <c:v>-6.1034936312318591</c:v>
                </c:pt>
                <c:pt idx="806">
                  <c:v>-6.1139777063989067</c:v>
                </c:pt>
                <c:pt idx="807">
                  <c:v>-6.1244617948662254</c:v>
                </c:pt>
                <c:pt idx="808">
                  <c:v>-6.1349458966335177</c:v>
                </c:pt>
                <c:pt idx="809">
                  <c:v>-6.1454300117004852</c:v>
                </c:pt>
                <c:pt idx="810">
                  <c:v>-6.1559141400668302</c:v>
                </c:pt>
                <c:pt idx="811">
                  <c:v>-6.1663982817322536</c:v>
                </c:pt>
                <c:pt idx="812">
                  <c:v>-6.1768824366964576</c:v>
                </c:pt>
                <c:pt idx="813">
                  <c:v>-6.187366604959144</c:v>
                </c:pt>
                <c:pt idx="814">
                  <c:v>-6.1978507865200152</c:v>
                </c:pt>
                <c:pt idx="815">
                  <c:v>-6.2083349813787718</c:v>
                </c:pt>
                <c:pt idx="816">
                  <c:v>-6.2188191895351164</c:v>
                </c:pt>
                <c:pt idx="817">
                  <c:v>-6.2293034109887513</c:v>
                </c:pt>
                <c:pt idx="818">
                  <c:v>-6.2397876457393773</c:v>
                </c:pt>
                <c:pt idx="819">
                  <c:v>-6.2502718937866968</c:v>
                </c:pt>
                <c:pt idx="820">
                  <c:v>-6.2607561551304114</c:v>
                </c:pt>
                <c:pt idx="821">
                  <c:v>-6.2712404297702236</c:v>
                </c:pt>
                <c:pt idx="822">
                  <c:v>-6.281724717705834</c:v>
                </c:pt>
                <c:pt idx="823">
                  <c:v>-6.2922090189369451</c:v>
                </c:pt>
                <c:pt idx="824">
                  <c:v>-6.3026933334632593</c:v>
                </c:pt>
                <c:pt idx="825">
                  <c:v>-6.3131776612844774</c:v>
                </c:pt>
                <c:pt idx="826">
                  <c:v>-6.3236620024003019</c:v>
                </c:pt>
                <c:pt idx="827">
                  <c:v>-6.334146356810435</c:v>
                </c:pt>
                <c:pt idx="828">
                  <c:v>-6.3446307245145777</c:v>
                </c:pt>
                <c:pt idx="829">
                  <c:v>-6.3551151055124322</c:v>
                </c:pt>
                <c:pt idx="830">
                  <c:v>-6.3655994998037011</c:v>
                </c:pt>
                <c:pt idx="831">
                  <c:v>-6.3760839073880851</c:v>
                </c:pt>
                <c:pt idx="832">
                  <c:v>-6.3865683282652865</c:v>
                </c:pt>
                <c:pt idx="833">
                  <c:v>-6.397052762435008</c:v>
                </c:pt>
                <c:pt idx="834">
                  <c:v>-6.4075372098969501</c:v>
                </c:pt>
                <c:pt idx="835">
                  <c:v>-6.4180216706508153</c:v>
                </c:pt>
                <c:pt idx="836">
                  <c:v>-6.4285061446963061</c:v>
                </c:pt>
                <c:pt idx="837">
                  <c:v>-6.4389906320331241</c:v>
                </c:pt>
                <c:pt idx="838">
                  <c:v>-6.4494751326609707</c:v>
                </c:pt>
                <c:pt idx="839">
                  <c:v>-6.4599596465795477</c:v>
                </c:pt>
                <c:pt idx="840">
                  <c:v>-6.4704441737885574</c:v>
                </c:pt>
                <c:pt idx="841">
                  <c:v>-6.4809287142877023</c:v>
                </c:pt>
                <c:pt idx="842">
                  <c:v>-6.4914132680766832</c:v>
                </c:pt>
                <c:pt idx="843">
                  <c:v>-6.5018978351552024</c:v>
                </c:pt>
                <c:pt idx="844">
                  <c:v>-6.5123824155229624</c:v>
                </c:pt>
                <c:pt idx="845">
                  <c:v>-6.5228670091796648</c:v>
                </c:pt>
                <c:pt idx="846">
                  <c:v>-6.5333516161250111</c:v>
                </c:pt>
                <c:pt idx="847">
                  <c:v>-6.5438362363587039</c:v>
                </c:pt>
                <c:pt idx="848">
                  <c:v>-6.5543208698804447</c:v>
                </c:pt>
                <c:pt idx="849">
                  <c:v>-6.5648055166899359</c:v>
                </c:pt>
                <c:pt idx="850">
                  <c:v>-6.5752901767868792</c:v>
                </c:pt>
                <c:pt idx="851">
                  <c:v>-6.5857748501709761</c:v>
                </c:pt>
                <c:pt idx="852">
                  <c:v>-6.596259536841929</c:v>
                </c:pt>
                <c:pt idx="853">
                  <c:v>-6.6067442367994396</c:v>
                </c:pt>
                <c:pt idx="854">
                  <c:v>-6.6172289500432102</c:v>
                </c:pt>
                <c:pt idx="855">
                  <c:v>-6.6277136765729425</c:v>
                </c:pt>
                <c:pt idx="856">
                  <c:v>-6.638198416388339</c:v>
                </c:pt>
                <c:pt idx="857">
                  <c:v>-6.6486831694891011</c:v>
                </c:pt>
                <c:pt idx="858">
                  <c:v>-6.6591679358749314</c:v>
                </c:pt>
                <c:pt idx="859">
                  <c:v>-6.6696527155455314</c:v>
                </c:pt>
                <c:pt idx="860">
                  <c:v>-6.6801375085006027</c:v>
                </c:pt>
                <c:pt idx="861">
                  <c:v>-6.6906223147398478</c:v>
                </c:pt>
                <c:pt idx="862">
                  <c:v>-6.7011071342629691</c:v>
                </c:pt>
                <c:pt idx="863">
                  <c:v>-6.7115919670696673</c:v>
                </c:pt>
                <c:pt idx="864">
                  <c:v>-6.7220768131596458</c:v>
                </c:pt>
                <c:pt idx="865">
                  <c:v>-6.7325616725326061</c:v>
                </c:pt>
                <c:pt idx="866">
                  <c:v>-6.7430465451882498</c:v>
                </c:pt>
                <c:pt idx="867">
                  <c:v>-6.7535314311262793</c:v>
                </c:pt>
                <c:pt idx="868">
                  <c:v>-6.7640163303463963</c:v>
                </c:pt>
                <c:pt idx="869">
                  <c:v>-6.7745012428483031</c:v>
                </c:pt>
                <c:pt idx="870">
                  <c:v>-6.7849861686317023</c:v>
                </c:pt>
                <c:pt idx="871">
                  <c:v>-6.7954711076962955</c:v>
                </c:pt>
                <c:pt idx="872">
                  <c:v>-6.8059560600417841</c:v>
                </c:pt>
                <c:pt idx="873">
                  <c:v>-6.8164410256678707</c:v>
                </c:pt>
                <c:pt idx="874">
                  <c:v>-6.8269260045742577</c:v>
                </c:pt>
                <c:pt idx="875">
                  <c:v>-6.8374109967606467</c:v>
                </c:pt>
                <c:pt idx="876">
                  <c:v>-6.8478960022267392</c:v>
                </c:pt>
                <c:pt idx="877">
                  <c:v>-6.8583810209722378</c:v>
                </c:pt>
                <c:pt idx="878">
                  <c:v>-6.8688660529968448</c:v>
                </c:pt>
                <c:pt idx="879">
                  <c:v>-6.8793510983002619</c:v>
                </c:pt>
                <c:pt idx="880">
                  <c:v>-6.8898361568821915</c:v>
                </c:pt>
                <c:pt idx="881">
                  <c:v>-6.9003212287423352</c:v>
                </c:pt>
                <c:pt idx="882">
                  <c:v>-6.9108063138803955</c:v>
                </c:pt>
                <c:pt idx="883">
                  <c:v>-6.9212914122960747</c:v>
                </c:pt>
                <c:pt idx="884">
                  <c:v>-6.9317765239890745</c:v>
                </c:pt>
                <c:pt idx="885">
                  <c:v>-6.9422616489590965</c:v>
                </c:pt>
                <c:pt idx="886">
                  <c:v>-6.952746787205843</c:v>
                </c:pt>
                <c:pt idx="887">
                  <c:v>-6.9632319387290167</c:v>
                </c:pt>
                <c:pt idx="888">
                  <c:v>-6.9737171035283199</c:v>
                </c:pt>
                <c:pt idx="889">
                  <c:v>-6.9842022816034532</c:v>
                </c:pt>
                <c:pt idx="890">
                  <c:v>-6.9946874729541202</c:v>
                </c:pt>
                <c:pt idx="891">
                  <c:v>-7.0051726775800223</c:v>
                </c:pt>
                <c:pt idx="892">
                  <c:v>-7.0156578954808619</c:v>
                </c:pt>
                <c:pt idx="893">
                  <c:v>-7.0261431266563408</c:v>
                </c:pt>
                <c:pt idx="894">
                  <c:v>-7.0366283711061612</c:v>
                </c:pt>
                <c:pt idx="895">
                  <c:v>-7.0471136288300258</c:v>
                </c:pt>
                <c:pt idx="896">
                  <c:v>-7.057598899827636</c:v>
                </c:pt>
                <c:pt idx="897">
                  <c:v>-7.0680841840986943</c:v>
                </c:pt>
                <c:pt idx="898">
                  <c:v>-7.0785694816429023</c:v>
                </c:pt>
                <c:pt idx="899">
                  <c:v>-7.0890547924599625</c:v>
                </c:pt>
                <c:pt idx="900">
                  <c:v>-7.0995401165495773</c:v>
                </c:pt>
                <c:pt idx="901">
                  <c:v>-7.1100254539114491</c:v>
                </c:pt>
                <c:pt idx="902">
                  <c:v>-7.1205108045452796</c:v>
                </c:pt>
                <c:pt idx="903">
                  <c:v>-7.1309961684507703</c:v>
                </c:pt>
                <c:pt idx="904">
                  <c:v>-7.1414815456276246</c:v>
                </c:pt>
                <c:pt idx="905">
                  <c:v>-7.151966936075544</c:v>
                </c:pt>
                <c:pt idx="906">
                  <c:v>-7.1624523397942301</c:v>
                </c:pt>
                <c:pt idx="907">
                  <c:v>-7.1729377567833863</c:v>
                </c:pt>
                <c:pt idx="908">
                  <c:v>-7.1834231870427141</c:v>
                </c:pt>
                <c:pt idx="909">
                  <c:v>-7.1939086305719151</c:v>
                </c:pt>
                <c:pt idx="910">
                  <c:v>-7.2043940873706926</c:v>
                </c:pt>
                <c:pt idx="911">
                  <c:v>-7.2148795574387483</c:v>
                </c:pt>
                <c:pt idx="912">
                  <c:v>-7.2253650407757846</c:v>
                </c:pt>
                <c:pt idx="913">
                  <c:v>-7.235850537381503</c:v>
                </c:pt>
                <c:pt idx="914">
                  <c:v>-7.246336047255606</c:v>
                </c:pt>
                <c:pt idx="915">
                  <c:v>-7.2568215703977961</c:v>
                </c:pt>
                <c:pt idx="916">
                  <c:v>-7.2673071068077757</c:v>
                </c:pt>
                <c:pt idx="917">
                  <c:v>-7.2777926564852464</c:v>
                </c:pt>
                <c:pt idx="918">
                  <c:v>-7.2882782194299107</c:v>
                </c:pt>
                <c:pt idx="919">
                  <c:v>-7.298763795641471</c:v>
                </c:pt>
                <c:pt idx="920">
                  <c:v>-7.309249385119629</c:v>
                </c:pt>
                <c:pt idx="921">
                  <c:v>-7.3197349878640869</c:v>
                </c:pt>
                <c:pt idx="922">
                  <c:v>-7.3302206038745474</c:v>
                </c:pt>
                <c:pt idx="923">
                  <c:v>-7.3407062331507129</c:v>
                </c:pt>
                <c:pt idx="924">
                  <c:v>-7.3511918756922849</c:v>
                </c:pt>
                <c:pt idx="925">
                  <c:v>-7.3616775314989669</c:v>
                </c:pt>
                <c:pt idx="926">
                  <c:v>-7.3721632005704594</c:v>
                </c:pt>
                <c:pt idx="927">
                  <c:v>-7.3826488829064658</c:v>
                </c:pt>
                <c:pt idx="928">
                  <c:v>-7.3931345785066886</c:v>
                </c:pt>
                <c:pt idx="929">
                  <c:v>-7.4036202873708294</c:v>
                </c:pt>
                <c:pt idx="930">
                  <c:v>-7.4141060094985907</c:v>
                </c:pt>
                <c:pt idx="931">
                  <c:v>-7.4245917448896739</c:v>
                </c:pt>
                <c:pt idx="932">
                  <c:v>-7.4350774935437824</c:v>
                </c:pt>
                <c:pt idx="933">
                  <c:v>-7.4455632554606179</c:v>
                </c:pt>
                <c:pt idx="934">
                  <c:v>-7.4560490306398828</c:v>
                </c:pt>
                <c:pt idx="935">
                  <c:v>-7.4665348190812795</c:v>
                </c:pt>
                <c:pt idx="936">
                  <c:v>-7.4770206207845105</c:v>
                </c:pt>
                <c:pt idx="937">
                  <c:v>-7.4875064357492773</c:v>
                </c:pt>
                <c:pt idx="938">
                  <c:v>-7.4979922639752825</c:v>
                </c:pt>
                <c:pt idx="939">
                  <c:v>-7.5084781054622294</c:v>
                </c:pt>
                <c:pt idx="940">
                  <c:v>-7.5189639602098186</c:v>
                </c:pt>
                <c:pt idx="941">
                  <c:v>-7.5294498282177535</c:v>
                </c:pt>
                <c:pt idx="942">
                  <c:v>-7.5399357094857367</c:v>
                </c:pt>
                <c:pt idx="943">
                  <c:v>-7.5504216040134695</c:v>
                </c:pt>
                <c:pt idx="944">
                  <c:v>-7.5609075118006546</c:v>
                </c:pt>
                <c:pt idx="945">
                  <c:v>-7.5713934328469943</c:v>
                </c:pt>
                <c:pt idx="946">
                  <c:v>-7.5818793671521911</c:v>
                </c:pt>
                <c:pt idx="947">
                  <c:v>-7.5923653147159476</c:v>
                </c:pt>
                <c:pt idx="948">
                  <c:v>-7.6028512755379651</c:v>
                </c:pt>
                <c:pt idx="949">
                  <c:v>-7.6133372496179472</c:v>
                </c:pt>
                <c:pt idx="950">
                  <c:v>-7.6238232369555954</c:v>
                </c:pt>
                <c:pt idx="951">
                  <c:v>-7.6343092375506121</c:v>
                </c:pt>
                <c:pt idx="952">
                  <c:v>-7.6447952514026998</c:v>
                </c:pt>
                <c:pt idx="953">
                  <c:v>-7.6552812785115609</c:v>
                </c:pt>
                <c:pt idx="954">
                  <c:v>-7.6657673188768971</c:v>
                </c:pt>
                <c:pt idx="955">
                  <c:v>-7.6762533724984117</c:v>
                </c:pt>
                <c:pt idx="956">
                  <c:v>-7.6867394393758062</c:v>
                </c:pt>
                <c:pt idx="957">
                  <c:v>-7.697225519508784</c:v>
                </c:pt>
                <c:pt idx="958">
                  <c:v>-7.7077116128970466</c:v>
                </c:pt>
                <c:pt idx="959">
                  <c:v>-7.7181977195402967</c:v>
                </c:pt>
                <c:pt idx="960">
                  <c:v>-7.7286838394382364</c:v>
                </c:pt>
                <c:pt idx="961">
                  <c:v>-7.7391699725905685</c:v>
                </c:pt>
                <c:pt idx="962">
                  <c:v>-7.7496561189969952</c:v>
                </c:pt>
                <c:pt idx="963">
                  <c:v>-7.7601422786572192</c:v>
                </c:pt>
                <c:pt idx="964">
                  <c:v>-7.7706284515709418</c:v>
                </c:pt>
                <c:pt idx="965">
                  <c:v>-7.7811146377378666</c:v>
                </c:pt>
                <c:pt idx="966">
                  <c:v>-7.791600837157695</c:v>
                </c:pt>
                <c:pt idx="967">
                  <c:v>-7.8020870498301305</c:v>
                </c:pt>
                <c:pt idx="968">
                  <c:v>-7.8125732757548745</c:v>
                </c:pt>
                <c:pt idx="969">
                  <c:v>-7.8230595149316295</c:v>
                </c:pt>
                <c:pt idx="970">
                  <c:v>-7.833545767360099</c:v>
                </c:pt>
                <c:pt idx="971">
                  <c:v>-7.8440320330399844</c:v>
                </c:pt>
                <c:pt idx="972">
                  <c:v>-7.8545183119709883</c:v>
                </c:pt>
                <c:pt idx="973">
                  <c:v>-7.865004604152813</c:v>
                </c:pt>
                <c:pt idx="974">
                  <c:v>-7.8754909095851611</c:v>
                </c:pt>
                <c:pt idx="975">
                  <c:v>-7.885977228267735</c:v>
                </c:pt>
                <c:pt idx="976">
                  <c:v>-7.8964635602002371</c:v>
                </c:pt>
                <c:pt idx="977">
                  <c:v>-7.90694990538237</c:v>
                </c:pt>
                <c:pt idx="978">
                  <c:v>-7.917436263813836</c:v>
                </c:pt>
                <c:pt idx="979">
                  <c:v>-7.9279226354943377</c:v>
                </c:pt>
                <c:pt idx="980">
                  <c:v>-7.9384090204235775</c:v>
                </c:pt>
                <c:pt idx="981">
                  <c:v>-7.9488954186012579</c:v>
                </c:pt>
                <c:pt idx="982">
                  <c:v>-7.9593818300270804</c:v>
                </c:pt>
                <c:pt idx="983">
                  <c:v>-7.9698682547007484</c:v>
                </c:pt>
                <c:pt idx="984">
                  <c:v>-7.9803546926219644</c:v>
                </c:pt>
                <c:pt idx="985">
                  <c:v>-7.9908411437904308</c:v>
                </c:pt>
                <c:pt idx="986">
                  <c:v>-8.00132760820585</c:v>
                </c:pt>
                <c:pt idx="987">
                  <c:v>-8.0118140858679237</c:v>
                </c:pt>
                <c:pt idx="988">
                  <c:v>-8.022300576776356</c:v>
                </c:pt>
                <c:pt idx="989">
                  <c:v>-8.0327870809308486</c:v>
                </c:pt>
                <c:pt idx="990">
                  <c:v>-8.043273598331103</c:v>
                </c:pt>
                <c:pt idx="991">
                  <c:v>-8.0537601289768226</c:v>
                </c:pt>
                <c:pt idx="992">
                  <c:v>-8.0642466728677107</c:v>
                </c:pt>
                <c:pt idx="993">
                  <c:v>-8.0747332300034689</c:v>
                </c:pt>
                <c:pt idx="994">
                  <c:v>-8.0852198003837987</c:v>
                </c:pt>
                <c:pt idx="995">
                  <c:v>-8.0957063840084036</c:v>
                </c:pt>
                <c:pt idx="996">
                  <c:v>-8.1061929808769868</c:v>
                </c:pt>
                <c:pt idx="997">
                  <c:v>-8.11667959098925</c:v>
                </c:pt>
                <c:pt idx="998">
                  <c:v>-8.1271662143448964</c:v>
                </c:pt>
                <c:pt idx="999">
                  <c:v>-8.1376528509436277</c:v>
                </c:pt>
                <c:pt idx="1000">
                  <c:v>-8.1481395007851471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Calculs!$K$4:$K$1004</c:f>
              <c:numCache>
                <c:formatCode>0.00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1207.3301459584961</c:v>
                </c:pt>
                <c:pt idx="188">
                  <c:v>1208.1264039197929</c:v>
                </c:pt>
                <c:pt idx="189">
                  <c:v>1208.8232324088099</c:v>
                </c:pt>
                <c:pt idx="190">
                  <c:v>1209.4208137136047</c:v>
                </c:pt>
                <c:pt idx="191">
                  <c:v>1209.9193236370306</c:v>
                </c:pt>
                <c:pt idx="192">
                  <c:v>1210.3189322488879</c:v>
                </c:pt>
                <c:pt idx="193">
                  <c:v>1210.6198046673294</c:v>
                </c:pt>
                <c:pt idx="194">
                  <c:v>1210.8221018659447</c:v>
                </c:pt>
                <c:pt idx="195">
                  <c:v>1210.9259815018938</c:v>
                </c:pt>
                <c:pt idx="196">
                  <c:v>1210.9315987594944</c:v>
                </c:pt>
                <c:pt idx="197">
                  <c:v>1210.8391072028376</c:v>
                </c:pt>
                <c:pt idx="198">
                  <c:v>1210.6486596303916</c:v>
                </c:pt>
                <c:pt idx="199">
                  <c:v>1210.3604089241783</c:v>
                </c:pt>
                <c:pt idx="200">
                  <c:v>1209.9745088860238</c:v>
                </c:pt>
                <c:pt idx="201">
                  <c:v>1209.4911150535861</c:v>
                </c:pt>
                <c:pt idx="202">
                  <c:v>1208.9103854893337</c:v>
                </c:pt>
                <c:pt idx="203">
                  <c:v>1208.2324815363672</c:v>
                </c:pt>
                <c:pt idx="204">
                  <c:v>1207.4575685358645</c:v>
                </c:pt>
                <c:pt idx="205">
                  <c:v>1206.5858165019529</c:v>
                </c:pt>
                <c:pt idx="206">
                  <c:v>1205.6174007508794</c:v>
                </c:pt>
                <c:pt idx="207">
                  <c:v>1204.5525024824185</c:v>
                </c:pt>
                <c:pt idx="208">
                  <c:v>1203.3913093124656</c:v>
                </c:pt>
                <c:pt idx="209">
                  <c:v>1202.1340157566717</c:v>
                </c:pt>
                <c:pt idx="210">
                  <c:v>1200.7808236657627</c:v>
                </c:pt>
                <c:pt idx="211">
                  <c:v>1199.3319426138337</c:v>
                </c:pt>
                <c:pt idx="212">
                  <c:v>1197.7875902414114</c:v>
                </c:pt>
                <c:pt idx="213">
                  <c:v>1196.1479925554552</c:v>
                </c:pt>
                <c:pt idx="214">
                  <c:v>1194.4133841887106</c:v>
                </c:pt>
                <c:pt idx="215">
                  <c:v>1192.584008620983</c:v>
                </c:pt>
                <c:pt idx="216">
                  <c:v>1190.6601183649489</c:v>
                </c:pt>
                <c:pt idx="217">
                  <c:v>1188.6419751191131</c:v>
                </c:pt>
                <c:pt idx="218">
                  <c:v>1186.5298498904576</c:v>
                </c:pt>
                <c:pt idx="219">
                  <c:v>1184.3240230892156</c:v>
                </c:pt>
                <c:pt idx="220">
                  <c:v>1182.0247845980841</c:v>
                </c:pt>
                <c:pt idx="221">
                  <c:v>1179.6324338180341</c:v>
                </c:pt>
                <c:pt idx="222">
                  <c:v>1177.1472796927264</c:v>
                </c:pt>
                <c:pt idx="223">
                  <c:v>1174.5696407133862</c:v>
                </c:pt>
                <c:pt idx="224">
                  <c:v>1171.8998449058356</c:v>
                </c:pt>
                <c:pt idx="225">
                  <c:v>1169.1382298012377</c:v>
                </c:pt>
                <c:pt idx="226">
                  <c:v>1166.2851423919658</c:v>
                </c:pt>
                <c:pt idx="227">
                  <c:v>1163.3409390738846</c:v>
                </c:pt>
                <c:pt idx="228">
                  <c:v>1160.3059855762103</c:v>
                </c:pt>
                <c:pt idx="229">
                  <c:v>1157.1806568800096</c:v>
                </c:pt>
                <c:pt idx="230">
                  <c:v>1153.9653371262955</c:v>
                </c:pt>
                <c:pt idx="231">
                  <c:v>1150.6604195145958</c:v>
                </c:pt>
                <c:pt idx="232">
                  <c:v>1147.2663061927822</c:v>
                </c:pt>
                <c:pt idx="233">
                  <c:v>1143.7834081388824</c:v>
                </c:pt>
                <c:pt idx="234">
                  <c:v>1140.2121450355341</c:v>
                </c:pt>
                <c:pt idx="235">
                  <c:v>1136.5529451376774</c:v>
                </c:pt>
                <c:pt idx="236">
                  <c:v>1132.8062451340379</c:v>
                </c:pt>
                <c:pt idx="237">
                  <c:v>1128.9724900029046</c:v>
                </c:pt>
                <c:pt idx="238">
                  <c:v>1125.0521328626683</c:v>
                </c:pt>
                <c:pt idx="239">
                  <c:v>1121.0456348175485</c:v>
                </c:pt>
                <c:pt idx="240">
                  <c:v>1116.9534647989094</c:v>
                </c:pt>
                <c:pt idx="241">
                  <c:v>1112.7760994025332</c:v>
                </c:pt>
                <c:pt idx="242">
                  <c:v>1108.5140227221971</c:v>
                </c:pt>
                <c:pt idx="243">
                  <c:v>1104.1677261798782</c:v>
                </c:pt>
                <c:pt idx="244">
                  <c:v>1099.7377083528875</c:v>
                </c:pt>
                <c:pt idx="245">
                  <c:v>1095.2244747982211</c:v>
                </c:pt>
                <c:pt idx="246">
                  <c:v>1090.6285378743971</c:v>
                </c:pt>
                <c:pt idx="247">
                  <c:v>1085.950416561034</c:v>
                </c:pt>
                <c:pt idx="248">
                  <c:v>1081.1906362764132</c:v>
                </c:pt>
                <c:pt idx="249">
                  <c:v>1076.3497286932575</c:v>
                </c:pt>
                <c:pt idx="250">
                  <c:v>1071.4282315529435</c:v>
                </c:pt>
                <c:pt idx="251">
                  <c:v>1066.4266884783608</c:v>
                </c:pt>
                <c:pt idx="252">
                  <c:v>1061.3456487856174</c:v>
                </c:pt>
                <c:pt idx="253">
                  <c:v>1056.185667294787</c:v>
                </c:pt>
                <c:pt idx="254">
                  <c:v>1050.9473041398803</c:v>
                </c:pt>
                <c:pt idx="255">
                  <c:v>1045.6311245782215</c:v>
                </c:pt>
                <c:pt idx="256">
                  <c:v>1040.237698799401</c:v>
                </c:pt>
                <c:pt idx="257">
                  <c:v>1034.7676017339681</c:v>
                </c:pt>
                <c:pt idx="258">
                  <c:v>1029.2214128620255</c:v>
                </c:pt>
                <c:pt idx="259">
                  <c:v>1023.5997160218774</c:v>
                </c:pt>
                <c:pt idx="260">
                  <c:v>1017.9030992188799</c:v>
                </c:pt>
                <c:pt idx="261">
                  <c:v>1012.132154434638</c:v>
                </c:pt>
                <c:pt idx="262">
                  <c:v>1006.2874774366851</c:v>
                </c:pt>
                <c:pt idx="263">
                  <c:v>1000.3696675887801</c:v>
                </c:pt>
                <c:pt idx="264">
                  <c:v>994.3793276619499</c:v>
                </c:pt>
                <c:pt idx="265">
                  <c:v>988.31706364640115</c:v>
                </c:pt>
                <c:pt idx="266">
                  <c:v>982.18348456442084</c:v>
                </c:pt>
                <c:pt idx="267">
                  <c:v>975.97920228438124</c:v>
                </c:pt>
                <c:pt idx="268">
                  <c:v>969.70483133595997</c:v>
                </c:pt>
                <c:pt idx="269">
                  <c:v>963.3609887266814</c:v>
                </c:pt>
                <c:pt idx="270">
                  <c:v>956.94829375988263</c:v>
                </c:pt>
                <c:pt idx="271">
                  <c:v>950.46736785420251</c:v>
                </c:pt>
                <c:pt idx="272">
                  <c:v>943.91883436468743</c:v>
                </c:pt>
                <c:pt idx="273">
                  <c:v>937.30331840560609</c:v>
                </c:pt>
                <c:pt idx="274">
                  <c:v>930.62144667505822</c:v>
                </c:pt>
                <c:pt idx="275">
                  <c:v>923.87384728146128</c:v>
                </c:pt>
                <c:pt idx="276">
                  <c:v>917.06114957199384</c:v>
                </c:pt>
                <c:pt idx="277">
                  <c:v>910.18398396307077</c:v>
                </c:pt>
                <c:pt idx="278">
                  <c:v>903.2429817729228</c:v>
                </c:pt>
                <c:pt idx="279">
                  <c:v>896.23877505634709</c:v>
                </c:pt>
                <c:pt idx="280">
                  <c:v>889.17199644169409</c:v>
                </c:pt>
                <c:pt idx="281">
                  <c:v>882.04327897015173</c:v>
                </c:pt>
                <c:pt idx="282">
                  <c:v>874.85325593738332</c:v>
                </c:pt>
                <c:pt idx="283">
                  <c:v>867.60256073757398</c:v>
                </c:pt>
                <c:pt idx="284">
                  <c:v>860.29182670993521</c:v>
                </c:pt>
                <c:pt idx="285">
                  <c:v>852.9216869877157</c:v>
                </c:pt>
                <c:pt idx="286">
                  <c:v>845.49277434976091</c:v>
                </c:pt>
                <c:pt idx="287">
                  <c:v>838.00572107466314</c:v>
                </c:pt>
                <c:pt idx="288">
                  <c:v>830.46115879753836</c:v>
                </c:pt>
                <c:pt idx="289">
                  <c:v>822.85971836946487</c:v>
                </c:pt>
                <c:pt idx="290">
                  <c:v>815.2020297196143</c:v>
                </c:pt>
                <c:pt idx="291">
                  <c:v>807.48872172010283</c:v>
                </c:pt>
                <c:pt idx="292">
                  <c:v>799.72042205358844</c:v>
                </c:pt>
                <c:pt idx="293">
                  <c:v>791.89775708363607</c:v>
                </c:pt>
                <c:pt idx="294">
                  <c:v>784.02135172786927</c:v>
                </c:pt>
                <c:pt idx="295">
                  <c:v>776.09182933392606</c:v>
                </c:pt>
                <c:pt idx="296">
                  <c:v>768.10981155823185</c:v>
                </c:pt>
                <c:pt idx="297">
                  <c:v>760.07591824760163</c:v>
                </c:pt>
                <c:pt idx="298">
                  <c:v>751.99076732367882</c:v>
                </c:pt>
                <c:pt idx="299">
                  <c:v>743.85497467021787</c:v>
                </c:pt>
                <c:pt idx="300">
                  <c:v>735.66915402321342</c:v>
                </c:pt>
                <c:pt idx="301">
                  <c:v>727.43391686387827</c:v>
                </c:pt>
                <c:pt idx="302">
                  <c:v>719.14987231446833</c:v>
                </c:pt>
                <c:pt idx="303">
                  <c:v>710.81762703695131</c:v>
                </c:pt>
                <c:pt idx="304">
                  <c:v>702.43778513451412</c:v>
                </c:pt>
                <c:pt idx="305">
                  <c:v>694.01094805590151</c:v>
                </c:pt>
                <c:pt idx="306">
                  <c:v>685.53771450257534</c:v>
                </c:pt>
                <c:pt idx="307">
                  <c:v>677.0186803386847</c:v>
                </c:pt>
                <c:pt idx="308">
                  <c:v>668.45443850383185</c:v>
                </c:pt>
                <c:pt idx="309">
                  <c:v>659.84557892861983</c:v>
                </c:pt>
                <c:pt idx="310">
                  <c:v>651.19268845296426</c:v>
                </c:pt>
                <c:pt idx="311">
                  <c:v>642.49635074715115</c:v>
                </c:pt>
                <c:pt idx="312">
                  <c:v>633.7571462356201</c:v>
                </c:pt>
                <c:pt idx="313">
                  <c:v>624.97565202345163</c:v>
                </c:pt>
                <c:pt idx="314">
                  <c:v>616.15244182553477</c:v>
                </c:pt>
                <c:pt idx="315">
                  <c:v>607.28808589839127</c:v>
                </c:pt>
                <c:pt idx="316">
                  <c:v>598.38315097462953</c:v>
                </c:pt>
                <c:pt idx="317">
                  <c:v>589.43820020000203</c:v>
                </c:pt>
                <c:pt idx="318">
                  <c:v>580.45379307303733</c:v>
                </c:pt>
                <c:pt idx="319">
                  <c:v>571.43048538721723</c:v>
                </c:pt>
                <c:pt idx="320">
                  <c:v>562.36882917566879</c:v>
                </c:pt>
                <c:pt idx="321">
                  <c:v>553.26937265833965</c:v>
                </c:pt>
                <c:pt idx="322">
                  <c:v>544.13266019162393</c:v>
                </c:pt>
                <c:pt idx="323">
                  <c:v>534.95923222040597</c:v>
                </c:pt>
                <c:pt idx="324">
                  <c:v>525.74962523248678</c:v>
                </c:pt>
                <c:pt idx="325">
                  <c:v>516.50437171535975</c:v>
                </c:pt>
                <c:pt idx="326">
                  <c:v>507.22400011529851</c:v>
                </c:pt>
                <c:pt idx="327">
                  <c:v>497.90903479872185</c:v>
                </c:pt>
                <c:pt idx="328">
                  <c:v>488.55999601579833</c:v>
                </c:pt>
                <c:pt idx="329">
                  <c:v>479.17739986625338</c:v>
                </c:pt>
                <c:pt idx="330">
                  <c:v>469.76175826734101</c:v>
                </c:pt>
                <c:pt idx="331">
                  <c:v>460.31357892394232</c:v>
                </c:pt>
                <c:pt idx="332">
                  <c:v>450.83336530075127</c:v>
                </c:pt>
                <c:pt idx="333">
                  <c:v>441.32161659650973</c:v>
                </c:pt>
                <c:pt idx="334">
                  <c:v>431.77882772025197</c:v>
                </c:pt>
                <c:pt idx="335">
                  <c:v>422.20548926951943</c:v>
                </c:pt>
                <c:pt idx="336">
                  <c:v>412.60208751050578</c:v>
                </c:pt>
                <c:pt idx="337">
                  <c:v>402.96910436009284</c:v>
                </c:pt>
                <c:pt idx="338">
                  <c:v>393.30701736973708</c:v>
                </c:pt>
                <c:pt idx="339">
                  <c:v>383.6162997111669</c:v>
                </c:pt>
                <c:pt idx="340">
                  <c:v>373.8974201638506</c:v>
                </c:pt>
                <c:pt idx="341">
                  <c:v>364.15084310419502</c:v>
                </c:pt>
                <c:pt idx="342">
                  <c:v>354.37702849643489</c:v>
                </c:pt>
                <c:pt idx="343">
                  <c:v>344.57643188517278</c:v>
                </c:pt>
                <c:pt idx="344">
                  <c:v>334.74950438953022</c:v>
                </c:pt>
                <c:pt idx="345">
                  <c:v>324.89669269886991</c:v>
                </c:pt>
                <c:pt idx="346">
                  <c:v>315.01843907004962</c:v>
                </c:pt>
                <c:pt idx="347">
                  <c:v>305.11518132616874</c:v>
                </c:pt>
                <c:pt idx="348">
                  <c:v>295.18735285676797</c:v>
                </c:pt>
                <c:pt idx="349">
                  <c:v>285.23538261944384</c:v>
                </c:pt>
                <c:pt idx="350">
                  <c:v>275.25969514283872</c:v>
                </c:pt>
                <c:pt idx="351">
                  <c:v>265.26071053096877</c:v>
                </c:pt>
                <c:pt idx="352">
                  <c:v>255.2388444688516</c:v>
                </c:pt>
                <c:pt idx="353">
                  <c:v>245.19450822939598</c:v>
                </c:pt>
                <c:pt idx="354">
                  <c:v>235.12810868151638</c:v>
                </c:pt>
                <c:pt idx="355">
                  <c:v>225.04004829943554</c:v>
                </c:pt>
                <c:pt idx="356">
                  <c:v>214.93072517313846</c:v>
                </c:pt>
                <c:pt idx="357">
                  <c:v>204.80053301994178</c:v>
                </c:pt>
                <c:pt idx="358">
                  <c:v>194.64986119714308</c:v>
                </c:pt>
                <c:pt idx="359">
                  <c:v>184.47909471571467</c:v>
                </c:pt>
                <c:pt idx="360">
                  <c:v>174.28861425500716</c:v>
                </c:pt>
                <c:pt idx="361">
                  <c:v>164.07879617842872</c:v>
                </c:pt>
                <c:pt idx="362">
                  <c:v>153.85001255006594</c:v>
                </c:pt>
                <c:pt idx="363">
                  <c:v>143.60263115221326</c:v>
                </c:pt>
                <c:pt idx="364">
                  <c:v>133.33701550377796</c:v>
                </c:pt>
                <c:pt idx="365">
                  <c:v>123.05352487952845</c:v>
                </c:pt>
                <c:pt idx="366">
                  <c:v>112.75251433015418</c:v>
                </c:pt>
                <c:pt idx="367">
                  <c:v>102.43433470310568</c:v>
                </c:pt>
                <c:pt idx="368">
                  <c:v>92.099332664184175</c:v>
                </c:pt>
                <c:pt idx="369">
                  <c:v>81.747850719850476</c:v>
                </c:pt>
                <c:pt idx="370">
                  <c:v>71.380227240223462</c:v>
                </c:pt>
                <c:pt idx="371">
                  <c:v>60.996796482739008</c:v>
                </c:pt>
                <c:pt idx="372">
                  <c:v>50.597888616440855</c:v>
                </c:pt>
                <c:pt idx="373">
                  <c:v>40.183829746875226</c:v>
                </c:pt>
                <c:pt idx="374">
                  <c:v>29.754941941561803</c:v>
                </c:pt>
                <c:pt idx="375">
                  <c:v>19.311543256014051</c:v>
                </c:pt>
                <c:pt idx="376">
                  <c:v>8.8539477602824999</c:v>
                </c:pt>
                <c:pt idx="377">
                  <c:v>-1.6175344340048596</c:v>
                </c:pt>
                <c:pt idx="378">
                  <c:v>-1.6280127892278189</c:v>
                </c:pt>
                <c:pt idx="379">
                  <c:v>-1.6384911578790351</c:v>
                </c:pt>
                <c:pt idx="380">
                  <c:v>-1.6489695399582083</c:v>
                </c:pt>
                <c:pt idx="381">
                  <c:v>-1.6594479354650384</c:v>
                </c:pt>
                <c:pt idx="382">
                  <c:v>-1.6699263443992258</c:v>
                </c:pt>
                <c:pt idx="383">
                  <c:v>-1.6804047667604707</c:v>
                </c:pt>
                <c:pt idx="384">
                  <c:v>-1.6908832025484732</c:v>
                </c:pt>
                <c:pt idx="385">
                  <c:v>-1.7013616517629335</c:v>
                </c:pt>
                <c:pt idx="386">
                  <c:v>-1.7118401144035518</c:v>
                </c:pt>
                <c:pt idx="387">
                  <c:v>-1.7223185904700282</c:v>
                </c:pt>
                <c:pt idx="388">
                  <c:v>-1.7327970799620629</c:v>
                </c:pt>
                <c:pt idx="389">
                  <c:v>-1.7432755828793562</c:v>
                </c:pt>
                <c:pt idx="390">
                  <c:v>-1.7537540992216081</c:v>
                </c:pt>
                <c:pt idx="391">
                  <c:v>-1.7642326289885188</c:v>
                </c:pt>
                <c:pt idx="392">
                  <c:v>-1.7747111721797888</c:v>
                </c:pt>
                <c:pt idx="393">
                  <c:v>-1.7851897287951179</c:v>
                </c:pt>
                <c:pt idx="394">
                  <c:v>-1.7956682988342068</c:v>
                </c:pt>
                <c:pt idx="395">
                  <c:v>-1.8061468822967552</c:v>
                </c:pt>
                <c:pt idx="396">
                  <c:v>-1.8166254791824636</c:v>
                </c:pt>
                <c:pt idx="397">
                  <c:v>-1.8271040894910322</c:v>
                </c:pt>
                <c:pt idx="398">
                  <c:v>-1.8375827132221609</c:v>
                </c:pt>
                <c:pt idx="399">
                  <c:v>-1.8480613503755503</c:v>
                </c:pt>
                <c:pt idx="400">
                  <c:v>-1.8585400009509006</c:v>
                </c:pt>
                <c:pt idx="401">
                  <c:v>-1.8690186649479119</c:v>
                </c:pt>
                <c:pt idx="402">
                  <c:v>-1.8794973423662844</c:v>
                </c:pt>
                <c:pt idx="403">
                  <c:v>-1.8899760332057185</c:v>
                </c:pt>
                <c:pt idx="404">
                  <c:v>-1.9004547374659144</c:v>
                </c:pt>
                <c:pt idx="405">
                  <c:v>-1.9109334551465722</c:v>
                </c:pt>
                <c:pt idx="406">
                  <c:v>-1.9214121862473923</c:v>
                </c:pt>
                <c:pt idx="407">
                  <c:v>-1.9318909307680749</c:v>
                </c:pt>
                <c:pt idx="408">
                  <c:v>-1.9423696887083204</c:v>
                </c:pt>
                <c:pt idx="409">
                  <c:v>-1.9528484600678289</c:v>
                </c:pt>
                <c:pt idx="410">
                  <c:v>-1.9633272448463006</c:v>
                </c:pt>
                <c:pt idx="411">
                  <c:v>-1.9738060430434359</c:v>
                </c:pt>
                <c:pt idx="412">
                  <c:v>-1.9842848546589351</c:v>
                </c:pt>
                <c:pt idx="413">
                  <c:v>-1.9947636796924983</c:v>
                </c:pt>
                <c:pt idx="414">
                  <c:v>-2.005242518143826</c:v>
                </c:pt>
                <c:pt idx="415">
                  <c:v>-2.0157213700126184</c:v>
                </c:pt>
                <c:pt idx="416">
                  <c:v>-2.026200235298576</c:v>
                </c:pt>
                <c:pt idx="417">
                  <c:v>-2.0366791140013989</c:v>
                </c:pt>
                <c:pt idx="418">
                  <c:v>-2.047158006120787</c:v>
                </c:pt>
                <c:pt idx="419">
                  <c:v>-2.057636911656441</c:v>
                </c:pt>
                <c:pt idx="420">
                  <c:v>-2.0681158306080616</c:v>
                </c:pt>
                <c:pt idx="421">
                  <c:v>-2.0785947629753485</c:v>
                </c:pt>
                <c:pt idx="422">
                  <c:v>-2.089073708758002</c:v>
                </c:pt>
                <c:pt idx="423">
                  <c:v>-2.0995526679557228</c:v>
                </c:pt>
                <c:pt idx="424">
                  <c:v>-2.1100316405682111</c:v>
                </c:pt>
                <c:pt idx="425">
                  <c:v>-2.1205106265951672</c:v>
                </c:pt>
                <c:pt idx="426">
                  <c:v>-2.1309896260362913</c:v>
                </c:pt>
                <c:pt idx="427">
                  <c:v>-2.141468638891284</c:v>
                </c:pt>
                <c:pt idx="428">
                  <c:v>-2.1519476651598453</c:v>
                </c:pt>
                <c:pt idx="429">
                  <c:v>-2.1624267048416757</c:v>
                </c:pt>
                <c:pt idx="430">
                  <c:v>-2.1729057579364754</c:v>
                </c:pt>
                <c:pt idx="431">
                  <c:v>-2.1833848244439453</c:v>
                </c:pt>
                <c:pt idx="432">
                  <c:v>-2.1938639043637851</c:v>
                </c:pt>
                <c:pt idx="433">
                  <c:v>-2.2043429976956954</c:v>
                </c:pt>
                <c:pt idx="434">
                  <c:v>-2.2148221044393765</c:v>
                </c:pt>
                <c:pt idx="435">
                  <c:v>-2.2253012245945292</c:v>
                </c:pt>
                <c:pt idx="436">
                  <c:v>-2.2357803581608531</c:v>
                </c:pt>
                <c:pt idx="437">
                  <c:v>-2.246259505138049</c:v>
                </c:pt>
                <c:pt idx="438">
                  <c:v>-2.2567386655258175</c:v>
                </c:pt>
                <c:pt idx="439">
                  <c:v>-2.2672178393238585</c:v>
                </c:pt>
                <c:pt idx="440">
                  <c:v>-2.2776970265318726</c:v>
                </c:pt>
                <c:pt idx="441">
                  <c:v>-2.28817622714956</c:v>
                </c:pt>
                <c:pt idx="442">
                  <c:v>-2.2986554411766216</c:v>
                </c:pt>
                <c:pt idx="443">
                  <c:v>-2.3091346686127574</c:v>
                </c:pt>
                <c:pt idx="444">
                  <c:v>-2.3196139094576678</c:v>
                </c:pt>
                <c:pt idx="445">
                  <c:v>-2.3300931637110534</c:v>
                </c:pt>
                <c:pt idx="446">
                  <c:v>-2.3405724313726144</c:v>
                </c:pt>
                <c:pt idx="447">
                  <c:v>-2.3510517124420511</c:v>
                </c:pt>
                <c:pt idx="448">
                  <c:v>-2.3615310069190643</c:v>
                </c:pt>
                <c:pt idx="449">
                  <c:v>-2.372010314803354</c:v>
                </c:pt>
                <c:pt idx="450">
                  <c:v>-2.3824896360946211</c:v>
                </c:pt>
                <c:pt idx="451">
                  <c:v>-2.3929689707925657</c:v>
                </c:pt>
                <c:pt idx="452">
                  <c:v>-2.403448318896888</c:v>
                </c:pt>
                <c:pt idx="453">
                  <c:v>-2.4139276804072889</c:v>
                </c:pt>
                <c:pt idx="454">
                  <c:v>-2.4244070553234689</c:v>
                </c:pt>
                <c:pt idx="455">
                  <c:v>-2.4348864436451279</c:v>
                </c:pt>
                <c:pt idx="456">
                  <c:v>-2.4453658453719669</c:v>
                </c:pt>
                <c:pt idx="457">
                  <c:v>-2.4558452605036858</c:v>
                </c:pt>
                <c:pt idx="458">
                  <c:v>-2.4663246890399853</c:v>
                </c:pt>
                <c:pt idx="459">
                  <c:v>-2.476804130980566</c:v>
                </c:pt>
                <c:pt idx="460">
                  <c:v>-2.4872835863251281</c:v>
                </c:pt>
                <c:pt idx="461">
                  <c:v>-2.4977630550733725</c:v>
                </c:pt>
                <c:pt idx="462">
                  <c:v>-2.5082425372249992</c:v>
                </c:pt>
                <c:pt idx="463">
                  <c:v>-2.5187220327797091</c:v>
                </c:pt>
                <c:pt idx="464">
                  <c:v>-2.5292015417372022</c:v>
                </c:pt>
                <c:pt idx="465">
                  <c:v>-2.5396810640971794</c:v>
                </c:pt>
                <c:pt idx="466">
                  <c:v>-2.5501605998593408</c:v>
                </c:pt>
                <c:pt idx="467">
                  <c:v>-2.5606401490233872</c:v>
                </c:pt>
                <c:pt idx="468">
                  <c:v>-2.5711197115890188</c:v>
                </c:pt>
                <c:pt idx="469">
                  <c:v>-2.5815992875559362</c:v>
                </c:pt>
                <c:pt idx="470">
                  <c:v>-2.5920788769238401</c:v>
                </c:pt>
                <c:pt idx="471">
                  <c:v>-2.6025584796924308</c:v>
                </c:pt>
                <c:pt idx="472">
                  <c:v>-2.613038095861409</c:v>
                </c:pt>
                <c:pt idx="473">
                  <c:v>-2.6235177254304749</c:v>
                </c:pt>
                <c:pt idx="474">
                  <c:v>-2.6339973683993292</c:v>
                </c:pt>
                <c:pt idx="475">
                  <c:v>-2.6444770247676721</c:v>
                </c:pt>
                <c:pt idx="476">
                  <c:v>-2.6549566945352048</c:v>
                </c:pt>
                <c:pt idx="477">
                  <c:v>-2.665436377701627</c:v>
                </c:pt>
                <c:pt idx="478">
                  <c:v>-2.6759160742666399</c:v>
                </c:pt>
                <c:pt idx="479">
                  <c:v>-2.6863957842299437</c:v>
                </c:pt>
                <c:pt idx="480">
                  <c:v>-2.6968755075912392</c:v>
                </c:pt>
                <c:pt idx="481">
                  <c:v>-2.7073552443502265</c:v>
                </c:pt>
                <c:pt idx="482">
                  <c:v>-2.7178349945066063</c:v>
                </c:pt>
                <c:pt idx="483">
                  <c:v>-2.7283147580600793</c:v>
                </c:pt>
                <c:pt idx="484">
                  <c:v>-2.7387945350103462</c:v>
                </c:pt>
                <c:pt idx="485">
                  <c:v>-2.7492743253571073</c:v>
                </c:pt>
                <c:pt idx="486">
                  <c:v>-2.7597541291000631</c:v>
                </c:pt>
                <c:pt idx="487">
                  <c:v>-2.7702339462389145</c:v>
                </c:pt>
                <c:pt idx="488">
                  <c:v>-2.7807137767733616</c:v>
                </c:pt>
                <c:pt idx="489">
                  <c:v>-2.7911936207031052</c:v>
                </c:pt>
                <c:pt idx="490">
                  <c:v>-2.8016734780278458</c:v>
                </c:pt>
                <c:pt idx="491">
                  <c:v>-2.8121533487472843</c:v>
                </c:pt>
                <c:pt idx="492">
                  <c:v>-2.8226332328611208</c:v>
                </c:pt>
                <c:pt idx="493">
                  <c:v>-2.8331131303690564</c:v>
                </c:pt>
                <c:pt idx="494">
                  <c:v>-2.8435930412707915</c:v>
                </c:pt>
                <c:pt idx="495">
                  <c:v>-2.8540729655660262</c:v>
                </c:pt>
                <c:pt idx="496">
                  <c:v>-2.8645529032544617</c:v>
                </c:pt>
                <c:pt idx="497">
                  <c:v>-2.8750328543357981</c:v>
                </c:pt>
                <c:pt idx="498">
                  <c:v>-2.8855128188097368</c:v>
                </c:pt>
                <c:pt idx="499">
                  <c:v>-2.8959927966759778</c:v>
                </c:pt>
                <c:pt idx="500">
                  <c:v>-2.9064727879342218</c:v>
                </c:pt>
                <c:pt idx="501">
                  <c:v>-2.9169527925841692</c:v>
                </c:pt>
                <c:pt idx="502">
                  <c:v>-2.927432810625521</c:v>
                </c:pt>
                <c:pt idx="503">
                  <c:v>-2.9379128420579779</c:v>
                </c:pt>
                <c:pt idx="504">
                  <c:v>-2.9483928868812401</c:v>
                </c:pt>
                <c:pt idx="505">
                  <c:v>-2.9588729450950084</c:v>
                </c:pt>
                <c:pt idx="506">
                  <c:v>-2.9693530166989834</c:v>
                </c:pt>
                <c:pt idx="507">
                  <c:v>-2.9798331016928659</c:v>
                </c:pt>
                <c:pt idx="508">
                  <c:v>-2.9903132000763564</c:v>
                </c:pt>
                <c:pt idx="509">
                  <c:v>-3.0007933118491557</c:v>
                </c:pt>
                <c:pt idx="510">
                  <c:v>-3.0112734370109644</c:v>
                </c:pt>
                <c:pt idx="511">
                  <c:v>-3.0217535755614828</c:v>
                </c:pt>
                <c:pt idx="512">
                  <c:v>-3.0322337275004121</c:v>
                </c:pt>
                <c:pt idx="513">
                  <c:v>-3.0427138928274529</c:v>
                </c:pt>
                <c:pt idx="514">
                  <c:v>-3.0531940715423054</c:v>
                </c:pt>
                <c:pt idx="515">
                  <c:v>-3.0636742636446708</c:v>
                </c:pt>
                <c:pt idx="516">
                  <c:v>-3.0741544691342493</c:v>
                </c:pt>
                <c:pt idx="517">
                  <c:v>-3.084634688010742</c:v>
                </c:pt>
                <c:pt idx="518">
                  <c:v>-3.0951149202738493</c:v>
                </c:pt>
                <c:pt idx="519">
                  <c:v>-3.1055951659232717</c:v>
                </c:pt>
                <c:pt idx="520">
                  <c:v>-3.1160754249587104</c:v>
                </c:pt>
                <c:pt idx="521">
                  <c:v>-3.1265556973798656</c:v>
                </c:pt>
                <c:pt idx="522">
                  <c:v>-3.1370359831864385</c:v>
                </c:pt>
                <c:pt idx="523">
                  <c:v>-3.1475162823781293</c:v>
                </c:pt>
                <c:pt idx="524">
                  <c:v>-3.1579965949546391</c:v>
                </c:pt>
                <c:pt idx="525">
                  <c:v>-3.1684769209156687</c:v>
                </c:pt>
                <c:pt idx="526">
                  <c:v>-3.1789572602609182</c:v>
                </c:pt>
                <c:pt idx="527">
                  <c:v>-3.1894376129900888</c:v>
                </c:pt>
                <c:pt idx="528">
                  <c:v>-3.1999179791028811</c:v>
                </c:pt>
                <c:pt idx="529">
                  <c:v>-3.2103983585989959</c:v>
                </c:pt>
                <c:pt idx="530">
                  <c:v>-3.2208787514781339</c:v>
                </c:pt>
                <c:pt idx="531">
                  <c:v>-3.2313591577399956</c:v>
                </c:pt>
                <c:pt idx="532">
                  <c:v>-3.2418395773842819</c:v>
                </c:pt>
                <c:pt idx="533">
                  <c:v>-3.2523200104106937</c:v>
                </c:pt>
                <c:pt idx="534">
                  <c:v>-3.2628004568189315</c:v>
                </c:pt>
                <c:pt idx="535">
                  <c:v>-3.2732809166086962</c:v>
                </c:pt>
                <c:pt idx="536">
                  <c:v>-3.2837613897796887</c:v>
                </c:pt>
                <c:pt idx="537">
                  <c:v>-3.2942418763316095</c:v>
                </c:pt>
                <c:pt idx="538">
                  <c:v>-3.3047223762641593</c:v>
                </c:pt>
                <c:pt idx="539">
                  <c:v>-3.3152028895770389</c:v>
                </c:pt>
                <c:pt idx="540">
                  <c:v>-3.3256834162699493</c:v>
                </c:pt>
                <c:pt idx="541">
                  <c:v>-3.3361639563425909</c:v>
                </c:pt>
                <c:pt idx="542">
                  <c:v>-3.3466445097946647</c:v>
                </c:pt>
                <c:pt idx="543">
                  <c:v>-3.3571250766258713</c:v>
                </c:pt>
                <c:pt idx="544">
                  <c:v>-3.3676056568359116</c:v>
                </c:pt>
                <c:pt idx="545">
                  <c:v>-3.3780862504244866</c:v>
                </c:pt>
                <c:pt idx="546">
                  <c:v>-3.388566857391297</c:v>
                </c:pt>
                <c:pt idx="547">
                  <c:v>-3.3990474777360435</c:v>
                </c:pt>
                <c:pt idx="548">
                  <c:v>-3.4095281114584268</c:v>
                </c:pt>
                <c:pt idx="549">
                  <c:v>-3.4200087585581476</c:v>
                </c:pt>
                <c:pt idx="550">
                  <c:v>-3.4304894190349069</c:v>
                </c:pt>
                <c:pt idx="551">
                  <c:v>-3.4409700928884055</c:v>
                </c:pt>
                <c:pt idx="552">
                  <c:v>-3.4514507801183445</c:v>
                </c:pt>
                <c:pt idx="553">
                  <c:v>-3.4619314807244241</c:v>
                </c:pt>
                <c:pt idx="554">
                  <c:v>-3.4724121947063455</c:v>
                </c:pt>
                <c:pt idx="555">
                  <c:v>-3.4828929220638094</c:v>
                </c:pt>
                <c:pt idx="556">
                  <c:v>-3.4933736627965168</c:v>
                </c:pt>
                <c:pt idx="557">
                  <c:v>-3.5038544169041685</c:v>
                </c:pt>
                <c:pt idx="558">
                  <c:v>-3.5143351843864652</c:v>
                </c:pt>
                <c:pt idx="559">
                  <c:v>-3.5248159652431079</c:v>
                </c:pt>
                <c:pt idx="560">
                  <c:v>-3.535296759473797</c:v>
                </c:pt>
                <c:pt idx="561">
                  <c:v>-3.5457775670782339</c:v>
                </c:pt>
                <c:pt idx="562">
                  <c:v>-3.5562583880561189</c:v>
                </c:pt>
                <c:pt idx="563">
                  <c:v>-3.5667392224071532</c:v>
                </c:pt>
                <c:pt idx="564">
                  <c:v>-3.5772200701310379</c:v>
                </c:pt>
                <c:pt idx="565">
                  <c:v>-3.5877009312274737</c:v>
                </c:pt>
                <c:pt idx="566">
                  <c:v>-3.5981818056961612</c:v>
                </c:pt>
                <c:pt idx="567">
                  <c:v>-3.6086626935368016</c:v>
                </c:pt>
                <c:pt idx="568">
                  <c:v>-3.6191435947490955</c:v>
                </c:pt>
                <c:pt idx="569">
                  <c:v>-3.6296245093327437</c:v>
                </c:pt>
                <c:pt idx="570">
                  <c:v>-3.6401054372874473</c:v>
                </c:pt>
                <c:pt idx="571">
                  <c:v>-3.6505863786129069</c:v>
                </c:pt>
                <c:pt idx="572">
                  <c:v>-3.6610673333088237</c:v>
                </c:pt>
                <c:pt idx="573">
                  <c:v>-3.6715483013748988</c:v>
                </c:pt>
                <c:pt idx="574">
                  <c:v>-3.6820292828108325</c:v>
                </c:pt>
                <c:pt idx="575">
                  <c:v>-3.6925102776163263</c:v>
                </c:pt>
                <c:pt idx="576">
                  <c:v>-3.7029912857910805</c:v>
                </c:pt>
                <c:pt idx="577">
                  <c:v>-3.7134723073347966</c:v>
                </c:pt>
                <c:pt idx="578">
                  <c:v>-3.7239533422471749</c:v>
                </c:pt>
                <c:pt idx="579">
                  <c:v>-3.7344343905279169</c:v>
                </c:pt>
                <c:pt idx="580">
                  <c:v>-3.7449154521767234</c:v>
                </c:pt>
                <c:pt idx="581">
                  <c:v>-3.755396527193295</c:v>
                </c:pt>
                <c:pt idx="582">
                  <c:v>-3.7658776155773328</c:v>
                </c:pt>
                <c:pt idx="583">
                  <c:v>-3.7763587173285376</c:v>
                </c:pt>
                <c:pt idx="584">
                  <c:v>-3.7868398324466104</c:v>
                </c:pt>
                <c:pt idx="585">
                  <c:v>-3.7973209609312524</c:v>
                </c:pt>
                <c:pt idx="586">
                  <c:v>-3.8078021027821642</c:v>
                </c:pt>
                <c:pt idx="587">
                  <c:v>-3.8182832579990471</c:v>
                </c:pt>
                <c:pt idx="588">
                  <c:v>-3.8287644265816017</c:v>
                </c:pt>
                <c:pt idx="589">
                  <c:v>-3.839245608529529</c:v>
                </c:pt>
                <c:pt idx="590">
                  <c:v>-3.8497268038425303</c:v>
                </c:pt>
                <c:pt idx="591">
                  <c:v>-3.8602080125203062</c:v>
                </c:pt>
                <c:pt idx="592">
                  <c:v>-3.8706892345625579</c:v>
                </c:pt>
                <c:pt idx="593">
                  <c:v>-3.881170469968986</c:v>
                </c:pt>
                <c:pt idx="594">
                  <c:v>-3.8916517187392916</c:v>
                </c:pt>
                <c:pt idx="595">
                  <c:v>-3.9021329808731759</c:v>
                </c:pt>
                <c:pt idx="596">
                  <c:v>-3.9126142563703397</c:v>
                </c:pt>
                <c:pt idx="597">
                  <c:v>-3.9230955452304839</c:v>
                </c:pt>
                <c:pt idx="598">
                  <c:v>-3.9335768474533097</c:v>
                </c:pt>
                <c:pt idx="599">
                  <c:v>-3.9440581630385183</c:v>
                </c:pt>
                <c:pt idx="600">
                  <c:v>-3.9545394919858103</c:v>
                </c:pt>
                <c:pt idx="601">
                  <c:v>-3.9650208342948869</c:v>
                </c:pt>
                <c:pt idx="602">
                  <c:v>-3.9755021899654488</c:v>
                </c:pt>
                <c:pt idx="603">
                  <c:v>-3.9859835589971975</c:v>
                </c:pt>
                <c:pt idx="604">
                  <c:v>-3.9964649413898337</c:v>
                </c:pt>
                <c:pt idx="605">
                  <c:v>-4.0069463371430585</c:v>
                </c:pt>
                <c:pt idx="606">
                  <c:v>-4.0174277462565726</c:v>
                </c:pt>
                <c:pt idx="607">
                  <c:v>-4.0279091687300772</c:v>
                </c:pt>
                <c:pt idx="608">
                  <c:v>-4.0383906045632738</c:v>
                </c:pt>
                <c:pt idx="609">
                  <c:v>-4.0488720537558631</c:v>
                </c:pt>
                <c:pt idx="610">
                  <c:v>-4.0593535163075458</c:v>
                </c:pt>
                <c:pt idx="611">
                  <c:v>-4.0698349922180235</c:v>
                </c:pt>
                <c:pt idx="612">
                  <c:v>-4.0803164814869968</c:v>
                </c:pt>
                <c:pt idx="613">
                  <c:v>-4.0907979841141664</c:v>
                </c:pt>
                <c:pt idx="614">
                  <c:v>-4.1012795000992339</c:v>
                </c:pt>
                <c:pt idx="615">
                  <c:v>-4.1117610294419</c:v>
                </c:pt>
                <c:pt idx="616">
                  <c:v>-4.1222425721418663</c:v>
                </c:pt>
                <c:pt idx="617">
                  <c:v>-4.1327241281988334</c:v>
                </c:pt>
                <c:pt idx="618">
                  <c:v>-4.1432056976125029</c:v>
                </c:pt>
                <c:pt idx="619">
                  <c:v>-4.1536872803825755</c:v>
                </c:pt>
                <c:pt idx="620">
                  <c:v>-4.1641688765087528</c:v>
                </c:pt>
                <c:pt idx="621">
                  <c:v>-4.1746504859907345</c:v>
                </c:pt>
                <c:pt idx="622">
                  <c:v>-4.1851321088282232</c:v>
                </c:pt>
                <c:pt idx="623">
                  <c:v>-4.1956137450209194</c:v>
                </c:pt>
                <c:pt idx="624">
                  <c:v>-4.206095394568524</c:v>
                </c:pt>
                <c:pt idx="625">
                  <c:v>-4.2165770574707384</c:v>
                </c:pt>
                <c:pt idx="626">
                  <c:v>-4.2270587337272634</c:v>
                </c:pt>
                <c:pt idx="627">
                  <c:v>-4.2375404233377996</c:v>
                </c:pt>
                <c:pt idx="628">
                  <c:v>-4.2480221263020495</c:v>
                </c:pt>
                <c:pt idx="629">
                  <c:v>-4.2585038426197128</c:v>
                </c:pt>
                <c:pt idx="630">
                  <c:v>-4.2689855722904912</c:v>
                </c:pt>
                <c:pt idx="631">
                  <c:v>-4.2794673153140863</c:v>
                </c:pt>
                <c:pt idx="632">
                  <c:v>-4.2899490716901987</c:v>
                </c:pt>
                <c:pt idx="633">
                  <c:v>-4.300430841418529</c:v>
                </c:pt>
                <c:pt idx="634">
                  <c:v>-4.310912624498779</c:v>
                </c:pt>
                <c:pt idx="635">
                  <c:v>-4.3213944209306501</c:v>
                </c:pt>
                <c:pt idx="636">
                  <c:v>-4.331876230713843</c:v>
                </c:pt>
                <c:pt idx="637">
                  <c:v>-4.3423580538480584</c:v>
                </c:pt>
                <c:pt idx="638">
                  <c:v>-4.3528398903329988</c:v>
                </c:pt>
                <c:pt idx="639">
                  <c:v>-4.3633217401683639</c:v>
                </c:pt>
                <c:pt idx="640">
                  <c:v>-4.3738036033538554</c:v>
                </c:pt>
                <c:pt idx="641">
                  <c:v>-4.3842854798891748</c:v>
                </c:pt>
                <c:pt idx="642">
                  <c:v>-4.3947673697740228</c:v>
                </c:pt>
                <c:pt idx="643">
                  <c:v>-4.405249273008101</c:v>
                </c:pt>
                <c:pt idx="644">
                  <c:v>-4.41573118959111</c:v>
                </c:pt>
                <c:pt idx="645">
                  <c:v>-4.4262131195227514</c:v>
                </c:pt>
                <c:pt idx="646">
                  <c:v>-4.436695062802726</c:v>
                </c:pt>
                <c:pt idx="647">
                  <c:v>-4.4471770194307352</c:v>
                </c:pt>
                <c:pt idx="648">
                  <c:v>-4.4576589894064798</c:v>
                </c:pt>
                <c:pt idx="649">
                  <c:v>-4.4681409727296613</c:v>
                </c:pt>
                <c:pt idx="650">
                  <c:v>-4.4786229693999813</c:v>
                </c:pt>
                <c:pt idx="651">
                  <c:v>-4.4891049794171405</c:v>
                </c:pt>
                <c:pt idx="652">
                  <c:v>-4.4995870027808405</c:v>
                </c:pt>
                <c:pt idx="653">
                  <c:v>-4.5100690394907819</c:v>
                </c:pt>
                <c:pt idx="654">
                  <c:v>-4.5205510895466663</c:v>
                </c:pt>
                <c:pt idx="655">
                  <c:v>-4.5310331529481944</c:v>
                </c:pt>
                <c:pt idx="656">
                  <c:v>-4.5415152296950678</c:v>
                </c:pt>
                <c:pt idx="657">
                  <c:v>-4.5519973197869881</c:v>
                </c:pt>
                <c:pt idx="658">
                  <c:v>-4.5624794232236558</c:v>
                </c:pt>
                <c:pt idx="659">
                  <c:v>-4.5729615400047727</c:v>
                </c:pt>
                <c:pt idx="660">
                  <c:v>-4.5834436701300394</c:v>
                </c:pt>
                <c:pt idx="661">
                  <c:v>-4.5939258135991574</c:v>
                </c:pt>
                <c:pt idx="662">
                  <c:v>-4.6044079704118284</c:v>
                </c:pt>
                <c:pt idx="663">
                  <c:v>-4.6148901405677529</c:v>
                </c:pt>
                <c:pt idx="664">
                  <c:v>-4.6253723240666327</c:v>
                </c:pt>
                <c:pt idx="665">
                  <c:v>-4.6358545209081692</c:v>
                </c:pt>
                <c:pt idx="666">
                  <c:v>-4.6463367310920631</c:v>
                </c:pt>
                <c:pt idx="667">
                  <c:v>-4.6568189546180161</c:v>
                </c:pt>
                <c:pt idx="668">
                  <c:v>-4.6673011914857288</c:v>
                </c:pt>
                <c:pt idx="669">
                  <c:v>-4.6777834416949027</c:v>
                </c:pt>
                <c:pt idx="670">
                  <c:v>-4.6882657052452394</c:v>
                </c:pt>
                <c:pt idx="671">
                  <c:v>-4.6987479821364397</c:v>
                </c:pt>
                <c:pt idx="672">
                  <c:v>-4.7092302723682051</c:v>
                </c:pt>
                <c:pt idx="673">
                  <c:v>-4.7197125759402372</c:v>
                </c:pt>
                <c:pt idx="674">
                  <c:v>-4.7301948928522375</c:v>
                </c:pt>
                <c:pt idx="675">
                  <c:v>-4.7406772231039067</c:v>
                </c:pt>
                <c:pt idx="676">
                  <c:v>-4.7511595666949455</c:v>
                </c:pt>
                <c:pt idx="677">
                  <c:v>-4.7616419236250564</c:v>
                </c:pt>
                <c:pt idx="678">
                  <c:v>-4.7721242938939401</c:v>
                </c:pt>
                <c:pt idx="679">
                  <c:v>-4.7826066775012981</c:v>
                </c:pt>
                <c:pt idx="680">
                  <c:v>-4.7930890744468311</c:v>
                </c:pt>
                <c:pt idx="681">
                  <c:v>-4.8035714847302406</c:v>
                </c:pt>
                <c:pt idx="682">
                  <c:v>-4.8140539083512284</c:v>
                </c:pt>
                <c:pt idx="683">
                  <c:v>-4.8245363453094958</c:v>
                </c:pt>
                <c:pt idx="684">
                  <c:v>-4.8350187956047437</c:v>
                </c:pt>
                <c:pt idx="685">
                  <c:v>-4.8455012592366735</c:v>
                </c:pt>
                <c:pt idx="686">
                  <c:v>-4.8559837362049869</c:v>
                </c:pt>
                <c:pt idx="687">
                  <c:v>-4.8664662265093845</c:v>
                </c:pt>
                <c:pt idx="688">
                  <c:v>-4.8769487301495689</c:v>
                </c:pt>
                <c:pt idx="689">
                  <c:v>-4.8874312471252406</c:v>
                </c:pt>
                <c:pt idx="690">
                  <c:v>-4.8979137774361003</c:v>
                </c:pt>
                <c:pt idx="691">
                  <c:v>-4.9083963210818506</c:v>
                </c:pt>
                <c:pt idx="692">
                  <c:v>-4.9188788780621922</c:v>
                </c:pt>
                <c:pt idx="693">
                  <c:v>-4.9293614483768264</c:v>
                </c:pt>
                <c:pt idx="694">
                  <c:v>-4.9398440320254542</c:v>
                </c:pt>
                <c:pt idx="695">
                  <c:v>-4.9503266290077779</c:v>
                </c:pt>
                <c:pt idx="696">
                  <c:v>-4.9608092393234982</c:v>
                </c:pt>
                <c:pt idx="697">
                  <c:v>-4.9712918629723166</c:v>
                </c:pt>
                <c:pt idx="698">
                  <c:v>-4.9817744999539348</c:v>
                </c:pt>
                <c:pt idx="699">
                  <c:v>-4.9922571502680535</c:v>
                </c:pt>
                <c:pt idx="700">
                  <c:v>-5.0027398139143742</c:v>
                </c:pt>
                <c:pt idx="701">
                  <c:v>-5.0132224908925984</c:v>
                </c:pt>
                <c:pt idx="702">
                  <c:v>-5.0237051812024278</c:v>
                </c:pt>
                <c:pt idx="703">
                  <c:v>-5.0341878848435639</c:v>
                </c:pt>
                <c:pt idx="704">
                  <c:v>-5.0446706018157075</c:v>
                </c:pt>
                <c:pt idx="705">
                  <c:v>-5.0551533321185609</c:v>
                </c:pt>
                <c:pt idx="706">
                  <c:v>-5.0656360757518248</c:v>
                </c:pt>
                <c:pt idx="707">
                  <c:v>-5.0761188327152009</c:v>
                </c:pt>
                <c:pt idx="708">
                  <c:v>-5.0866016030083898</c:v>
                </c:pt>
                <c:pt idx="709">
                  <c:v>-5.097084386631094</c:v>
                </c:pt>
                <c:pt idx="710">
                  <c:v>-5.1075671835830141</c:v>
                </c:pt>
                <c:pt idx="711">
                  <c:v>-5.1180499938638517</c:v>
                </c:pt>
                <c:pt idx="712">
                  <c:v>-5.1285328174733085</c:v>
                </c:pt>
                <c:pt idx="713">
                  <c:v>-5.1390156544110859</c:v>
                </c:pt>
                <c:pt idx="714">
                  <c:v>-5.1494985046768855</c:v>
                </c:pt>
                <c:pt idx="715">
                  <c:v>-5.1599813682704081</c:v>
                </c:pt>
                <c:pt idx="716">
                  <c:v>-5.1704642451913552</c:v>
                </c:pt>
                <c:pt idx="717">
                  <c:v>-5.1809471354394292</c:v>
                </c:pt>
                <c:pt idx="718">
                  <c:v>-5.1914300390143309</c:v>
                </c:pt>
                <c:pt idx="719">
                  <c:v>-5.2019129559157617</c:v>
                </c:pt>
                <c:pt idx="720">
                  <c:v>-5.2123958861434225</c:v>
                </c:pt>
                <c:pt idx="721">
                  <c:v>-5.2228788296970157</c:v>
                </c:pt>
                <c:pt idx="722">
                  <c:v>-5.2333617865762427</c:v>
                </c:pt>
                <c:pt idx="723">
                  <c:v>-5.2438447567808044</c:v>
                </c:pt>
                <c:pt idx="724">
                  <c:v>-5.2543277403104023</c:v>
                </c:pt>
                <c:pt idx="725">
                  <c:v>-5.2648107371647379</c:v>
                </c:pt>
                <c:pt idx="726">
                  <c:v>-5.2752937473435129</c:v>
                </c:pt>
                <c:pt idx="727">
                  <c:v>-5.2857767708464287</c:v>
                </c:pt>
                <c:pt idx="728">
                  <c:v>-5.296259807673187</c:v>
                </c:pt>
                <c:pt idx="729">
                  <c:v>-5.3067428578234894</c:v>
                </c:pt>
                <c:pt idx="730">
                  <c:v>-5.3172259212970374</c:v>
                </c:pt>
                <c:pt idx="731">
                  <c:v>-5.3277089980935317</c:v>
                </c:pt>
                <c:pt idx="732">
                  <c:v>-5.3381920882126748</c:v>
                </c:pt>
                <c:pt idx="733">
                  <c:v>-5.3486751916541673</c:v>
                </c:pt>
                <c:pt idx="734">
                  <c:v>-5.3591583084177117</c:v>
                </c:pt>
                <c:pt idx="735">
                  <c:v>-5.3696414385030087</c:v>
                </c:pt>
                <c:pt idx="736">
                  <c:v>-5.3801245819097598</c:v>
                </c:pt>
                <c:pt idx="737">
                  <c:v>-5.3906077386376667</c:v>
                </c:pt>
                <c:pt idx="738">
                  <c:v>-5.4010909086864309</c:v>
                </c:pt>
                <c:pt idx="739">
                  <c:v>-5.4115740920557549</c:v>
                </c:pt>
                <c:pt idx="740">
                  <c:v>-5.4220572887453393</c:v>
                </c:pt>
                <c:pt idx="741">
                  <c:v>-5.4325404987548849</c:v>
                </c:pt>
                <c:pt idx="742">
                  <c:v>-5.443023722084094</c:v>
                </c:pt>
                <c:pt idx="743">
                  <c:v>-5.4535069587326683</c:v>
                </c:pt>
                <c:pt idx="744">
                  <c:v>-5.4639902087003094</c:v>
                </c:pt>
                <c:pt idx="745">
                  <c:v>-5.4744734719867187</c:v>
                </c:pt>
                <c:pt idx="746">
                  <c:v>-5.484956748591598</c:v>
                </c:pt>
                <c:pt idx="747">
                  <c:v>-5.4954400385146487</c:v>
                </c:pt>
                <c:pt idx="748">
                  <c:v>-5.5059233417555715</c:v>
                </c:pt>
                <c:pt idx="749">
                  <c:v>-5.516406658314069</c:v>
                </c:pt>
                <c:pt idx="750">
                  <c:v>-5.5268899881898426</c:v>
                </c:pt>
                <c:pt idx="751">
                  <c:v>-5.5373733313825939</c:v>
                </c:pt>
                <c:pt idx="752">
                  <c:v>-5.5478566878920237</c:v>
                </c:pt>
                <c:pt idx="753">
                  <c:v>-5.5583400577178343</c:v>
                </c:pt>
                <c:pt idx="754">
                  <c:v>-5.5688234408597275</c:v>
                </c:pt>
                <c:pt idx="755">
                  <c:v>-5.5793068373174046</c:v>
                </c:pt>
                <c:pt idx="756">
                  <c:v>-5.5897902470905674</c:v>
                </c:pt>
                <c:pt idx="757">
                  <c:v>-5.6002736701789164</c:v>
                </c:pt>
                <c:pt idx="758">
                  <c:v>-5.6107571065821542</c:v>
                </c:pt>
                <c:pt idx="759">
                  <c:v>-5.6212405562999823</c:v>
                </c:pt>
                <c:pt idx="760">
                  <c:v>-5.6317240193321023</c:v>
                </c:pt>
                <c:pt idx="761">
                  <c:v>-5.6422074956782158</c:v>
                </c:pt>
                <c:pt idx="762">
                  <c:v>-5.6526909853380243</c:v>
                </c:pt>
                <c:pt idx="763">
                  <c:v>-5.6631744883112294</c:v>
                </c:pt>
                <c:pt idx="764">
                  <c:v>-5.6736580045975336</c:v>
                </c:pt>
                <c:pt idx="765">
                  <c:v>-5.6841415341966375</c:v>
                </c:pt>
                <c:pt idx="766">
                  <c:v>-5.6946250771082427</c:v>
                </c:pt>
                <c:pt idx="767">
                  <c:v>-5.7051086333320509</c:v>
                </c:pt>
                <c:pt idx="768">
                  <c:v>-5.7155922028677644</c:v>
                </c:pt>
                <c:pt idx="769">
                  <c:v>-5.7260757857150839</c:v>
                </c:pt>
                <c:pt idx="770">
                  <c:v>-5.7365593818737119</c:v>
                </c:pt>
                <c:pt idx="771">
                  <c:v>-5.7470429913433492</c:v>
                </c:pt>
                <c:pt idx="772">
                  <c:v>-5.757526614123698</c:v>
                </c:pt>
                <c:pt idx="773">
                  <c:v>-5.7680102502144601</c:v>
                </c:pt>
                <c:pt idx="774">
                  <c:v>-5.778493899615337</c:v>
                </c:pt>
                <c:pt idx="775">
                  <c:v>-5.7889775623260302</c:v>
                </c:pt>
                <c:pt idx="776">
                  <c:v>-5.7994612383462414</c:v>
                </c:pt>
                <c:pt idx="777">
                  <c:v>-5.8099449276756721</c:v>
                </c:pt>
                <c:pt idx="778">
                  <c:v>-5.8204286303140247</c:v>
                </c:pt>
                <c:pt idx="779">
                  <c:v>-5.830912346261</c:v>
                </c:pt>
                <c:pt idx="780">
                  <c:v>-5.8413960755163004</c:v>
                </c:pt>
                <c:pt idx="781">
                  <c:v>-5.8518798180796274</c:v>
                </c:pt>
                <c:pt idx="782">
                  <c:v>-5.8623635739506827</c:v>
                </c:pt>
                <c:pt idx="783">
                  <c:v>-5.8728473431291679</c:v>
                </c:pt>
                <c:pt idx="784">
                  <c:v>-5.8833311256147844</c:v>
                </c:pt>
                <c:pt idx="785">
                  <c:v>-5.893814921407234</c:v>
                </c:pt>
                <c:pt idx="786">
                  <c:v>-5.9042987305062189</c:v>
                </c:pt>
                <c:pt idx="787">
                  <c:v>-5.91478255291144</c:v>
                </c:pt>
                <c:pt idx="788">
                  <c:v>-5.9252663886225996</c:v>
                </c:pt>
                <c:pt idx="789">
                  <c:v>-5.9357502376393994</c:v>
                </c:pt>
                <c:pt idx="790">
                  <c:v>-5.9462340999615408</c:v>
                </c:pt>
                <c:pt idx="791">
                  <c:v>-5.9567179755887256</c:v>
                </c:pt>
                <c:pt idx="792">
                  <c:v>-5.9672018645206562</c:v>
                </c:pt>
                <c:pt idx="793">
                  <c:v>-5.9776857667570331</c:v>
                </c:pt>
                <c:pt idx="794">
                  <c:v>-5.988169682297559</c:v>
                </c:pt>
                <c:pt idx="795">
                  <c:v>-5.9986536111419353</c:v>
                </c:pt>
                <c:pt idx="796">
                  <c:v>-6.0091375532898637</c:v>
                </c:pt>
                <c:pt idx="797">
                  <c:v>-6.0196215087410465</c:v>
                </c:pt>
                <c:pt idx="798">
                  <c:v>-6.0301054774951846</c:v>
                </c:pt>
                <c:pt idx="799">
                  <c:v>-6.0405894595519802</c:v>
                </c:pt>
                <c:pt idx="800">
                  <c:v>-6.0510734549111351</c:v>
                </c:pt>
                <c:pt idx="801">
                  <c:v>-6.0615574635723508</c:v>
                </c:pt>
                <c:pt idx="802">
                  <c:v>-6.0720414855353297</c:v>
                </c:pt>
                <c:pt idx="803">
                  <c:v>-6.0825255207997726</c:v>
                </c:pt>
                <c:pt idx="804">
                  <c:v>-6.0930095693653819</c:v>
                </c:pt>
                <c:pt idx="805">
                  <c:v>-6.1034936312318591</c:v>
                </c:pt>
                <c:pt idx="806">
                  <c:v>-6.1139777063989067</c:v>
                </c:pt>
                <c:pt idx="807">
                  <c:v>-6.1244617948662254</c:v>
                </c:pt>
                <c:pt idx="808">
                  <c:v>-6.1349458966335177</c:v>
                </c:pt>
                <c:pt idx="809">
                  <c:v>-6.1454300117004852</c:v>
                </c:pt>
                <c:pt idx="810">
                  <c:v>-6.1559141400668302</c:v>
                </c:pt>
                <c:pt idx="811">
                  <c:v>-6.1663982817322536</c:v>
                </c:pt>
                <c:pt idx="812">
                  <c:v>-6.1768824366964576</c:v>
                </c:pt>
                <c:pt idx="813">
                  <c:v>-6.187366604959144</c:v>
                </c:pt>
                <c:pt idx="814">
                  <c:v>-6.1978507865200152</c:v>
                </c:pt>
                <c:pt idx="815">
                  <c:v>-6.2083349813787718</c:v>
                </c:pt>
                <c:pt idx="816">
                  <c:v>-6.2188191895351164</c:v>
                </c:pt>
                <c:pt idx="817">
                  <c:v>-6.2293034109887513</c:v>
                </c:pt>
                <c:pt idx="818">
                  <c:v>-6.2397876457393773</c:v>
                </c:pt>
                <c:pt idx="819">
                  <c:v>-6.2502718937866968</c:v>
                </c:pt>
                <c:pt idx="820">
                  <c:v>-6.2607561551304114</c:v>
                </c:pt>
                <c:pt idx="821">
                  <c:v>-6.2712404297702236</c:v>
                </c:pt>
                <c:pt idx="822">
                  <c:v>-6.281724717705834</c:v>
                </c:pt>
                <c:pt idx="823">
                  <c:v>-6.2922090189369451</c:v>
                </c:pt>
                <c:pt idx="824">
                  <c:v>-6.3026933334632593</c:v>
                </c:pt>
                <c:pt idx="825">
                  <c:v>-6.3131776612844774</c:v>
                </c:pt>
                <c:pt idx="826">
                  <c:v>-6.3236620024003019</c:v>
                </c:pt>
                <c:pt idx="827">
                  <c:v>-6.334146356810435</c:v>
                </c:pt>
                <c:pt idx="828">
                  <c:v>-6.3446307245145777</c:v>
                </c:pt>
                <c:pt idx="829">
                  <c:v>-6.3551151055124322</c:v>
                </c:pt>
                <c:pt idx="830">
                  <c:v>-6.3655994998037011</c:v>
                </c:pt>
                <c:pt idx="831">
                  <c:v>-6.3760839073880851</c:v>
                </c:pt>
                <c:pt idx="832">
                  <c:v>-6.3865683282652865</c:v>
                </c:pt>
                <c:pt idx="833">
                  <c:v>-6.397052762435008</c:v>
                </c:pt>
                <c:pt idx="834">
                  <c:v>-6.4075372098969501</c:v>
                </c:pt>
                <c:pt idx="835">
                  <c:v>-6.4180216706508153</c:v>
                </c:pt>
                <c:pt idx="836">
                  <c:v>-6.4285061446963061</c:v>
                </c:pt>
                <c:pt idx="837">
                  <c:v>-6.4389906320331241</c:v>
                </c:pt>
                <c:pt idx="838">
                  <c:v>-6.4494751326609707</c:v>
                </c:pt>
                <c:pt idx="839">
                  <c:v>-6.4599596465795477</c:v>
                </c:pt>
                <c:pt idx="840">
                  <c:v>-6.4704441737885574</c:v>
                </c:pt>
                <c:pt idx="841">
                  <c:v>-6.4809287142877023</c:v>
                </c:pt>
                <c:pt idx="842">
                  <c:v>-6.4914132680766832</c:v>
                </c:pt>
                <c:pt idx="843">
                  <c:v>-6.5018978351552024</c:v>
                </c:pt>
                <c:pt idx="844">
                  <c:v>-6.5123824155229624</c:v>
                </c:pt>
                <c:pt idx="845">
                  <c:v>-6.5228670091796648</c:v>
                </c:pt>
                <c:pt idx="846">
                  <c:v>-6.5333516161250111</c:v>
                </c:pt>
                <c:pt idx="847">
                  <c:v>-6.5438362363587039</c:v>
                </c:pt>
                <c:pt idx="848">
                  <c:v>-6.5543208698804447</c:v>
                </c:pt>
                <c:pt idx="849">
                  <c:v>-6.5648055166899359</c:v>
                </c:pt>
                <c:pt idx="850">
                  <c:v>-6.5752901767868792</c:v>
                </c:pt>
                <c:pt idx="851">
                  <c:v>-6.5857748501709761</c:v>
                </c:pt>
                <c:pt idx="852">
                  <c:v>-6.596259536841929</c:v>
                </c:pt>
                <c:pt idx="853">
                  <c:v>-6.6067442367994396</c:v>
                </c:pt>
                <c:pt idx="854">
                  <c:v>-6.6172289500432102</c:v>
                </c:pt>
                <c:pt idx="855">
                  <c:v>-6.6277136765729425</c:v>
                </c:pt>
                <c:pt idx="856">
                  <c:v>-6.638198416388339</c:v>
                </c:pt>
                <c:pt idx="857">
                  <c:v>-6.6486831694891011</c:v>
                </c:pt>
                <c:pt idx="858">
                  <c:v>-6.6591679358749314</c:v>
                </c:pt>
                <c:pt idx="859">
                  <c:v>-6.6696527155455314</c:v>
                </c:pt>
                <c:pt idx="860">
                  <c:v>-6.6801375085006027</c:v>
                </c:pt>
                <c:pt idx="861">
                  <c:v>-6.6906223147398478</c:v>
                </c:pt>
                <c:pt idx="862">
                  <c:v>-6.7011071342629691</c:v>
                </c:pt>
                <c:pt idx="863">
                  <c:v>-6.7115919670696673</c:v>
                </c:pt>
                <c:pt idx="864">
                  <c:v>-6.7220768131596458</c:v>
                </c:pt>
                <c:pt idx="865">
                  <c:v>-6.7325616725326061</c:v>
                </c:pt>
                <c:pt idx="866">
                  <c:v>-6.7430465451882498</c:v>
                </c:pt>
                <c:pt idx="867">
                  <c:v>-6.7535314311262793</c:v>
                </c:pt>
                <c:pt idx="868">
                  <c:v>-6.7640163303463963</c:v>
                </c:pt>
                <c:pt idx="869">
                  <c:v>-6.7745012428483031</c:v>
                </c:pt>
                <c:pt idx="870">
                  <c:v>-6.7849861686317023</c:v>
                </c:pt>
                <c:pt idx="871">
                  <c:v>-6.7954711076962955</c:v>
                </c:pt>
                <c:pt idx="872">
                  <c:v>-6.8059560600417841</c:v>
                </c:pt>
                <c:pt idx="873">
                  <c:v>-6.8164410256678707</c:v>
                </c:pt>
                <c:pt idx="874">
                  <c:v>-6.8269260045742577</c:v>
                </c:pt>
                <c:pt idx="875">
                  <c:v>-6.8374109967606467</c:v>
                </c:pt>
                <c:pt idx="876">
                  <c:v>-6.8478960022267392</c:v>
                </c:pt>
                <c:pt idx="877">
                  <c:v>-6.8583810209722378</c:v>
                </c:pt>
                <c:pt idx="878">
                  <c:v>-6.8688660529968448</c:v>
                </c:pt>
                <c:pt idx="879">
                  <c:v>-6.8793510983002619</c:v>
                </c:pt>
                <c:pt idx="880">
                  <c:v>-6.8898361568821915</c:v>
                </c:pt>
                <c:pt idx="881">
                  <c:v>-6.9003212287423352</c:v>
                </c:pt>
                <c:pt idx="882">
                  <c:v>-6.9108063138803955</c:v>
                </c:pt>
                <c:pt idx="883">
                  <c:v>-6.9212914122960747</c:v>
                </c:pt>
                <c:pt idx="884">
                  <c:v>-6.9317765239890745</c:v>
                </c:pt>
                <c:pt idx="885">
                  <c:v>-6.9422616489590965</c:v>
                </c:pt>
                <c:pt idx="886">
                  <c:v>-6.952746787205843</c:v>
                </c:pt>
                <c:pt idx="887">
                  <c:v>-6.9632319387290167</c:v>
                </c:pt>
                <c:pt idx="888">
                  <c:v>-6.9737171035283199</c:v>
                </c:pt>
                <c:pt idx="889">
                  <c:v>-6.9842022816034532</c:v>
                </c:pt>
                <c:pt idx="890">
                  <c:v>-6.9946874729541202</c:v>
                </c:pt>
                <c:pt idx="891">
                  <c:v>-7.0051726775800223</c:v>
                </c:pt>
                <c:pt idx="892">
                  <c:v>-7.0156578954808619</c:v>
                </c:pt>
                <c:pt idx="893">
                  <c:v>-7.0261431266563408</c:v>
                </c:pt>
                <c:pt idx="894">
                  <c:v>-7.0366283711061612</c:v>
                </c:pt>
                <c:pt idx="895">
                  <c:v>-7.0471136288300258</c:v>
                </c:pt>
                <c:pt idx="896">
                  <c:v>-7.057598899827636</c:v>
                </c:pt>
                <c:pt idx="897">
                  <c:v>-7.0680841840986943</c:v>
                </c:pt>
                <c:pt idx="898">
                  <c:v>-7.0785694816429023</c:v>
                </c:pt>
                <c:pt idx="899">
                  <c:v>-7.0890547924599625</c:v>
                </c:pt>
                <c:pt idx="900">
                  <c:v>-7.0995401165495773</c:v>
                </c:pt>
                <c:pt idx="901">
                  <c:v>-7.1100254539114491</c:v>
                </c:pt>
                <c:pt idx="902">
                  <c:v>-7.1205108045452796</c:v>
                </c:pt>
                <c:pt idx="903">
                  <c:v>-7.1309961684507703</c:v>
                </c:pt>
                <c:pt idx="904">
                  <c:v>-7.1414815456276246</c:v>
                </c:pt>
                <c:pt idx="905">
                  <c:v>-7.151966936075544</c:v>
                </c:pt>
                <c:pt idx="906">
                  <c:v>-7.1624523397942301</c:v>
                </c:pt>
                <c:pt idx="907">
                  <c:v>-7.1729377567833863</c:v>
                </c:pt>
                <c:pt idx="908">
                  <c:v>-7.1834231870427141</c:v>
                </c:pt>
                <c:pt idx="909">
                  <c:v>-7.1939086305719151</c:v>
                </c:pt>
                <c:pt idx="910">
                  <c:v>-7.2043940873706926</c:v>
                </c:pt>
                <c:pt idx="911">
                  <c:v>-7.2148795574387483</c:v>
                </c:pt>
                <c:pt idx="912">
                  <c:v>-7.2253650407757846</c:v>
                </c:pt>
                <c:pt idx="913">
                  <c:v>-7.235850537381503</c:v>
                </c:pt>
                <c:pt idx="914">
                  <c:v>-7.246336047255606</c:v>
                </c:pt>
                <c:pt idx="915">
                  <c:v>-7.2568215703977961</c:v>
                </c:pt>
                <c:pt idx="916">
                  <c:v>-7.2673071068077757</c:v>
                </c:pt>
                <c:pt idx="917">
                  <c:v>-7.2777926564852464</c:v>
                </c:pt>
                <c:pt idx="918">
                  <c:v>-7.2882782194299107</c:v>
                </c:pt>
                <c:pt idx="919">
                  <c:v>-7.298763795641471</c:v>
                </c:pt>
                <c:pt idx="920">
                  <c:v>-7.309249385119629</c:v>
                </c:pt>
                <c:pt idx="921">
                  <c:v>-7.3197349878640869</c:v>
                </c:pt>
                <c:pt idx="922">
                  <c:v>-7.3302206038745474</c:v>
                </c:pt>
                <c:pt idx="923">
                  <c:v>-7.3407062331507129</c:v>
                </c:pt>
                <c:pt idx="924">
                  <c:v>-7.3511918756922849</c:v>
                </c:pt>
                <c:pt idx="925">
                  <c:v>-7.3616775314989669</c:v>
                </c:pt>
                <c:pt idx="926">
                  <c:v>-7.3721632005704594</c:v>
                </c:pt>
                <c:pt idx="927">
                  <c:v>-7.3826488829064658</c:v>
                </c:pt>
                <c:pt idx="928">
                  <c:v>-7.3931345785066886</c:v>
                </c:pt>
                <c:pt idx="929">
                  <c:v>-7.4036202873708294</c:v>
                </c:pt>
                <c:pt idx="930">
                  <c:v>-7.4141060094985907</c:v>
                </c:pt>
                <c:pt idx="931">
                  <c:v>-7.4245917448896739</c:v>
                </c:pt>
                <c:pt idx="932">
                  <c:v>-7.4350774935437824</c:v>
                </c:pt>
                <c:pt idx="933">
                  <c:v>-7.4455632554606179</c:v>
                </c:pt>
                <c:pt idx="934">
                  <c:v>-7.4560490306398828</c:v>
                </c:pt>
                <c:pt idx="935">
                  <c:v>-7.4665348190812795</c:v>
                </c:pt>
                <c:pt idx="936">
                  <c:v>-7.4770206207845105</c:v>
                </c:pt>
                <c:pt idx="937">
                  <c:v>-7.4875064357492773</c:v>
                </c:pt>
                <c:pt idx="938">
                  <c:v>-7.4979922639752825</c:v>
                </c:pt>
                <c:pt idx="939">
                  <c:v>-7.5084781054622294</c:v>
                </c:pt>
                <c:pt idx="940">
                  <c:v>-7.5189639602098186</c:v>
                </c:pt>
                <c:pt idx="941">
                  <c:v>-7.5294498282177535</c:v>
                </c:pt>
                <c:pt idx="942">
                  <c:v>-7.5399357094857367</c:v>
                </c:pt>
                <c:pt idx="943">
                  <c:v>-7.5504216040134695</c:v>
                </c:pt>
                <c:pt idx="944">
                  <c:v>-7.5609075118006546</c:v>
                </c:pt>
                <c:pt idx="945">
                  <c:v>-7.5713934328469943</c:v>
                </c:pt>
                <c:pt idx="946">
                  <c:v>-7.5818793671521911</c:v>
                </c:pt>
                <c:pt idx="947">
                  <c:v>-7.5923653147159476</c:v>
                </c:pt>
                <c:pt idx="948">
                  <c:v>-7.6028512755379651</c:v>
                </c:pt>
                <c:pt idx="949">
                  <c:v>-7.6133372496179472</c:v>
                </c:pt>
                <c:pt idx="950">
                  <c:v>-7.6238232369555954</c:v>
                </c:pt>
                <c:pt idx="951">
                  <c:v>-7.6343092375506121</c:v>
                </c:pt>
                <c:pt idx="952">
                  <c:v>-7.6447952514026998</c:v>
                </c:pt>
                <c:pt idx="953">
                  <c:v>-7.6552812785115609</c:v>
                </c:pt>
                <c:pt idx="954">
                  <c:v>-7.6657673188768971</c:v>
                </c:pt>
                <c:pt idx="955">
                  <c:v>-7.6762533724984117</c:v>
                </c:pt>
                <c:pt idx="956">
                  <c:v>-7.6867394393758062</c:v>
                </c:pt>
                <c:pt idx="957">
                  <c:v>-7.697225519508784</c:v>
                </c:pt>
                <c:pt idx="958">
                  <c:v>-7.7077116128970466</c:v>
                </c:pt>
                <c:pt idx="959">
                  <c:v>-7.7181977195402967</c:v>
                </c:pt>
                <c:pt idx="960">
                  <c:v>-7.7286838394382364</c:v>
                </c:pt>
                <c:pt idx="961">
                  <c:v>-7.7391699725905685</c:v>
                </c:pt>
                <c:pt idx="962">
                  <c:v>-7.7496561189969952</c:v>
                </c:pt>
                <c:pt idx="963">
                  <c:v>-7.7601422786572192</c:v>
                </c:pt>
                <c:pt idx="964">
                  <c:v>-7.7706284515709418</c:v>
                </c:pt>
                <c:pt idx="965">
                  <c:v>-7.7811146377378666</c:v>
                </c:pt>
                <c:pt idx="966">
                  <c:v>-7.791600837157695</c:v>
                </c:pt>
                <c:pt idx="967">
                  <c:v>-7.8020870498301305</c:v>
                </c:pt>
                <c:pt idx="968">
                  <c:v>-7.8125732757548745</c:v>
                </c:pt>
                <c:pt idx="969">
                  <c:v>-7.8230595149316295</c:v>
                </c:pt>
                <c:pt idx="970">
                  <c:v>-7.833545767360099</c:v>
                </c:pt>
                <c:pt idx="971">
                  <c:v>-7.8440320330399844</c:v>
                </c:pt>
                <c:pt idx="972">
                  <c:v>-7.8545183119709883</c:v>
                </c:pt>
                <c:pt idx="973">
                  <c:v>-7.865004604152813</c:v>
                </c:pt>
                <c:pt idx="974">
                  <c:v>-7.8754909095851611</c:v>
                </c:pt>
                <c:pt idx="975">
                  <c:v>-7.885977228267735</c:v>
                </c:pt>
                <c:pt idx="976">
                  <c:v>-7.8964635602002371</c:v>
                </c:pt>
                <c:pt idx="977">
                  <c:v>-7.90694990538237</c:v>
                </c:pt>
                <c:pt idx="978">
                  <c:v>-7.917436263813836</c:v>
                </c:pt>
                <c:pt idx="979">
                  <c:v>-7.9279226354943377</c:v>
                </c:pt>
                <c:pt idx="980">
                  <c:v>-7.9384090204235775</c:v>
                </c:pt>
                <c:pt idx="981">
                  <c:v>-7.9488954186012579</c:v>
                </c:pt>
                <c:pt idx="982">
                  <c:v>-7.9593818300270804</c:v>
                </c:pt>
                <c:pt idx="983">
                  <c:v>-7.9698682547007484</c:v>
                </c:pt>
                <c:pt idx="984">
                  <c:v>-7.9803546926219644</c:v>
                </c:pt>
                <c:pt idx="985">
                  <c:v>-7.9908411437904308</c:v>
                </c:pt>
                <c:pt idx="986">
                  <c:v>-8.00132760820585</c:v>
                </c:pt>
                <c:pt idx="987">
                  <c:v>-8.0118140858679237</c:v>
                </c:pt>
                <c:pt idx="988">
                  <c:v>-8.022300576776356</c:v>
                </c:pt>
                <c:pt idx="989">
                  <c:v>-8.0327870809308486</c:v>
                </c:pt>
                <c:pt idx="990">
                  <c:v>-8.043273598331103</c:v>
                </c:pt>
                <c:pt idx="991">
                  <c:v>-8.0537601289768226</c:v>
                </c:pt>
                <c:pt idx="992">
                  <c:v>-8.0642466728677107</c:v>
                </c:pt>
                <c:pt idx="993">
                  <c:v>-8.0747332300034689</c:v>
                </c:pt>
                <c:pt idx="994">
                  <c:v>-8.0852198003837987</c:v>
                </c:pt>
                <c:pt idx="995">
                  <c:v>-8.0957063840084036</c:v>
                </c:pt>
                <c:pt idx="996">
                  <c:v>-8.1061929808769868</c:v>
                </c:pt>
                <c:pt idx="997">
                  <c:v>-8.11667959098925</c:v>
                </c:pt>
                <c:pt idx="998">
                  <c:v>-8.1271662143448964</c:v>
                </c:pt>
                <c:pt idx="999">
                  <c:v>-8.1376528509436277</c:v>
                </c:pt>
                <c:pt idx="1000">
                  <c:v>-8.1481395007851471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14.2</c:v>
                </c:pt>
                <c:pt idx="1">
                  <c:v>72.120210799384154</c:v>
                </c:pt>
                <c:pt idx="2">
                  <c:v>130.04042159876832</c:v>
                </c:pt>
                <c:pt idx="3">
                  <c:v>128.73904699630739</c:v>
                </c:pt>
                <c:pt idx="4">
                  <c:v>130.04042159876832</c:v>
                </c:pt>
                <c:pt idx="5">
                  <c:v>125.40904699630735</c:v>
                </c:pt>
                <c:pt idx="6">
                  <c:v>130.04042159876832</c:v>
                </c:pt>
              </c:numCache>
            </c:numRef>
          </c:xVal>
          <c:yVal>
            <c:numRef>
              <c:f>Trajecto!$C$132:$C$138</c:f>
              <c:numCache>
                <c:formatCode>0</c:formatCode>
                <c:ptCount val="7"/>
                <c:pt idx="0">
                  <c:v>1206.4342690312701</c:v>
                </c:pt>
                <c:pt idx="1">
                  <c:v>603.21713451563505</c:v>
                </c:pt>
                <c:pt idx="2">
                  <c:v>0</c:v>
                </c:pt>
                <c:pt idx="3">
                  <c:v>44.820014309690535</c:v>
                </c:pt>
                <c:pt idx="4">
                  <c:v>0</c:v>
                </c:pt>
                <c:pt idx="5">
                  <c:v>17.197371804959246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Calculs!$AE$4:$AE$1004</c:f>
              <c:numCache>
                <c:formatCode>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3.55</c:v>
                </c:pt>
              </c:numCache>
            </c:numRef>
          </c:xVal>
          <c:yVal>
            <c:numRef>
              <c:f>Trajecto!$C$158</c:f>
              <c:numCache>
                <c:formatCode>0</c:formatCode>
                <c:ptCount val="1"/>
                <c:pt idx="0">
                  <c:v>603.21713451563505</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24.200000000000063</c:v>
                </c:pt>
              </c:numCache>
            </c:numRef>
          </c:xVal>
          <c:yVal>
            <c:numRef>
              <c:f>Trajecto!$C$159</c:f>
              <c:numCache>
                <c:formatCode>0</c:formatCode>
                <c:ptCount val="1"/>
                <c:pt idx="0">
                  <c:v>605.46299075094691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Calculs!$T$4:$T$1004</c:f>
              <c:numCache>
                <c:formatCode>0.00</c:formatCode>
                <c:ptCount val="1001"/>
                <c:pt idx="0">
                  <c:v>31.922721000000003</c:v>
                </c:pt>
                <c:pt idx="1">
                  <c:v>31.922716095000002</c:v>
                </c:pt>
                <c:pt idx="2">
                  <c:v>31.922701379999999</c:v>
                </c:pt>
                <c:pt idx="3">
                  <c:v>31.922676855000002</c:v>
                </c:pt>
                <c:pt idx="4">
                  <c:v>31.92264252</c:v>
                </c:pt>
                <c:pt idx="5">
                  <c:v>31.922598375</c:v>
                </c:pt>
                <c:pt idx="6">
                  <c:v>31.922544420000001</c:v>
                </c:pt>
                <c:pt idx="7">
                  <c:v>31.922480655000001</c:v>
                </c:pt>
                <c:pt idx="8">
                  <c:v>31.922407079999999</c:v>
                </c:pt>
                <c:pt idx="9">
                  <c:v>31.922323694999999</c:v>
                </c:pt>
                <c:pt idx="10">
                  <c:v>31.922230500000001</c:v>
                </c:pt>
                <c:pt idx="11">
                  <c:v>31.922137305</c:v>
                </c:pt>
                <c:pt idx="12">
                  <c:v>31.922053920000003</c:v>
                </c:pt>
                <c:pt idx="13">
                  <c:v>31.921980345000001</c:v>
                </c:pt>
                <c:pt idx="14">
                  <c:v>31.921916580000001</c:v>
                </c:pt>
                <c:pt idx="15">
                  <c:v>31.921862625000003</c:v>
                </c:pt>
                <c:pt idx="16">
                  <c:v>31.921818479999999</c:v>
                </c:pt>
                <c:pt idx="17">
                  <c:v>31.921784145</c:v>
                </c:pt>
                <c:pt idx="18">
                  <c:v>31.92175962</c:v>
                </c:pt>
                <c:pt idx="19">
                  <c:v>31.921744904999997</c:v>
                </c:pt>
                <c:pt idx="20">
                  <c:v>31.921739999999996</c:v>
                </c:pt>
                <c:pt idx="21">
                  <c:v>31.921739999999996</c:v>
                </c:pt>
                <c:pt idx="22">
                  <c:v>31.921739999999996</c:v>
                </c:pt>
                <c:pt idx="23">
                  <c:v>31.921739999999996</c:v>
                </c:pt>
                <c:pt idx="24">
                  <c:v>31.921739999999996</c:v>
                </c:pt>
                <c:pt idx="25">
                  <c:v>31.921739999999996</c:v>
                </c:pt>
                <c:pt idx="26">
                  <c:v>31.921739999999996</c:v>
                </c:pt>
                <c:pt idx="27">
                  <c:v>31.921739999999996</c:v>
                </c:pt>
                <c:pt idx="28">
                  <c:v>31.921739999999996</c:v>
                </c:pt>
                <c:pt idx="29">
                  <c:v>31.921739999999996</c:v>
                </c:pt>
                <c:pt idx="30">
                  <c:v>31.921739999999996</c:v>
                </c:pt>
                <c:pt idx="31">
                  <c:v>31.921739999999996</c:v>
                </c:pt>
                <c:pt idx="32">
                  <c:v>31.921739999999996</c:v>
                </c:pt>
                <c:pt idx="33">
                  <c:v>31.921739999999996</c:v>
                </c:pt>
                <c:pt idx="34">
                  <c:v>31.921739999999996</c:v>
                </c:pt>
                <c:pt idx="35">
                  <c:v>31.921739999999996</c:v>
                </c:pt>
                <c:pt idx="36">
                  <c:v>31.921739999999996</c:v>
                </c:pt>
                <c:pt idx="37">
                  <c:v>31.921739999999996</c:v>
                </c:pt>
                <c:pt idx="38">
                  <c:v>31.921739999999996</c:v>
                </c:pt>
                <c:pt idx="39">
                  <c:v>31.921739999999996</c:v>
                </c:pt>
                <c:pt idx="40">
                  <c:v>31.921739999999996</c:v>
                </c:pt>
                <c:pt idx="41">
                  <c:v>31.921739999999996</c:v>
                </c:pt>
                <c:pt idx="42">
                  <c:v>31.921739999999996</c:v>
                </c:pt>
                <c:pt idx="43">
                  <c:v>31.921739999999996</c:v>
                </c:pt>
                <c:pt idx="44">
                  <c:v>31.921739999999996</c:v>
                </c:pt>
                <c:pt idx="45">
                  <c:v>31.921739999999996</c:v>
                </c:pt>
                <c:pt idx="46">
                  <c:v>31.921739999999996</c:v>
                </c:pt>
                <c:pt idx="47">
                  <c:v>31.921739999999996</c:v>
                </c:pt>
                <c:pt idx="48">
                  <c:v>31.921739999999996</c:v>
                </c:pt>
                <c:pt idx="49">
                  <c:v>31.921739999999996</c:v>
                </c:pt>
                <c:pt idx="50">
                  <c:v>31.921739999999996</c:v>
                </c:pt>
                <c:pt idx="51">
                  <c:v>31.921739999999996</c:v>
                </c:pt>
                <c:pt idx="52">
                  <c:v>31.921739999999996</c:v>
                </c:pt>
                <c:pt idx="53">
                  <c:v>31.921739999999996</c:v>
                </c:pt>
                <c:pt idx="54">
                  <c:v>31.921739999999996</c:v>
                </c:pt>
                <c:pt idx="55">
                  <c:v>31.921739999999996</c:v>
                </c:pt>
                <c:pt idx="56">
                  <c:v>31.921739999999996</c:v>
                </c:pt>
                <c:pt idx="57">
                  <c:v>31.921739999999996</c:v>
                </c:pt>
                <c:pt idx="58">
                  <c:v>31.921739999999996</c:v>
                </c:pt>
                <c:pt idx="59">
                  <c:v>31.921739999999996</c:v>
                </c:pt>
                <c:pt idx="60">
                  <c:v>31.921739999999996</c:v>
                </c:pt>
                <c:pt idx="61">
                  <c:v>31.921739999999996</c:v>
                </c:pt>
                <c:pt idx="62">
                  <c:v>31.921739999999996</c:v>
                </c:pt>
                <c:pt idx="63">
                  <c:v>31.921739999999996</c:v>
                </c:pt>
                <c:pt idx="64">
                  <c:v>31.921739999999996</c:v>
                </c:pt>
                <c:pt idx="65">
                  <c:v>31.921739999999996</c:v>
                </c:pt>
                <c:pt idx="66">
                  <c:v>31.921739999999996</c:v>
                </c:pt>
                <c:pt idx="67">
                  <c:v>31.921739999999996</c:v>
                </c:pt>
                <c:pt idx="68">
                  <c:v>31.921739999999996</c:v>
                </c:pt>
                <c:pt idx="69">
                  <c:v>31.921739999999996</c:v>
                </c:pt>
                <c:pt idx="70">
                  <c:v>31.921739999999996</c:v>
                </c:pt>
                <c:pt idx="71">
                  <c:v>31.921739999999996</c:v>
                </c:pt>
                <c:pt idx="72">
                  <c:v>31.921739999999996</c:v>
                </c:pt>
                <c:pt idx="73">
                  <c:v>31.921739999999996</c:v>
                </c:pt>
                <c:pt idx="74">
                  <c:v>31.921739999999996</c:v>
                </c:pt>
                <c:pt idx="75">
                  <c:v>31.921739999999996</c:v>
                </c:pt>
                <c:pt idx="76">
                  <c:v>31.921739999999996</c:v>
                </c:pt>
                <c:pt idx="77">
                  <c:v>31.921739999999996</c:v>
                </c:pt>
                <c:pt idx="78">
                  <c:v>31.921739999999996</c:v>
                </c:pt>
                <c:pt idx="79">
                  <c:v>31.921739999999996</c:v>
                </c:pt>
                <c:pt idx="80">
                  <c:v>31.921739999999996</c:v>
                </c:pt>
                <c:pt idx="81">
                  <c:v>31.921739999999996</c:v>
                </c:pt>
                <c:pt idx="82">
                  <c:v>31.921739999999996</c:v>
                </c:pt>
                <c:pt idx="83">
                  <c:v>31.921739999999996</c:v>
                </c:pt>
                <c:pt idx="84">
                  <c:v>31.921739999999996</c:v>
                </c:pt>
                <c:pt idx="85">
                  <c:v>31.921739999999996</c:v>
                </c:pt>
                <c:pt idx="86">
                  <c:v>31.921739999999996</c:v>
                </c:pt>
                <c:pt idx="87">
                  <c:v>31.921739999999996</c:v>
                </c:pt>
                <c:pt idx="88">
                  <c:v>31.921739999999996</c:v>
                </c:pt>
                <c:pt idx="89">
                  <c:v>31.921739999999996</c:v>
                </c:pt>
                <c:pt idx="90">
                  <c:v>31.921739999999996</c:v>
                </c:pt>
                <c:pt idx="91">
                  <c:v>31.921739999999996</c:v>
                </c:pt>
                <c:pt idx="92">
                  <c:v>31.921739999999996</c:v>
                </c:pt>
                <c:pt idx="93">
                  <c:v>31.921739999999996</c:v>
                </c:pt>
                <c:pt idx="94">
                  <c:v>31.921739999999996</c:v>
                </c:pt>
                <c:pt idx="95">
                  <c:v>31.921739999999996</c:v>
                </c:pt>
                <c:pt idx="96">
                  <c:v>31.921739999999996</c:v>
                </c:pt>
                <c:pt idx="97">
                  <c:v>31.921739999999996</c:v>
                </c:pt>
                <c:pt idx="98">
                  <c:v>31.921739999999996</c:v>
                </c:pt>
                <c:pt idx="99">
                  <c:v>31.921739999999996</c:v>
                </c:pt>
                <c:pt idx="100">
                  <c:v>31.921739999999996</c:v>
                </c:pt>
                <c:pt idx="101">
                  <c:v>31.921739999999996</c:v>
                </c:pt>
                <c:pt idx="102">
                  <c:v>31.921739999999996</c:v>
                </c:pt>
                <c:pt idx="103">
                  <c:v>31.921739999999996</c:v>
                </c:pt>
                <c:pt idx="104">
                  <c:v>31.921739999999996</c:v>
                </c:pt>
                <c:pt idx="105">
                  <c:v>31.921739999999996</c:v>
                </c:pt>
                <c:pt idx="106">
                  <c:v>31.921739999999996</c:v>
                </c:pt>
                <c:pt idx="107">
                  <c:v>31.921739999999996</c:v>
                </c:pt>
                <c:pt idx="108">
                  <c:v>31.921739999999996</c:v>
                </c:pt>
                <c:pt idx="109">
                  <c:v>31.921739999999996</c:v>
                </c:pt>
                <c:pt idx="110">
                  <c:v>31.921739999999996</c:v>
                </c:pt>
                <c:pt idx="111">
                  <c:v>31.921739999999996</c:v>
                </c:pt>
                <c:pt idx="112">
                  <c:v>31.921739999999996</c:v>
                </c:pt>
                <c:pt idx="113">
                  <c:v>31.921739999999996</c:v>
                </c:pt>
                <c:pt idx="114">
                  <c:v>31.921739999999996</c:v>
                </c:pt>
                <c:pt idx="115">
                  <c:v>31.921739999999996</c:v>
                </c:pt>
                <c:pt idx="116">
                  <c:v>31.921739999999996</c:v>
                </c:pt>
                <c:pt idx="117">
                  <c:v>31.921739999999996</c:v>
                </c:pt>
                <c:pt idx="118">
                  <c:v>31.921739999999996</c:v>
                </c:pt>
                <c:pt idx="119">
                  <c:v>31.921739999999996</c:v>
                </c:pt>
                <c:pt idx="120">
                  <c:v>31.921739999999996</c:v>
                </c:pt>
                <c:pt idx="121">
                  <c:v>31.921739999999996</c:v>
                </c:pt>
                <c:pt idx="122">
                  <c:v>31.921739999999996</c:v>
                </c:pt>
                <c:pt idx="123">
                  <c:v>31.921739999999996</c:v>
                </c:pt>
                <c:pt idx="124">
                  <c:v>31.921739999999996</c:v>
                </c:pt>
                <c:pt idx="125">
                  <c:v>31.921739999999996</c:v>
                </c:pt>
                <c:pt idx="126">
                  <c:v>31.921739999999996</c:v>
                </c:pt>
                <c:pt idx="127">
                  <c:v>31.921739999999996</c:v>
                </c:pt>
                <c:pt idx="128">
                  <c:v>31.921739999999996</c:v>
                </c:pt>
                <c:pt idx="129">
                  <c:v>31.921739999999996</c:v>
                </c:pt>
                <c:pt idx="130">
                  <c:v>31.921739999999996</c:v>
                </c:pt>
                <c:pt idx="131">
                  <c:v>31.921739999999996</c:v>
                </c:pt>
                <c:pt idx="132">
                  <c:v>31.921739999999996</c:v>
                </c:pt>
                <c:pt idx="133">
                  <c:v>31.921739999999996</c:v>
                </c:pt>
                <c:pt idx="134">
                  <c:v>31.921739999999996</c:v>
                </c:pt>
                <c:pt idx="135">
                  <c:v>31.921739999999996</c:v>
                </c:pt>
                <c:pt idx="136">
                  <c:v>31.921739999999996</c:v>
                </c:pt>
                <c:pt idx="137">
                  <c:v>31.921739999999996</c:v>
                </c:pt>
                <c:pt idx="138">
                  <c:v>31.921739999999996</c:v>
                </c:pt>
                <c:pt idx="139">
                  <c:v>31.921739999999996</c:v>
                </c:pt>
                <c:pt idx="140">
                  <c:v>31.921739999999996</c:v>
                </c:pt>
                <c:pt idx="141">
                  <c:v>31.921739999999996</c:v>
                </c:pt>
                <c:pt idx="142">
                  <c:v>31.921739999999996</c:v>
                </c:pt>
                <c:pt idx="143">
                  <c:v>31.921739999999996</c:v>
                </c:pt>
                <c:pt idx="144">
                  <c:v>31.921739999999996</c:v>
                </c:pt>
                <c:pt idx="145">
                  <c:v>31.921739999999996</c:v>
                </c:pt>
                <c:pt idx="146">
                  <c:v>31.921739999999996</c:v>
                </c:pt>
                <c:pt idx="147">
                  <c:v>31.921739999999996</c:v>
                </c:pt>
                <c:pt idx="148">
                  <c:v>31.921739999999996</c:v>
                </c:pt>
                <c:pt idx="149">
                  <c:v>31.921739999999996</c:v>
                </c:pt>
                <c:pt idx="150">
                  <c:v>31.921739999999996</c:v>
                </c:pt>
                <c:pt idx="151">
                  <c:v>31.921739999999996</c:v>
                </c:pt>
                <c:pt idx="152">
                  <c:v>31.921739999999996</c:v>
                </c:pt>
                <c:pt idx="153">
                  <c:v>31.921739999999996</c:v>
                </c:pt>
                <c:pt idx="154">
                  <c:v>31.921739999999996</c:v>
                </c:pt>
                <c:pt idx="155">
                  <c:v>31.921739999999996</c:v>
                </c:pt>
                <c:pt idx="156">
                  <c:v>31.921739999999996</c:v>
                </c:pt>
                <c:pt idx="157">
                  <c:v>31.921739999999996</c:v>
                </c:pt>
                <c:pt idx="158">
                  <c:v>31.921739999999996</c:v>
                </c:pt>
                <c:pt idx="159">
                  <c:v>31.921739999999996</c:v>
                </c:pt>
                <c:pt idx="160">
                  <c:v>31.921739999999996</c:v>
                </c:pt>
                <c:pt idx="161">
                  <c:v>31.921739999999996</c:v>
                </c:pt>
                <c:pt idx="162">
                  <c:v>31.921739999999996</c:v>
                </c:pt>
                <c:pt idx="163">
                  <c:v>31.921739999999996</c:v>
                </c:pt>
                <c:pt idx="164">
                  <c:v>31.921739999999996</c:v>
                </c:pt>
                <c:pt idx="165">
                  <c:v>31.921739999999996</c:v>
                </c:pt>
                <c:pt idx="166">
                  <c:v>31.921739999999996</c:v>
                </c:pt>
                <c:pt idx="167">
                  <c:v>31.921739999999996</c:v>
                </c:pt>
                <c:pt idx="168">
                  <c:v>31.921739999999996</c:v>
                </c:pt>
                <c:pt idx="169">
                  <c:v>31.921739999999996</c:v>
                </c:pt>
                <c:pt idx="170">
                  <c:v>31.921739999999996</c:v>
                </c:pt>
                <c:pt idx="171">
                  <c:v>31.921739999999996</c:v>
                </c:pt>
                <c:pt idx="172">
                  <c:v>31.921739999999996</c:v>
                </c:pt>
                <c:pt idx="173">
                  <c:v>31.921739999999996</c:v>
                </c:pt>
                <c:pt idx="174">
                  <c:v>31.921739999999996</c:v>
                </c:pt>
                <c:pt idx="175">
                  <c:v>31.921739999999996</c:v>
                </c:pt>
                <c:pt idx="176">
                  <c:v>31.921739999999996</c:v>
                </c:pt>
                <c:pt idx="177">
                  <c:v>31.921739999999996</c:v>
                </c:pt>
                <c:pt idx="178">
                  <c:v>31.921739999999996</c:v>
                </c:pt>
                <c:pt idx="179">
                  <c:v>31.921739999999996</c:v>
                </c:pt>
                <c:pt idx="180">
                  <c:v>31.921739999999996</c:v>
                </c:pt>
                <c:pt idx="181">
                  <c:v>31.921739999999996</c:v>
                </c:pt>
                <c:pt idx="182">
                  <c:v>31.921739999999996</c:v>
                </c:pt>
                <c:pt idx="183">
                  <c:v>31.921739999999996</c:v>
                </c:pt>
                <c:pt idx="184">
                  <c:v>31.921739999999996</c:v>
                </c:pt>
                <c:pt idx="185">
                  <c:v>31.921739999999996</c:v>
                </c:pt>
                <c:pt idx="186">
                  <c:v>31.921739999999996</c:v>
                </c:pt>
                <c:pt idx="187">
                  <c:v>31.921739999999996</c:v>
                </c:pt>
                <c:pt idx="188">
                  <c:v>31.921739999999996</c:v>
                </c:pt>
                <c:pt idx="189">
                  <c:v>31.921739999999996</c:v>
                </c:pt>
                <c:pt idx="190">
                  <c:v>31.921739999999996</c:v>
                </c:pt>
                <c:pt idx="191">
                  <c:v>31.921739999999996</c:v>
                </c:pt>
                <c:pt idx="192">
                  <c:v>31.921739999999996</c:v>
                </c:pt>
                <c:pt idx="193">
                  <c:v>31.921739999999996</c:v>
                </c:pt>
                <c:pt idx="194">
                  <c:v>31.921739999999996</c:v>
                </c:pt>
                <c:pt idx="195">
                  <c:v>31.921739999999996</c:v>
                </c:pt>
                <c:pt idx="196">
                  <c:v>31.921739999999996</c:v>
                </c:pt>
                <c:pt idx="197">
                  <c:v>31.921739999999996</c:v>
                </c:pt>
                <c:pt idx="198">
                  <c:v>31.921739999999996</c:v>
                </c:pt>
                <c:pt idx="199">
                  <c:v>31.921739999999996</c:v>
                </c:pt>
                <c:pt idx="200">
                  <c:v>31.921739999999996</c:v>
                </c:pt>
                <c:pt idx="201">
                  <c:v>31.921739999999996</c:v>
                </c:pt>
                <c:pt idx="202">
                  <c:v>31.921739999999996</c:v>
                </c:pt>
                <c:pt idx="203">
                  <c:v>31.921739999999996</c:v>
                </c:pt>
                <c:pt idx="204">
                  <c:v>31.921739999999996</c:v>
                </c:pt>
                <c:pt idx="205">
                  <c:v>31.921739999999996</c:v>
                </c:pt>
                <c:pt idx="206">
                  <c:v>31.921739999999996</c:v>
                </c:pt>
                <c:pt idx="207">
                  <c:v>31.921739999999996</c:v>
                </c:pt>
                <c:pt idx="208">
                  <c:v>31.921739999999996</c:v>
                </c:pt>
                <c:pt idx="209">
                  <c:v>31.921739999999996</c:v>
                </c:pt>
                <c:pt idx="210">
                  <c:v>31.921739999999996</c:v>
                </c:pt>
                <c:pt idx="211">
                  <c:v>31.921739999999996</c:v>
                </c:pt>
                <c:pt idx="212">
                  <c:v>31.921739999999996</c:v>
                </c:pt>
                <c:pt idx="213">
                  <c:v>31.921739999999996</c:v>
                </c:pt>
                <c:pt idx="214">
                  <c:v>31.921739999999996</c:v>
                </c:pt>
                <c:pt idx="215">
                  <c:v>31.921739999999996</c:v>
                </c:pt>
                <c:pt idx="216">
                  <c:v>31.921739999999996</c:v>
                </c:pt>
                <c:pt idx="217">
                  <c:v>31.921739999999996</c:v>
                </c:pt>
                <c:pt idx="218">
                  <c:v>31.921739999999996</c:v>
                </c:pt>
                <c:pt idx="219">
                  <c:v>31.921739999999996</c:v>
                </c:pt>
                <c:pt idx="220">
                  <c:v>31.921739999999996</c:v>
                </c:pt>
                <c:pt idx="221">
                  <c:v>31.921739999999996</c:v>
                </c:pt>
                <c:pt idx="222">
                  <c:v>31.921739999999996</c:v>
                </c:pt>
                <c:pt idx="223">
                  <c:v>31.921739999999996</c:v>
                </c:pt>
                <c:pt idx="224">
                  <c:v>31.921739999999996</c:v>
                </c:pt>
                <c:pt idx="225">
                  <c:v>31.921739999999996</c:v>
                </c:pt>
                <c:pt idx="226">
                  <c:v>31.921739999999996</c:v>
                </c:pt>
                <c:pt idx="227">
                  <c:v>31.921739999999996</c:v>
                </c:pt>
                <c:pt idx="228">
                  <c:v>31.921739999999996</c:v>
                </c:pt>
                <c:pt idx="229">
                  <c:v>31.921739999999996</c:v>
                </c:pt>
                <c:pt idx="230">
                  <c:v>31.921739999999996</c:v>
                </c:pt>
                <c:pt idx="231">
                  <c:v>31.921739999999996</c:v>
                </c:pt>
                <c:pt idx="232">
                  <c:v>31.921739999999996</c:v>
                </c:pt>
                <c:pt idx="233">
                  <c:v>31.921739999999996</c:v>
                </c:pt>
                <c:pt idx="234">
                  <c:v>31.921739999999996</c:v>
                </c:pt>
                <c:pt idx="235">
                  <c:v>31.921739999999996</c:v>
                </c:pt>
                <c:pt idx="236">
                  <c:v>31.921739999999996</c:v>
                </c:pt>
                <c:pt idx="237">
                  <c:v>31.921739999999996</c:v>
                </c:pt>
                <c:pt idx="238">
                  <c:v>31.921739999999996</c:v>
                </c:pt>
                <c:pt idx="239">
                  <c:v>31.921739999999996</c:v>
                </c:pt>
                <c:pt idx="240">
                  <c:v>31.921739999999996</c:v>
                </c:pt>
                <c:pt idx="241">
                  <c:v>31.921739999999996</c:v>
                </c:pt>
                <c:pt idx="242">
                  <c:v>31.921739999999996</c:v>
                </c:pt>
                <c:pt idx="243">
                  <c:v>31.921739999999996</c:v>
                </c:pt>
                <c:pt idx="244">
                  <c:v>31.921739999999996</c:v>
                </c:pt>
                <c:pt idx="245">
                  <c:v>31.921739999999996</c:v>
                </c:pt>
                <c:pt idx="246">
                  <c:v>31.921739999999996</c:v>
                </c:pt>
                <c:pt idx="247">
                  <c:v>31.921739999999996</c:v>
                </c:pt>
                <c:pt idx="248">
                  <c:v>31.921739999999996</c:v>
                </c:pt>
                <c:pt idx="249">
                  <c:v>31.921739999999996</c:v>
                </c:pt>
                <c:pt idx="250">
                  <c:v>31.921739999999996</c:v>
                </c:pt>
                <c:pt idx="251">
                  <c:v>31.921739999999996</c:v>
                </c:pt>
                <c:pt idx="252">
                  <c:v>31.921739999999996</c:v>
                </c:pt>
                <c:pt idx="253">
                  <c:v>31.921739999999996</c:v>
                </c:pt>
                <c:pt idx="254">
                  <c:v>31.921739999999996</c:v>
                </c:pt>
                <c:pt idx="255">
                  <c:v>31.921739999999996</c:v>
                </c:pt>
                <c:pt idx="256">
                  <c:v>31.921739999999996</c:v>
                </c:pt>
                <c:pt idx="257">
                  <c:v>31.921739999999996</c:v>
                </c:pt>
                <c:pt idx="258">
                  <c:v>31.921739999999996</c:v>
                </c:pt>
                <c:pt idx="259">
                  <c:v>31.921739999999996</c:v>
                </c:pt>
                <c:pt idx="260">
                  <c:v>31.921739999999996</c:v>
                </c:pt>
                <c:pt idx="261">
                  <c:v>31.921739999999996</c:v>
                </c:pt>
                <c:pt idx="262">
                  <c:v>31.921739999999996</c:v>
                </c:pt>
                <c:pt idx="263">
                  <c:v>31.921739999999996</c:v>
                </c:pt>
                <c:pt idx="264">
                  <c:v>31.921739999999996</c:v>
                </c:pt>
                <c:pt idx="265">
                  <c:v>31.921739999999996</c:v>
                </c:pt>
                <c:pt idx="266">
                  <c:v>31.921739999999996</c:v>
                </c:pt>
                <c:pt idx="267">
                  <c:v>31.921739999999996</c:v>
                </c:pt>
                <c:pt idx="268">
                  <c:v>31.921739999999996</c:v>
                </c:pt>
                <c:pt idx="269">
                  <c:v>31.921739999999996</c:v>
                </c:pt>
                <c:pt idx="270">
                  <c:v>31.921739999999996</c:v>
                </c:pt>
                <c:pt idx="271">
                  <c:v>31.921739999999996</c:v>
                </c:pt>
                <c:pt idx="272">
                  <c:v>31.921739999999996</c:v>
                </c:pt>
                <c:pt idx="273">
                  <c:v>31.921739999999996</c:v>
                </c:pt>
                <c:pt idx="274">
                  <c:v>31.921739999999996</c:v>
                </c:pt>
                <c:pt idx="275">
                  <c:v>31.921739999999996</c:v>
                </c:pt>
                <c:pt idx="276">
                  <c:v>31.921739999999996</c:v>
                </c:pt>
                <c:pt idx="277">
                  <c:v>31.921739999999996</c:v>
                </c:pt>
                <c:pt idx="278">
                  <c:v>31.921739999999996</c:v>
                </c:pt>
                <c:pt idx="279">
                  <c:v>31.921739999999996</c:v>
                </c:pt>
                <c:pt idx="280">
                  <c:v>31.921739999999996</c:v>
                </c:pt>
                <c:pt idx="281">
                  <c:v>31.921739999999996</c:v>
                </c:pt>
                <c:pt idx="282">
                  <c:v>31.921739999999996</c:v>
                </c:pt>
                <c:pt idx="283">
                  <c:v>31.921739999999996</c:v>
                </c:pt>
                <c:pt idx="284">
                  <c:v>31.921739999999996</c:v>
                </c:pt>
                <c:pt idx="285">
                  <c:v>31.921739999999996</c:v>
                </c:pt>
                <c:pt idx="286">
                  <c:v>31.921739999999996</c:v>
                </c:pt>
                <c:pt idx="287">
                  <c:v>31.921739999999996</c:v>
                </c:pt>
                <c:pt idx="288">
                  <c:v>31.921739999999996</c:v>
                </c:pt>
                <c:pt idx="289">
                  <c:v>31.921739999999996</c:v>
                </c:pt>
                <c:pt idx="290">
                  <c:v>31.921739999999996</c:v>
                </c:pt>
                <c:pt idx="291">
                  <c:v>31.921739999999996</c:v>
                </c:pt>
                <c:pt idx="292">
                  <c:v>31.921739999999996</c:v>
                </c:pt>
                <c:pt idx="293">
                  <c:v>31.921739999999996</c:v>
                </c:pt>
                <c:pt idx="294">
                  <c:v>31.921739999999996</c:v>
                </c:pt>
                <c:pt idx="295">
                  <c:v>31.921739999999996</c:v>
                </c:pt>
                <c:pt idx="296">
                  <c:v>31.921739999999996</c:v>
                </c:pt>
                <c:pt idx="297">
                  <c:v>31.921739999999996</c:v>
                </c:pt>
                <c:pt idx="298">
                  <c:v>31.921739999999996</c:v>
                </c:pt>
                <c:pt idx="299">
                  <c:v>31.921739999999996</c:v>
                </c:pt>
                <c:pt idx="300">
                  <c:v>31.921739999999996</c:v>
                </c:pt>
                <c:pt idx="301">
                  <c:v>31.921739999999996</c:v>
                </c:pt>
                <c:pt idx="302">
                  <c:v>31.921739999999996</c:v>
                </c:pt>
                <c:pt idx="303">
                  <c:v>31.921739999999996</c:v>
                </c:pt>
                <c:pt idx="304">
                  <c:v>31.921739999999996</c:v>
                </c:pt>
                <c:pt idx="305">
                  <c:v>31.921739999999996</c:v>
                </c:pt>
                <c:pt idx="306">
                  <c:v>31.921739999999996</c:v>
                </c:pt>
                <c:pt idx="307">
                  <c:v>31.921739999999996</c:v>
                </c:pt>
                <c:pt idx="308">
                  <c:v>31.921739999999996</c:v>
                </c:pt>
                <c:pt idx="309">
                  <c:v>31.921739999999996</c:v>
                </c:pt>
                <c:pt idx="310">
                  <c:v>31.921739999999996</c:v>
                </c:pt>
                <c:pt idx="311">
                  <c:v>31.921739999999996</c:v>
                </c:pt>
                <c:pt idx="312">
                  <c:v>31.921739999999996</c:v>
                </c:pt>
                <c:pt idx="313">
                  <c:v>31.921739999999996</c:v>
                </c:pt>
                <c:pt idx="314">
                  <c:v>31.921739999999996</c:v>
                </c:pt>
                <c:pt idx="315">
                  <c:v>31.921739999999996</c:v>
                </c:pt>
                <c:pt idx="316">
                  <c:v>31.921739999999996</c:v>
                </c:pt>
                <c:pt idx="317">
                  <c:v>31.921739999999996</c:v>
                </c:pt>
                <c:pt idx="318">
                  <c:v>31.921739999999996</c:v>
                </c:pt>
                <c:pt idx="319">
                  <c:v>31.921739999999996</c:v>
                </c:pt>
                <c:pt idx="320">
                  <c:v>31.921739999999996</c:v>
                </c:pt>
                <c:pt idx="321">
                  <c:v>31.921739999999996</c:v>
                </c:pt>
                <c:pt idx="322">
                  <c:v>31.921739999999996</c:v>
                </c:pt>
                <c:pt idx="323">
                  <c:v>31.921739999999996</c:v>
                </c:pt>
                <c:pt idx="324">
                  <c:v>31.921739999999996</c:v>
                </c:pt>
                <c:pt idx="325">
                  <c:v>31.921739999999996</c:v>
                </c:pt>
                <c:pt idx="326">
                  <c:v>31.921739999999996</c:v>
                </c:pt>
                <c:pt idx="327">
                  <c:v>31.921739999999996</c:v>
                </c:pt>
                <c:pt idx="328">
                  <c:v>31.921739999999996</c:v>
                </c:pt>
                <c:pt idx="329">
                  <c:v>31.921739999999996</c:v>
                </c:pt>
                <c:pt idx="330">
                  <c:v>31.921739999999996</c:v>
                </c:pt>
                <c:pt idx="331">
                  <c:v>31.921739999999996</c:v>
                </c:pt>
                <c:pt idx="332">
                  <c:v>31.921739999999996</c:v>
                </c:pt>
                <c:pt idx="333">
                  <c:v>31.921739999999996</c:v>
                </c:pt>
                <c:pt idx="334">
                  <c:v>31.921739999999996</c:v>
                </c:pt>
                <c:pt idx="335">
                  <c:v>31.921739999999996</c:v>
                </c:pt>
                <c:pt idx="336">
                  <c:v>31.921739999999996</c:v>
                </c:pt>
                <c:pt idx="337">
                  <c:v>31.921739999999996</c:v>
                </c:pt>
                <c:pt idx="338">
                  <c:v>31.921739999999996</c:v>
                </c:pt>
                <c:pt idx="339">
                  <c:v>31.921739999999996</c:v>
                </c:pt>
                <c:pt idx="340">
                  <c:v>31.921739999999996</c:v>
                </c:pt>
                <c:pt idx="341">
                  <c:v>31.921739999999996</c:v>
                </c:pt>
                <c:pt idx="342">
                  <c:v>31.921739999999996</c:v>
                </c:pt>
                <c:pt idx="343">
                  <c:v>31.921739999999996</c:v>
                </c:pt>
                <c:pt idx="344">
                  <c:v>31.921739999999996</c:v>
                </c:pt>
                <c:pt idx="345">
                  <c:v>31.921739999999996</c:v>
                </c:pt>
                <c:pt idx="346">
                  <c:v>31.921739999999996</c:v>
                </c:pt>
                <c:pt idx="347">
                  <c:v>31.921739999999996</c:v>
                </c:pt>
                <c:pt idx="348">
                  <c:v>31.921739999999996</c:v>
                </c:pt>
                <c:pt idx="349">
                  <c:v>31.921739999999996</c:v>
                </c:pt>
                <c:pt idx="350">
                  <c:v>31.921739999999996</c:v>
                </c:pt>
                <c:pt idx="351">
                  <c:v>31.921739999999996</c:v>
                </c:pt>
                <c:pt idx="352">
                  <c:v>31.921739999999996</c:v>
                </c:pt>
                <c:pt idx="353">
                  <c:v>31.921739999999996</c:v>
                </c:pt>
                <c:pt idx="354">
                  <c:v>31.921739999999996</c:v>
                </c:pt>
                <c:pt idx="355">
                  <c:v>31.921739999999996</c:v>
                </c:pt>
                <c:pt idx="356">
                  <c:v>31.921739999999996</c:v>
                </c:pt>
                <c:pt idx="357">
                  <c:v>31.921739999999996</c:v>
                </c:pt>
                <c:pt idx="358">
                  <c:v>31.921739999999996</c:v>
                </c:pt>
                <c:pt idx="359">
                  <c:v>31.921739999999996</c:v>
                </c:pt>
                <c:pt idx="360">
                  <c:v>31.921739999999996</c:v>
                </c:pt>
                <c:pt idx="361">
                  <c:v>31.921739999999996</c:v>
                </c:pt>
                <c:pt idx="362">
                  <c:v>31.921739999999996</c:v>
                </c:pt>
                <c:pt idx="363">
                  <c:v>31.921739999999996</c:v>
                </c:pt>
                <c:pt idx="364">
                  <c:v>31.921739999999996</c:v>
                </c:pt>
                <c:pt idx="365">
                  <c:v>31.921739999999996</c:v>
                </c:pt>
                <c:pt idx="366">
                  <c:v>31.921739999999996</c:v>
                </c:pt>
                <c:pt idx="367">
                  <c:v>31.921739999999996</c:v>
                </c:pt>
                <c:pt idx="368">
                  <c:v>31.921739999999996</c:v>
                </c:pt>
                <c:pt idx="369">
                  <c:v>31.921739999999996</c:v>
                </c:pt>
                <c:pt idx="370">
                  <c:v>31.921739999999996</c:v>
                </c:pt>
                <c:pt idx="371">
                  <c:v>31.921739999999996</c:v>
                </c:pt>
                <c:pt idx="372">
                  <c:v>31.921739999999996</c:v>
                </c:pt>
                <c:pt idx="373">
                  <c:v>31.921739999999996</c:v>
                </c:pt>
                <c:pt idx="374">
                  <c:v>31.921739999999996</c:v>
                </c:pt>
                <c:pt idx="375">
                  <c:v>31.921739999999996</c:v>
                </c:pt>
                <c:pt idx="376">
                  <c:v>31.921739999999996</c:v>
                </c:pt>
                <c:pt idx="377">
                  <c:v>31.921739999999996</c:v>
                </c:pt>
                <c:pt idx="378">
                  <c:v>31.921739999999996</c:v>
                </c:pt>
                <c:pt idx="379">
                  <c:v>31.921739999999996</c:v>
                </c:pt>
                <c:pt idx="380">
                  <c:v>31.921739999999996</c:v>
                </c:pt>
                <c:pt idx="381">
                  <c:v>31.921739999999996</c:v>
                </c:pt>
                <c:pt idx="382">
                  <c:v>31.921739999999996</c:v>
                </c:pt>
                <c:pt idx="383">
                  <c:v>31.921739999999996</c:v>
                </c:pt>
                <c:pt idx="384">
                  <c:v>31.921739999999996</c:v>
                </c:pt>
                <c:pt idx="385">
                  <c:v>31.921739999999996</c:v>
                </c:pt>
                <c:pt idx="386">
                  <c:v>31.921739999999996</c:v>
                </c:pt>
                <c:pt idx="387">
                  <c:v>31.921739999999996</c:v>
                </c:pt>
                <c:pt idx="388">
                  <c:v>31.921739999999996</c:v>
                </c:pt>
                <c:pt idx="389">
                  <c:v>31.921739999999996</c:v>
                </c:pt>
                <c:pt idx="390">
                  <c:v>31.921739999999996</c:v>
                </c:pt>
                <c:pt idx="391">
                  <c:v>31.921739999999996</c:v>
                </c:pt>
                <c:pt idx="392">
                  <c:v>31.921739999999996</c:v>
                </c:pt>
                <c:pt idx="393">
                  <c:v>31.921739999999996</c:v>
                </c:pt>
                <c:pt idx="394">
                  <c:v>31.921739999999996</c:v>
                </c:pt>
                <c:pt idx="395">
                  <c:v>31.921739999999996</c:v>
                </c:pt>
                <c:pt idx="396">
                  <c:v>31.921739999999996</c:v>
                </c:pt>
                <c:pt idx="397">
                  <c:v>31.921739999999996</c:v>
                </c:pt>
                <c:pt idx="398">
                  <c:v>31.921739999999996</c:v>
                </c:pt>
                <c:pt idx="399">
                  <c:v>31.921739999999996</c:v>
                </c:pt>
                <c:pt idx="400">
                  <c:v>31.921739999999996</c:v>
                </c:pt>
                <c:pt idx="401">
                  <c:v>31.921739999999996</c:v>
                </c:pt>
                <c:pt idx="402">
                  <c:v>31.921739999999996</c:v>
                </c:pt>
                <c:pt idx="403">
                  <c:v>31.921739999999996</c:v>
                </c:pt>
                <c:pt idx="404">
                  <c:v>31.921739999999996</c:v>
                </c:pt>
                <c:pt idx="405">
                  <c:v>31.921739999999996</c:v>
                </c:pt>
                <c:pt idx="406">
                  <c:v>31.921739999999996</c:v>
                </c:pt>
                <c:pt idx="407">
                  <c:v>31.921739999999996</c:v>
                </c:pt>
                <c:pt idx="408">
                  <c:v>31.921739999999996</c:v>
                </c:pt>
                <c:pt idx="409">
                  <c:v>31.921739999999996</c:v>
                </c:pt>
                <c:pt idx="410">
                  <c:v>31.921739999999996</c:v>
                </c:pt>
                <c:pt idx="411">
                  <c:v>31.921739999999996</c:v>
                </c:pt>
                <c:pt idx="412">
                  <c:v>31.921739999999996</c:v>
                </c:pt>
                <c:pt idx="413">
                  <c:v>31.921739999999996</c:v>
                </c:pt>
                <c:pt idx="414">
                  <c:v>31.921739999999996</c:v>
                </c:pt>
                <c:pt idx="415">
                  <c:v>31.921739999999996</c:v>
                </c:pt>
                <c:pt idx="416">
                  <c:v>31.921739999999996</c:v>
                </c:pt>
                <c:pt idx="417">
                  <c:v>31.921739999999996</c:v>
                </c:pt>
                <c:pt idx="418">
                  <c:v>31.921739999999996</c:v>
                </c:pt>
                <c:pt idx="419">
                  <c:v>31.921739999999996</c:v>
                </c:pt>
                <c:pt idx="420">
                  <c:v>31.921739999999996</c:v>
                </c:pt>
                <c:pt idx="421">
                  <c:v>31.921739999999996</c:v>
                </c:pt>
                <c:pt idx="422">
                  <c:v>31.921739999999996</c:v>
                </c:pt>
                <c:pt idx="423">
                  <c:v>31.921739999999996</c:v>
                </c:pt>
                <c:pt idx="424">
                  <c:v>31.921739999999996</c:v>
                </c:pt>
                <c:pt idx="425">
                  <c:v>31.921739999999996</c:v>
                </c:pt>
                <c:pt idx="426">
                  <c:v>31.921739999999996</c:v>
                </c:pt>
                <c:pt idx="427">
                  <c:v>31.921739999999996</c:v>
                </c:pt>
                <c:pt idx="428">
                  <c:v>31.921739999999996</c:v>
                </c:pt>
                <c:pt idx="429">
                  <c:v>31.921739999999996</c:v>
                </c:pt>
                <c:pt idx="430">
                  <c:v>31.921739999999996</c:v>
                </c:pt>
                <c:pt idx="431">
                  <c:v>31.921739999999996</c:v>
                </c:pt>
                <c:pt idx="432">
                  <c:v>31.921739999999996</c:v>
                </c:pt>
                <c:pt idx="433">
                  <c:v>31.921739999999996</c:v>
                </c:pt>
                <c:pt idx="434">
                  <c:v>31.921739999999996</c:v>
                </c:pt>
                <c:pt idx="435">
                  <c:v>31.921739999999996</c:v>
                </c:pt>
                <c:pt idx="436">
                  <c:v>31.921739999999996</c:v>
                </c:pt>
                <c:pt idx="437">
                  <c:v>31.921739999999996</c:v>
                </c:pt>
                <c:pt idx="438">
                  <c:v>31.921739999999996</c:v>
                </c:pt>
                <c:pt idx="439">
                  <c:v>31.921739999999996</c:v>
                </c:pt>
                <c:pt idx="440">
                  <c:v>31.921739999999996</c:v>
                </c:pt>
                <c:pt idx="441">
                  <c:v>31.921739999999996</c:v>
                </c:pt>
                <c:pt idx="442">
                  <c:v>31.921739999999996</c:v>
                </c:pt>
                <c:pt idx="443">
                  <c:v>31.921739999999996</c:v>
                </c:pt>
                <c:pt idx="444">
                  <c:v>31.921739999999996</c:v>
                </c:pt>
                <c:pt idx="445">
                  <c:v>31.921739999999996</c:v>
                </c:pt>
                <c:pt idx="446">
                  <c:v>31.921739999999996</c:v>
                </c:pt>
                <c:pt idx="447">
                  <c:v>31.921739999999996</c:v>
                </c:pt>
                <c:pt idx="448">
                  <c:v>31.921739999999996</c:v>
                </c:pt>
                <c:pt idx="449">
                  <c:v>31.921739999999996</c:v>
                </c:pt>
                <c:pt idx="450">
                  <c:v>31.921739999999996</c:v>
                </c:pt>
                <c:pt idx="451">
                  <c:v>31.921739999999996</c:v>
                </c:pt>
                <c:pt idx="452">
                  <c:v>31.921739999999996</c:v>
                </c:pt>
                <c:pt idx="453">
                  <c:v>31.921739999999996</c:v>
                </c:pt>
                <c:pt idx="454">
                  <c:v>31.921739999999996</c:v>
                </c:pt>
                <c:pt idx="455">
                  <c:v>31.921739999999996</c:v>
                </c:pt>
                <c:pt idx="456">
                  <c:v>31.921739999999996</c:v>
                </c:pt>
                <c:pt idx="457">
                  <c:v>31.921739999999996</c:v>
                </c:pt>
                <c:pt idx="458">
                  <c:v>31.921739999999996</c:v>
                </c:pt>
                <c:pt idx="459">
                  <c:v>31.921739999999996</c:v>
                </c:pt>
                <c:pt idx="460">
                  <c:v>31.921739999999996</c:v>
                </c:pt>
                <c:pt idx="461">
                  <c:v>31.921739999999996</c:v>
                </c:pt>
                <c:pt idx="462">
                  <c:v>31.921739999999996</c:v>
                </c:pt>
                <c:pt idx="463">
                  <c:v>31.921739999999996</c:v>
                </c:pt>
                <c:pt idx="464">
                  <c:v>31.921739999999996</c:v>
                </c:pt>
                <c:pt idx="465">
                  <c:v>31.921739999999996</c:v>
                </c:pt>
                <c:pt idx="466">
                  <c:v>31.921739999999996</c:v>
                </c:pt>
                <c:pt idx="467">
                  <c:v>31.921739999999996</c:v>
                </c:pt>
                <c:pt idx="468">
                  <c:v>31.921739999999996</c:v>
                </c:pt>
                <c:pt idx="469">
                  <c:v>31.921739999999996</c:v>
                </c:pt>
                <c:pt idx="470">
                  <c:v>31.921739999999996</c:v>
                </c:pt>
                <c:pt idx="471">
                  <c:v>31.921739999999996</c:v>
                </c:pt>
                <c:pt idx="472">
                  <c:v>31.921739999999996</c:v>
                </c:pt>
                <c:pt idx="473">
                  <c:v>31.921739999999996</c:v>
                </c:pt>
                <c:pt idx="474">
                  <c:v>31.921739999999996</c:v>
                </c:pt>
                <c:pt idx="475">
                  <c:v>31.921739999999996</c:v>
                </c:pt>
                <c:pt idx="476">
                  <c:v>31.921739999999996</c:v>
                </c:pt>
                <c:pt idx="477">
                  <c:v>31.921739999999996</c:v>
                </c:pt>
                <c:pt idx="478">
                  <c:v>31.921739999999996</c:v>
                </c:pt>
                <c:pt idx="479">
                  <c:v>31.921739999999996</c:v>
                </c:pt>
                <c:pt idx="480">
                  <c:v>31.921739999999996</c:v>
                </c:pt>
                <c:pt idx="481">
                  <c:v>31.921739999999996</c:v>
                </c:pt>
                <c:pt idx="482">
                  <c:v>31.921739999999996</c:v>
                </c:pt>
                <c:pt idx="483">
                  <c:v>31.921739999999996</c:v>
                </c:pt>
                <c:pt idx="484">
                  <c:v>31.921739999999996</c:v>
                </c:pt>
                <c:pt idx="485">
                  <c:v>31.921739999999996</c:v>
                </c:pt>
                <c:pt idx="486">
                  <c:v>31.921739999999996</c:v>
                </c:pt>
                <c:pt idx="487">
                  <c:v>31.921739999999996</c:v>
                </c:pt>
                <c:pt idx="488">
                  <c:v>31.921739999999996</c:v>
                </c:pt>
                <c:pt idx="489">
                  <c:v>31.921739999999996</c:v>
                </c:pt>
                <c:pt idx="490">
                  <c:v>31.921739999999996</c:v>
                </c:pt>
                <c:pt idx="491">
                  <c:v>31.921739999999996</c:v>
                </c:pt>
                <c:pt idx="492">
                  <c:v>31.921739999999996</c:v>
                </c:pt>
                <c:pt idx="493">
                  <c:v>31.921739999999996</c:v>
                </c:pt>
                <c:pt idx="494">
                  <c:v>31.921739999999996</c:v>
                </c:pt>
                <c:pt idx="495">
                  <c:v>31.921739999999996</c:v>
                </c:pt>
                <c:pt idx="496">
                  <c:v>31.921739999999996</c:v>
                </c:pt>
                <c:pt idx="497">
                  <c:v>31.921739999999996</c:v>
                </c:pt>
                <c:pt idx="498">
                  <c:v>31.921739999999996</c:v>
                </c:pt>
                <c:pt idx="499">
                  <c:v>31.921739999999996</c:v>
                </c:pt>
                <c:pt idx="500">
                  <c:v>31.921739999999996</c:v>
                </c:pt>
                <c:pt idx="501">
                  <c:v>31.921739999999996</c:v>
                </c:pt>
                <c:pt idx="502">
                  <c:v>31.921739999999996</c:v>
                </c:pt>
                <c:pt idx="503">
                  <c:v>31.921739999999996</c:v>
                </c:pt>
                <c:pt idx="504">
                  <c:v>31.921739999999996</c:v>
                </c:pt>
                <c:pt idx="505">
                  <c:v>31.921739999999996</c:v>
                </c:pt>
                <c:pt idx="506">
                  <c:v>31.921739999999996</c:v>
                </c:pt>
                <c:pt idx="507">
                  <c:v>31.921739999999996</c:v>
                </c:pt>
                <c:pt idx="508">
                  <c:v>31.921739999999996</c:v>
                </c:pt>
                <c:pt idx="509">
                  <c:v>31.921739999999996</c:v>
                </c:pt>
                <c:pt idx="510">
                  <c:v>31.921739999999996</c:v>
                </c:pt>
                <c:pt idx="511">
                  <c:v>31.921739999999996</c:v>
                </c:pt>
                <c:pt idx="512">
                  <c:v>31.921739999999996</c:v>
                </c:pt>
                <c:pt idx="513">
                  <c:v>31.921739999999996</c:v>
                </c:pt>
                <c:pt idx="514">
                  <c:v>31.921739999999996</c:v>
                </c:pt>
                <c:pt idx="515">
                  <c:v>31.921739999999996</c:v>
                </c:pt>
                <c:pt idx="516">
                  <c:v>31.921739999999996</c:v>
                </c:pt>
                <c:pt idx="517">
                  <c:v>31.921739999999996</c:v>
                </c:pt>
                <c:pt idx="518">
                  <c:v>31.921739999999996</c:v>
                </c:pt>
                <c:pt idx="519">
                  <c:v>31.921739999999996</c:v>
                </c:pt>
                <c:pt idx="520">
                  <c:v>31.921739999999996</c:v>
                </c:pt>
                <c:pt idx="521">
                  <c:v>31.921739999999996</c:v>
                </c:pt>
                <c:pt idx="522">
                  <c:v>31.921739999999996</c:v>
                </c:pt>
                <c:pt idx="523">
                  <c:v>31.921739999999996</c:v>
                </c:pt>
                <c:pt idx="524">
                  <c:v>31.921739999999996</c:v>
                </c:pt>
                <c:pt idx="525">
                  <c:v>31.921739999999996</c:v>
                </c:pt>
                <c:pt idx="526">
                  <c:v>31.921739999999996</c:v>
                </c:pt>
                <c:pt idx="527">
                  <c:v>31.921739999999996</c:v>
                </c:pt>
                <c:pt idx="528">
                  <c:v>31.921739999999996</c:v>
                </c:pt>
                <c:pt idx="529">
                  <c:v>31.921739999999996</c:v>
                </c:pt>
                <c:pt idx="530">
                  <c:v>31.921739999999996</c:v>
                </c:pt>
                <c:pt idx="531">
                  <c:v>31.921739999999996</c:v>
                </c:pt>
                <c:pt idx="532">
                  <c:v>31.921739999999996</c:v>
                </c:pt>
                <c:pt idx="533">
                  <c:v>31.921739999999996</c:v>
                </c:pt>
                <c:pt idx="534">
                  <c:v>31.921739999999996</c:v>
                </c:pt>
                <c:pt idx="535">
                  <c:v>31.921739999999996</c:v>
                </c:pt>
                <c:pt idx="536">
                  <c:v>31.921739999999996</c:v>
                </c:pt>
                <c:pt idx="537">
                  <c:v>31.921739999999996</c:v>
                </c:pt>
                <c:pt idx="538">
                  <c:v>31.921739999999996</c:v>
                </c:pt>
                <c:pt idx="539">
                  <c:v>31.921739999999996</c:v>
                </c:pt>
                <c:pt idx="540">
                  <c:v>31.921739999999996</c:v>
                </c:pt>
                <c:pt idx="541">
                  <c:v>31.921739999999996</c:v>
                </c:pt>
                <c:pt idx="542">
                  <c:v>31.921739999999996</c:v>
                </c:pt>
                <c:pt idx="543">
                  <c:v>31.921739999999996</c:v>
                </c:pt>
                <c:pt idx="544">
                  <c:v>31.921739999999996</c:v>
                </c:pt>
                <c:pt idx="545">
                  <c:v>31.921739999999996</c:v>
                </c:pt>
                <c:pt idx="546">
                  <c:v>31.921739999999996</c:v>
                </c:pt>
                <c:pt idx="547">
                  <c:v>31.921739999999996</c:v>
                </c:pt>
                <c:pt idx="548">
                  <c:v>31.921739999999996</c:v>
                </c:pt>
                <c:pt idx="549">
                  <c:v>31.921739999999996</c:v>
                </c:pt>
                <c:pt idx="550">
                  <c:v>31.921739999999996</c:v>
                </c:pt>
                <c:pt idx="551">
                  <c:v>31.921739999999996</c:v>
                </c:pt>
                <c:pt idx="552">
                  <c:v>31.921739999999996</c:v>
                </c:pt>
                <c:pt idx="553">
                  <c:v>31.921739999999996</c:v>
                </c:pt>
                <c:pt idx="554">
                  <c:v>31.921739999999996</c:v>
                </c:pt>
                <c:pt idx="555">
                  <c:v>31.921739999999996</c:v>
                </c:pt>
                <c:pt idx="556">
                  <c:v>31.921739999999996</c:v>
                </c:pt>
                <c:pt idx="557">
                  <c:v>31.921739999999996</c:v>
                </c:pt>
                <c:pt idx="558">
                  <c:v>31.921739999999996</c:v>
                </c:pt>
                <c:pt idx="559">
                  <c:v>31.921739999999996</c:v>
                </c:pt>
                <c:pt idx="560">
                  <c:v>31.921739999999996</c:v>
                </c:pt>
                <c:pt idx="561">
                  <c:v>31.921739999999996</c:v>
                </c:pt>
                <c:pt idx="562">
                  <c:v>31.921739999999996</c:v>
                </c:pt>
                <c:pt idx="563">
                  <c:v>31.921739999999996</c:v>
                </c:pt>
                <c:pt idx="564">
                  <c:v>31.921739999999996</c:v>
                </c:pt>
                <c:pt idx="565">
                  <c:v>31.921739999999996</c:v>
                </c:pt>
                <c:pt idx="566">
                  <c:v>31.921739999999996</c:v>
                </c:pt>
                <c:pt idx="567">
                  <c:v>31.921739999999996</c:v>
                </c:pt>
                <c:pt idx="568">
                  <c:v>31.921739999999996</c:v>
                </c:pt>
                <c:pt idx="569">
                  <c:v>31.921739999999996</c:v>
                </c:pt>
                <c:pt idx="570">
                  <c:v>31.921739999999996</c:v>
                </c:pt>
                <c:pt idx="571">
                  <c:v>31.921739999999996</c:v>
                </c:pt>
                <c:pt idx="572">
                  <c:v>31.921739999999996</c:v>
                </c:pt>
                <c:pt idx="573">
                  <c:v>31.921739999999996</c:v>
                </c:pt>
                <c:pt idx="574">
                  <c:v>31.921739999999996</c:v>
                </c:pt>
                <c:pt idx="575">
                  <c:v>31.921739999999996</c:v>
                </c:pt>
                <c:pt idx="576">
                  <c:v>31.921739999999996</c:v>
                </c:pt>
                <c:pt idx="577">
                  <c:v>31.921739999999996</c:v>
                </c:pt>
                <c:pt idx="578">
                  <c:v>31.921739999999996</c:v>
                </c:pt>
                <c:pt idx="579">
                  <c:v>31.921739999999996</c:v>
                </c:pt>
                <c:pt idx="580">
                  <c:v>31.921739999999996</c:v>
                </c:pt>
                <c:pt idx="581">
                  <c:v>31.921739999999996</c:v>
                </c:pt>
                <c:pt idx="582">
                  <c:v>31.921739999999996</c:v>
                </c:pt>
                <c:pt idx="583">
                  <c:v>31.921739999999996</c:v>
                </c:pt>
                <c:pt idx="584">
                  <c:v>31.921739999999996</c:v>
                </c:pt>
                <c:pt idx="585">
                  <c:v>31.921739999999996</c:v>
                </c:pt>
                <c:pt idx="586">
                  <c:v>31.921739999999996</c:v>
                </c:pt>
                <c:pt idx="587">
                  <c:v>31.921739999999996</c:v>
                </c:pt>
                <c:pt idx="588">
                  <c:v>31.921739999999996</c:v>
                </c:pt>
                <c:pt idx="589">
                  <c:v>31.921739999999996</c:v>
                </c:pt>
                <c:pt idx="590">
                  <c:v>31.921739999999996</c:v>
                </c:pt>
                <c:pt idx="591">
                  <c:v>31.921739999999996</c:v>
                </c:pt>
                <c:pt idx="592">
                  <c:v>31.921739999999996</c:v>
                </c:pt>
                <c:pt idx="593">
                  <c:v>31.921739999999996</c:v>
                </c:pt>
                <c:pt idx="594">
                  <c:v>31.921739999999996</c:v>
                </c:pt>
                <c:pt idx="595">
                  <c:v>31.921739999999996</c:v>
                </c:pt>
                <c:pt idx="596">
                  <c:v>31.921739999999996</c:v>
                </c:pt>
                <c:pt idx="597">
                  <c:v>31.921739999999996</c:v>
                </c:pt>
                <c:pt idx="598">
                  <c:v>31.921739999999996</c:v>
                </c:pt>
                <c:pt idx="599">
                  <c:v>31.921739999999996</c:v>
                </c:pt>
                <c:pt idx="600">
                  <c:v>31.921739999999996</c:v>
                </c:pt>
                <c:pt idx="601">
                  <c:v>31.921739999999996</c:v>
                </c:pt>
                <c:pt idx="602">
                  <c:v>31.921739999999996</c:v>
                </c:pt>
                <c:pt idx="603">
                  <c:v>31.921739999999996</c:v>
                </c:pt>
                <c:pt idx="604">
                  <c:v>31.921739999999996</c:v>
                </c:pt>
                <c:pt idx="605">
                  <c:v>31.921739999999996</c:v>
                </c:pt>
                <c:pt idx="606">
                  <c:v>31.921739999999996</c:v>
                </c:pt>
                <c:pt idx="607">
                  <c:v>31.921739999999996</c:v>
                </c:pt>
                <c:pt idx="608">
                  <c:v>31.921739999999996</c:v>
                </c:pt>
                <c:pt idx="609">
                  <c:v>31.921739999999996</c:v>
                </c:pt>
                <c:pt idx="610">
                  <c:v>31.921739999999996</c:v>
                </c:pt>
                <c:pt idx="611">
                  <c:v>31.921739999999996</c:v>
                </c:pt>
                <c:pt idx="612">
                  <c:v>31.921739999999996</c:v>
                </c:pt>
                <c:pt idx="613">
                  <c:v>31.921739999999996</c:v>
                </c:pt>
                <c:pt idx="614">
                  <c:v>31.921739999999996</c:v>
                </c:pt>
                <c:pt idx="615">
                  <c:v>31.921739999999996</c:v>
                </c:pt>
                <c:pt idx="616">
                  <c:v>31.921739999999996</c:v>
                </c:pt>
                <c:pt idx="617">
                  <c:v>31.921739999999996</c:v>
                </c:pt>
                <c:pt idx="618">
                  <c:v>31.921739999999996</c:v>
                </c:pt>
                <c:pt idx="619">
                  <c:v>31.921739999999996</c:v>
                </c:pt>
                <c:pt idx="620">
                  <c:v>31.921739999999996</c:v>
                </c:pt>
                <c:pt idx="621">
                  <c:v>31.921739999999996</c:v>
                </c:pt>
                <c:pt idx="622">
                  <c:v>31.921739999999996</c:v>
                </c:pt>
                <c:pt idx="623">
                  <c:v>31.921739999999996</c:v>
                </c:pt>
                <c:pt idx="624">
                  <c:v>31.921739999999996</c:v>
                </c:pt>
                <c:pt idx="625">
                  <c:v>31.921739999999996</c:v>
                </c:pt>
                <c:pt idx="626">
                  <c:v>31.921739999999996</c:v>
                </c:pt>
                <c:pt idx="627">
                  <c:v>31.921739999999996</c:v>
                </c:pt>
                <c:pt idx="628">
                  <c:v>31.921739999999996</c:v>
                </c:pt>
                <c:pt idx="629">
                  <c:v>31.921739999999996</c:v>
                </c:pt>
                <c:pt idx="630">
                  <c:v>31.921739999999996</c:v>
                </c:pt>
                <c:pt idx="631">
                  <c:v>31.921739999999996</c:v>
                </c:pt>
                <c:pt idx="632">
                  <c:v>31.921739999999996</c:v>
                </c:pt>
                <c:pt idx="633">
                  <c:v>31.921739999999996</c:v>
                </c:pt>
                <c:pt idx="634">
                  <c:v>31.921739999999996</c:v>
                </c:pt>
                <c:pt idx="635">
                  <c:v>31.921739999999996</c:v>
                </c:pt>
                <c:pt idx="636">
                  <c:v>31.921739999999996</c:v>
                </c:pt>
                <c:pt idx="637">
                  <c:v>31.921739999999996</c:v>
                </c:pt>
                <c:pt idx="638">
                  <c:v>31.921739999999996</c:v>
                </c:pt>
                <c:pt idx="639">
                  <c:v>31.921739999999996</c:v>
                </c:pt>
                <c:pt idx="640">
                  <c:v>31.921739999999996</c:v>
                </c:pt>
                <c:pt idx="641">
                  <c:v>31.921739999999996</c:v>
                </c:pt>
                <c:pt idx="642">
                  <c:v>31.921739999999996</c:v>
                </c:pt>
                <c:pt idx="643">
                  <c:v>31.921739999999996</c:v>
                </c:pt>
                <c:pt idx="644">
                  <c:v>31.921739999999996</c:v>
                </c:pt>
                <c:pt idx="645">
                  <c:v>31.921739999999996</c:v>
                </c:pt>
                <c:pt idx="646">
                  <c:v>31.921739999999996</c:v>
                </c:pt>
                <c:pt idx="647">
                  <c:v>31.921739999999996</c:v>
                </c:pt>
                <c:pt idx="648">
                  <c:v>31.921739999999996</c:v>
                </c:pt>
                <c:pt idx="649">
                  <c:v>31.921739999999996</c:v>
                </c:pt>
                <c:pt idx="650">
                  <c:v>31.921739999999996</c:v>
                </c:pt>
                <c:pt idx="651">
                  <c:v>31.921739999999996</c:v>
                </c:pt>
                <c:pt idx="652">
                  <c:v>31.921739999999996</c:v>
                </c:pt>
                <c:pt idx="653">
                  <c:v>31.921739999999996</c:v>
                </c:pt>
                <c:pt idx="654">
                  <c:v>31.921739999999996</c:v>
                </c:pt>
                <c:pt idx="655">
                  <c:v>31.921739999999996</c:v>
                </c:pt>
                <c:pt idx="656">
                  <c:v>31.921739999999996</c:v>
                </c:pt>
                <c:pt idx="657">
                  <c:v>31.921739999999996</c:v>
                </c:pt>
                <c:pt idx="658">
                  <c:v>31.921739999999996</c:v>
                </c:pt>
                <c:pt idx="659">
                  <c:v>31.921739999999996</c:v>
                </c:pt>
                <c:pt idx="660">
                  <c:v>31.921739999999996</c:v>
                </c:pt>
                <c:pt idx="661">
                  <c:v>31.921739999999996</c:v>
                </c:pt>
                <c:pt idx="662">
                  <c:v>31.921739999999996</c:v>
                </c:pt>
                <c:pt idx="663">
                  <c:v>31.921739999999996</c:v>
                </c:pt>
                <c:pt idx="664">
                  <c:v>31.921739999999996</c:v>
                </c:pt>
                <c:pt idx="665">
                  <c:v>31.921739999999996</c:v>
                </c:pt>
                <c:pt idx="666">
                  <c:v>31.921739999999996</c:v>
                </c:pt>
                <c:pt idx="667">
                  <c:v>31.921739999999996</c:v>
                </c:pt>
                <c:pt idx="668">
                  <c:v>31.921739999999996</c:v>
                </c:pt>
                <c:pt idx="669">
                  <c:v>31.921739999999996</c:v>
                </c:pt>
                <c:pt idx="670">
                  <c:v>31.921739999999996</c:v>
                </c:pt>
                <c:pt idx="671">
                  <c:v>31.921739999999996</c:v>
                </c:pt>
                <c:pt idx="672">
                  <c:v>31.921739999999996</c:v>
                </c:pt>
                <c:pt idx="673">
                  <c:v>31.921739999999996</c:v>
                </c:pt>
                <c:pt idx="674">
                  <c:v>31.921739999999996</c:v>
                </c:pt>
                <c:pt idx="675">
                  <c:v>31.921739999999996</c:v>
                </c:pt>
                <c:pt idx="676">
                  <c:v>31.921739999999996</c:v>
                </c:pt>
                <c:pt idx="677">
                  <c:v>31.921739999999996</c:v>
                </c:pt>
                <c:pt idx="678">
                  <c:v>31.921739999999996</c:v>
                </c:pt>
                <c:pt idx="679">
                  <c:v>31.921739999999996</c:v>
                </c:pt>
                <c:pt idx="680">
                  <c:v>31.921739999999996</c:v>
                </c:pt>
                <c:pt idx="681">
                  <c:v>31.921739999999996</c:v>
                </c:pt>
                <c:pt idx="682">
                  <c:v>31.921739999999996</c:v>
                </c:pt>
                <c:pt idx="683">
                  <c:v>31.921739999999996</c:v>
                </c:pt>
                <c:pt idx="684">
                  <c:v>31.921739999999996</c:v>
                </c:pt>
                <c:pt idx="685">
                  <c:v>31.921739999999996</c:v>
                </c:pt>
                <c:pt idx="686">
                  <c:v>31.921739999999996</c:v>
                </c:pt>
                <c:pt idx="687">
                  <c:v>31.921739999999996</c:v>
                </c:pt>
                <c:pt idx="688">
                  <c:v>31.921739999999996</c:v>
                </c:pt>
                <c:pt idx="689">
                  <c:v>31.921739999999996</c:v>
                </c:pt>
                <c:pt idx="690">
                  <c:v>31.921739999999996</c:v>
                </c:pt>
                <c:pt idx="691">
                  <c:v>31.921739999999996</c:v>
                </c:pt>
                <c:pt idx="692">
                  <c:v>31.921739999999996</c:v>
                </c:pt>
                <c:pt idx="693">
                  <c:v>31.921739999999996</c:v>
                </c:pt>
                <c:pt idx="694">
                  <c:v>31.921739999999996</c:v>
                </c:pt>
                <c:pt idx="695">
                  <c:v>31.921739999999996</c:v>
                </c:pt>
                <c:pt idx="696">
                  <c:v>31.921739999999996</c:v>
                </c:pt>
                <c:pt idx="697">
                  <c:v>31.921739999999996</c:v>
                </c:pt>
                <c:pt idx="698">
                  <c:v>31.921739999999996</c:v>
                </c:pt>
                <c:pt idx="699">
                  <c:v>31.921739999999996</c:v>
                </c:pt>
                <c:pt idx="700">
                  <c:v>31.921739999999996</c:v>
                </c:pt>
                <c:pt idx="701">
                  <c:v>31.921739999999996</c:v>
                </c:pt>
                <c:pt idx="702">
                  <c:v>31.921739999999996</c:v>
                </c:pt>
                <c:pt idx="703">
                  <c:v>31.921739999999996</c:v>
                </c:pt>
                <c:pt idx="704">
                  <c:v>31.921739999999996</c:v>
                </c:pt>
                <c:pt idx="705">
                  <c:v>31.921739999999996</c:v>
                </c:pt>
                <c:pt idx="706">
                  <c:v>31.921739999999996</c:v>
                </c:pt>
                <c:pt idx="707">
                  <c:v>31.921739999999996</c:v>
                </c:pt>
                <c:pt idx="708">
                  <c:v>31.921739999999996</c:v>
                </c:pt>
                <c:pt idx="709">
                  <c:v>31.921739999999996</c:v>
                </c:pt>
                <c:pt idx="710">
                  <c:v>31.921739999999996</c:v>
                </c:pt>
                <c:pt idx="711">
                  <c:v>31.921739999999996</c:v>
                </c:pt>
                <c:pt idx="712">
                  <c:v>31.921739999999996</c:v>
                </c:pt>
                <c:pt idx="713">
                  <c:v>31.921739999999996</c:v>
                </c:pt>
                <c:pt idx="714">
                  <c:v>31.921739999999996</c:v>
                </c:pt>
                <c:pt idx="715">
                  <c:v>31.921739999999996</c:v>
                </c:pt>
                <c:pt idx="716">
                  <c:v>31.921739999999996</c:v>
                </c:pt>
                <c:pt idx="717">
                  <c:v>31.921739999999996</c:v>
                </c:pt>
                <c:pt idx="718">
                  <c:v>31.921739999999996</c:v>
                </c:pt>
                <c:pt idx="719">
                  <c:v>31.921739999999996</c:v>
                </c:pt>
                <c:pt idx="720">
                  <c:v>31.921739999999996</c:v>
                </c:pt>
                <c:pt idx="721">
                  <c:v>31.921739999999996</c:v>
                </c:pt>
                <c:pt idx="722">
                  <c:v>31.921739999999996</c:v>
                </c:pt>
                <c:pt idx="723">
                  <c:v>31.921739999999996</c:v>
                </c:pt>
                <c:pt idx="724">
                  <c:v>31.921739999999996</c:v>
                </c:pt>
                <c:pt idx="725">
                  <c:v>31.921739999999996</c:v>
                </c:pt>
                <c:pt idx="726">
                  <c:v>31.921739999999996</c:v>
                </c:pt>
                <c:pt idx="727">
                  <c:v>31.921739999999996</c:v>
                </c:pt>
                <c:pt idx="728">
                  <c:v>31.921739999999996</c:v>
                </c:pt>
                <c:pt idx="729">
                  <c:v>31.921739999999996</c:v>
                </c:pt>
                <c:pt idx="730">
                  <c:v>31.921739999999996</c:v>
                </c:pt>
                <c:pt idx="731">
                  <c:v>31.921739999999996</c:v>
                </c:pt>
                <c:pt idx="732">
                  <c:v>31.921739999999996</c:v>
                </c:pt>
                <c:pt idx="733">
                  <c:v>31.921739999999996</c:v>
                </c:pt>
                <c:pt idx="734">
                  <c:v>31.921739999999996</c:v>
                </c:pt>
                <c:pt idx="735">
                  <c:v>31.921739999999996</c:v>
                </c:pt>
                <c:pt idx="736">
                  <c:v>31.921739999999996</c:v>
                </c:pt>
                <c:pt idx="737">
                  <c:v>31.921739999999996</c:v>
                </c:pt>
                <c:pt idx="738">
                  <c:v>31.921739999999996</c:v>
                </c:pt>
                <c:pt idx="739">
                  <c:v>31.921739999999996</c:v>
                </c:pt>
                <c:pt idx="740">
                  <c:v>31.921739999999996</c:v>
                </c:pt>
                <c:pt idx="741">
                  <c:v>31.921739999999996</c:v>
                </c:pt>
                <c:pt idx="742">
                  <c:v>31.921739999999996</c:v>
                </c:pt>
                <c:pt idx="743">
                  <c:v>31.921739999999996</c:v>
                </c:pt>
                <c:pt idx="744">
                  <c:v>31.921739999999996</c:v>
                </c:pt>
                <c:pt idx="745">
                  <c:v>31.921739999999996</c:v>
                </c:pt>
                <c:pt idx="746">
                  <c:v>31.921739999999996</c:v>
                </c:pt>
                <c:pt idx="747">
                  <c:v>31.921739999999996</c:v>
                </c:pt>
                <c:pt idx="748">
                  <c:v>31.921739999999996</c:v>
                </c:pt>
                <c:pt idx="749">
                  <c:v>31.921739999999996</c:v>
                </c:pt>
                <c:pt idx="750">
                  <c:v>31.921739999999996</c:v>
                </c:pt>
                <c:pt idx="751">
                  <c:v>31.921739999999996</c:v>
                </c:pt>
                <c:pt idx="752">
                  <c:v>31.921739999999996</c:v>
                </c:pt>
                <c:pt idx="753">
                  <c:v>31.921739999999996</c:v>
                </c:pt>
                <c:pt idx="754">
                  <c:v>31.921739999999996</c:v>
                </c:pt>
                <c:pt idx="755">
                  <c:v>31.921739999999996</c:v>
                </c:pt>
                <c:pt idx="756">
                  <c:v>31.921739999999996</c:v>
                </c:pt>
                <c:pt idx="757">
                  <c:v>31.921739999999996</c:v>
                </c:pt>
                <c:pt idx="758">
                  <c:v>31.921739999999996</c:v>
                </c:pt>
                <c:pt idx="759">
                  <c:v>31.921739999999996</c:v>
                </c:pt>
                <c:pt idx="760">
                  <c:v>31.921739999999996</c:v>
                </c:pt>
                <c:pt idx="761">
                  <c:v>31.921739999999996</c:v>
                </c:pt>
                <c:pt idx="762">
                  <c:v>31.921739999999996</c:v>
                </c:pt>
                <c:pt idx="763">
                  <c:v>31.921739999999996</c:v>
                </c:pt>
                <c:pt idx="764">
                  <c:v>31.921739999999996</c:v>
                </c:pt>
                <c:pt idx="765">
                  <c:v>31.921739999999996</c:v>
                </c:pt>
                <c:pt idx="766">
                  <c:v>31.921739999999996</c:v>
                </c:pt>
                <c:pt idx="767">
                  <c:v>31.921739999999996</c:v>
                </c:pt>
                <c:pt idx="768">
                  <c:v>31.921739999999996</c:v>
                </c:pt>
                <c:pt idx="769">
                  <c:v>31.921739999999996</c:v>
                </c:pt>
                <c:pt idx="770">
                  <c:v>31.921739999999996</c:v>
                </c:pt>
                <c:pt idx="771">
                  <c:v>31.921739999999996</c:v>
                </c:pt>
                <c:pt idx="772">
                  <c:v>31.921739999999996</c:v>
                </c:pt>
                <c:pt idx="773">
                  <c:v>31.921739999999996</c:v>
                </c:pt>
                <c:pt idx="774">
                  <c:v>31.921739999999996</c:v>
                </c:pt>
                <c:pt idx="775">
                  <c:v>31.921739999999996</c:v>
                </c:pt>
                <c:pt idx="776">
                  <c:v>31.921739999999996</c:v>
                </c:pt>
                <c:pt idx="777">
                  <c:v>31.921739999999996</c:v>
                </c:pt>
                <c:pt idx="778">
                  <c:v>31.921739999999996</c:v>
                </c:pt>
                <c:pt idx="779">
                  <c:v>31.921739999999996</c:v>
                </c:pt>
                <c:pt idx="780">
                  <c:v>31.921739999999996</c:v>
                </c:pt>
                <c:pt idx="781">
                  <c:v>31.921739999999996</c:v>
                </c:pt>
                <c:pt idx="782">
                  <c:v>31.921739999999996</c:v>
                </c:pt>
                <c:pt idx="783">
                  <c:v>31.921739999999996</c:v>
                </c:pt>
                <c:pt idx="784">
                  <c:v>31.921739999999996</c:v>
                </c:pt>
                <c:pt idx="785">
                  <c:v>31.921739999999996</c:v>
                </c:pt>
                <c:pt idx="786">
                  <c:v>31.921739999999996</c:v>
                </c:pt>
                <c:pt idx="787">
                  <c:v>31.921739999999996</c:v>
                </c:pt>
                <c:pt idx="788">
                  <c:v>31.921739999999996</c:v>
                </c:pt>
                <c:pt idx="789">
                  <c:v>31.921739999999996</c:v>
                </c:pt>
                <c:pt idx="790">
                  <c:v>31.921739999999996</c:v>
                </c:pt>
                <c:pt idx="791">
                  <c:v>31.921739999999996</c:v>
                </c:pt>
                <c:pt idx="792">
                  <c:v>31.921739999999996</c:v>
                </c:pt>
                <c:pt idx="793">
                  <c:v>31.921739999999996</c:v>
                </c:pt>
                <c:pt idx="794">
                  <c:v>31.921739999999996</c:v>
                </c:pt>
                <c:pt idx="795">
                  <c:v>31.921739999999996</c:v>
                </c:pt>
                <c:pt idx="796">
                  <c:v>31.921739999999996</c:v>
                </c:pt>
                <c:pt idx="797">
                  <c:v>31.921739999999996</c:v>
                </c:pt>
                <c:pt idx="798">
                  <c:v>31.921739999999996</c:v>
                </c:pt>
                <c:pt idx="799">
                  <c:v>31.921739999999996</c:v>
                </c:pt>
                <c:pt idx="800">
                  <c:v>31.921739999999996</c:v>
                </c:pt>
                <c:pt idx="801">
                  <c:v>31.921739999999996</c:v>
                </c:pt>
                <c:pt idx="802">
                  <c:v>31.921739999999996</c:v>
                </c:pt>
                <c:pt idx="803">
                  <c:v>31.921739999999996</c:v>
                </c:pt>
                <c:pt idx="804">
                  <c:v>31.921739999999996</c:v>
                </c:pt>
                <c:pt idx="805">
                  <c:v>31.921739999999996</c:v>
                </c:pt>
                <c:pt idx="806">
                  <c:v>31.921739999999996</c:v>
                </c:pt>
                <c:pt idx="807">
                  <c:v>31.921739999999996</c:v>
                </c:pt>
                <c:pt idx="808">
                  <c:v>31.921739999999996</c:v>
                </c:pt>
                <c:pt idx="809">
                  <c:v>31.921739999999996</c:v>
                </c:pt>
                <c:pt idx="810">
                  <c:v>31.921739999999996</c:v>
                </c:pt>
                <c:pt idx="811">
                  <c:v>31.921739999999996</c:v>
                </c:pt>
                <c:pt idx="812">
                  <c:v>31.921739999999996</c:v>
                </c:pt>
                <c:pt idx="813">
                  <c:v>31.921739999999996</c:v>
                </c:pt>
                <c:pt idx="814">
                  <c:v>31.921739999999996</c:v>
                </c:pt>
                <c:pt idx="815">
                  <c:v>31.921739999999996</c:v>
                </c:pt>
                <c:pt idx="816">
                  <c:v>31.921739999999996</c:v>
                </c:pt>
                <c:pt idx="817">
                  <c:v>31.921739999999996</c:v>
                </c:pt>
                <c:pt idx="818">
                  <c:v>31.921739999999996</c:v>
                </c:pt>
                <c:pt idx="819">
                  <c:v>31.921739999999996</c:v>
                </c:pt>
                <c:pt idx="820">
                  <c:v>31.921739999999996</c:v>
                </c:pt>
                <c:pt idx="821">
                  <c:v>31.921739999999996</c:v>
                </c:pt>
                <c:pt idx="822">
                  <c:v>31.921739999999996</c:v>
                </c:pt>
                <c:pt idx="823">
                  <c:v>31.921739999999996</c:v>
                </c:pt>
                <c:pt idx="824">
                  <c:v>31.921739999999996</c:v>
                </c:pt>
                <c:pt idx="825">
                  <c:v>31.921739999999996</c:v>
                </c:pt>
                <c:pt idx="826">
                  <c:v>31.921739999999996</c:v>
                </c:pt>
                <c:pt idx="827">
                  <c:v>31.921739999999996</c:v>
                </c:pt>
                <c:pt idx="828">
                  <c:v>31.921739999999996</c:v>
                </c:pt>
                <c:pt idx="829">
                  <c:v>31.921739999999996</c:v>
                </c:pt>
                <c:pt idx="830">
                  <c:v>31.921739999999996</c:v>
                </c:pt>
                <c:pt idx="831">
                  <c:v>31.921739999999996</c:v>
                </c:pt>
                <c:pt idx="832">
                  <c:v>31.921739999999996</c:v>
                </c:pt>
                <c:pt idx="833">
                  <c:v>31.921739999999996</c:v>
                </c:pt>
                <c:pt idx="834">
                  <c:v>31.921739999999996</c:v>
                </c:pt>
                <c:pt idx="835">
                  <c:v>31.921739999999996</c:v>
                </c:pt>
                <c:pt idx="836">
                  <c:v>31.921739999999996</c:v>
                </c:pt>
                <c:pt idx="837">
                  <c:v>31.921739999999996</c:v>
                </c:pt>
                <c:pt idx="838">
                  <c:v>31.921739999999996</c:v>
                </c:pt>
                <c:pt idx="839">
                  <c:v>31.921739999999996</c:v>
                </c:pt>
                <c:pt idx="840">
                  <c:v>31.921739999999996</c:v>
                </c:pt>
                <c:pt idx="841">
                  <c:v>31.921739999999996</c:v>
                </c:pt>
                <c:pt idx="842">
                  <c:v>31.921739999999996</c:v>
                </c:pt>
                <c:pt idx="843">
                  <c:v>31.921739999999996</c:v>
                </c:pt>
                <c:pt idx="844">
                  <c:v>31.921739999999996</c:v>
                </c:pt>
                <c:pt idx="845">
                  <c:v>31.921739999999996</c:v>
                </c:pt>
                <c:pt idx="846">
                  <c:v>31.921739999999996</c:v>
                </c:pt>
                <c:pt idx="847">
                  <c:v>31.921739999999996</c:v>
                </c:pt>
                <c:pt idx="848">
                  <c:v>31.921739999999996</c:v>
                </c:pt>
                <c:pt idx="849">
                  <c:v>31.921739999999996</c:v>
                </c:pt>
                <c:pt idx="850">
                  <c:v>31.921739999999996</c:v>
                </c:pt>
                <c:pt idx="851">
                  <c:v>31.921739999999996</c:v>
                </c:pt>
                <c:pt idx="852">
                  <c:v>31.921739999999996</c:v>
                </c:pt>
                <c:pt idx="853">
                  <c:v>31.921739999999996</c:v>
                </c:pt>
                <c:pt idx="854">
                  <c:v>31.921739999999996</c:v>
                </c:pt>
                <c:pt idx="855">
                  <c:v>31.921739999999996</c:v>
                </c:pt>
                <c:pt idx="856">
                  <c:v>31.921739999999996</c:v>
                </c:pt>
                <c:pt idx="857">
                  <c:v>31.921739999999996</c:v>
                </c:pt>
                <c:pt idx="858">
                  <c:v>31.921739999999996</c:v>
                </c:pt>
                <c:pt idx="859">
                  <c:v>31.921739999999996</c:v>
                </c:pt>
                <c:pt idx="860">
                  <c:v>31.921739999999996</c:v>
                </c:pt>
                <c:pt idx="861">
                  <c:v>31.921739999999996</c:v>
                </c:pt>
                <c:pt idx="862">
                  <c:v>31.921739999999996</c:v>
                </c:pt>
                <c:pt idx="863">
                  <c:v>31.921739999999996</c:v>
                </c:pt>
                <c:pt idx="864">
                  <c:v>31.921739999999996</c:v>
                </c:pt>
                <c:pt idx="865">
                  <c:v>31.921739999999996</c:v>
                </c:pt>
                <c:pt idx="866">
                  <c:v>31.921739999999996</c:v>
                </c:pt>
                <c:pt idx="867">
                  <c:v>31.921739999999996</c:v>
                </c:pt>
                <c:pt idx="868">
                  <c:v>31.921739999999996</c:v>
                </c:pt>
                <c:pt idx="869">
                  <c:v>31.921739999999996</c:v>
                </c:pt>
                <c:pt idx="870">
                  <c:v>31.921739999999996</c:v>
                </c:pt>
                <c:pt idx="871">
                  <c:v>31.921739999999996</c:v>
                </c:pt>
                <c:pt idx="872">
                  <c:v>31.921739999999996</c:v>
                </c:pt>
                <c:pt idx="873">
                  <c:v>31.921739999999996</c:v>
                </c:pt>
                <c:pt idx="874">
                  <c:v>31.921739999999996</c:v>
                </c:pt>
                <c:pt idx="875">
                  <c:v>31.921739999999996</c:v>
                </c:pt>
                <c:pt idx="876">
                  <c:v>31.921739999999996</c:v>
                </c:pt>
                <c:pt idx="877">
                  <c:v>31.921739999999996</c:v>
                </c:pt>
                <c:pt idx="878">
                  <c:v>31.921739999999996</c:v>
                </c:pt>
                <c:pt idx="879">
                  <c:v>31.921739999999996</c:v>
                </c:pt>
                <c:pt idx="880">
                  <c:v>31.921739999999996</c:v>
                </c:pt>
                <c:pt idx="881">
                  <c:v>31.921739999999996</c:v>
                </c:pt>
                <c:pt idx="882">
                  <c:v>31.921739999999996</c:v>
                </c:pt>
                <c:pt idx="883">
                  <c:v>31.921739999999996</c:v>
                </c:pt>
                <c:pt idx="884">
                  <c:v>31.921739999999996</c:v>
                </c:pt>
                <c:pt idx="885">
                  <c:v>31.921739999999996</c:v>
                </c:pt>
                <c:pt idx="886">
                  <c:v>31.921739999999996</c:v>
                </c:pt>
                <c:pt idx="887">
                  <c:v>31.921739999999996</c:v>
                </c:pt>
                <c:pt idx="888">
                  <c:v>31.921739999999996</c:v>
                </c:pt>
                <c:pt idx="889">
                  <c:v>31.921739999999996</c:v>
                </c:pt>
                <c:pt idx="890">
                  <c:v>31.921739999999996</c:v>
                </c:pt>
                <c:pt idx="891">
                  <c:v>31.921739999999996</c:v>
                </c:pt>
                <c:pt idx="892">
                  <c:v>31.921739999999996</c:v>
                </c:pt>
                <c:pt idx="893">
                  <c:v>31.921739999999996</c:v>
                </c:pt>
                <c:pt idx="894">
                  <c:v>31.921739999999996</c:v>
                </c:pt>
                <c:pt idx="895">
                  <c:v>31.921739999999996</c:v>
                </c:pt>
                <c:pt idx="896">
                  <c:v>31.921739999999996</c:v>
                </c:pt>
                <c:pt idx="897">
                  <c:v>31.921739999999996</c:v>
                </c:pt>
                <c:pt idx="898">
                  <c:v>31.921739999999996</c:v>
                </c:pt>
                <c:pt idx="899">
                  <c:v>31.921739999999996</c:v>
                </c:pt>
                <c:pt idx="900">
                  <c:v>31.921739999999996</c:v>
                </c:pt>
                <c:pt idx="901">
                  <c:v>31.921739999999996</c:v>
                </c:pt>
                <c:pt idx="902">
                  <c:v>31.921739999999996</c:v>
                </c:pt>
                <c:pt idx="903">
                  <c:v>31.921739999999996</c:v>
                </c:pt>
                <c:pt idx="904">
                  <c:v>31.921739999999996</c:v>
                </c:pt>
                <c:pt idx="905">
                  <c:v>31.921739999999996</c:v>
                </c:pt>
                <c:pt idx="906">
                  <c:v>31.921739999999996</c:v>
                </c:pt>
                <c:pt idx="907">
                  <c:v>31.921739999999996</c:v>
                </c:pt>
                <c:pt idx="908">
                  <c:v>31.921739999999996</c:v>
                </c:pt>
                <c:pt idx="909">
                  <c:v>31.921739999999996</c:v>
                </c:pt>
                <c:pt idx="910">
                  <c:v>31.921739999999996</c:v>
                </c:pt>
                <c:pt idx="911">
                  <c:v>31.921739999999996</c:v>
                </c:pt>
                <c:pt idx="912">
                  <c:v>31.921739999999996</c:v>
                </c:pt>
                <c:pt idx="913">
                  <c:v>31.921739999999996</c:v>
                </c:pt>
                <c:pt idx="914">
                  <c:v>31.921739999999996</c:v>
                </c:pt>
                <c:pt idx="915">
                  <c:v>31.921739999999996</c:v>
                </c:pt>
                <c:pt idx="916">
                  <c:v>31.921739999999996</c:v>
                </c:pt>
                <c:pt idx="917">
                  <c:v>31.921739999999996</c:v>
                </c:pt>
                <c:pt idx="918">
                  <c:v>31.921739999999996</c:v>
                </c:pt>
                <c:pt idx="919">
                  <c:v>31.921739999999996</c:v>
                </c:pt>
                <c:pt idx="920">
                  <c:v>31.921739999999996</c:v>
                </c:pt>
                <c:pt idx="921">
                  <c:v>31.921739999999996</c:v>
                </c:pt>
                <c:pt idx="922">
                  <c:v>31.921739999999996</c:v>
                </c:pt>
                <c:pt idx="923">
                  <c:v>31.921739999999996</c:v>
                </c:pt>
                <c:pt idx="924">
                  <c:v>31.921739999999996</c:v>
                </c:pt>
                <c:pt idx="925">
                  <c:v>31.921739999999996</c:v>
                </c:pt>
                <c:pt idx="926">
                  <c:v>31.921739999999996</c:v>
                </c:pt>
                <c:pt idx="927">
                  <c:v>31.921739999999996</c:v>
                </c:pt>
                <c:pt idx="928">
                  <c:v>31.921739999999996</c:v>
                </c:pt>
                <c:pt idx="929">
                  <c:v>31.921739999999996</c:v>
                </c:pt>
                <c:pt idx="930">
                  <c:v>31.921739999999996</c:v>
                </c:pt>
                <c:pt idx="931">
                  <c:v>31.921739999999996</c:v>
                </c:pt>
                <c:pt idx="932">
                  <c:v>31.921739999999996</c:v>
                </c:pt>
                <c:pt idx="933">
                  <c:v>31.921739999999996</c:v>
                </c:pt>
                <c:pt idx="934">
                  <c:v>31.921739999999996</c:v>
                </c:pt>
                <c:pt idx="935">
                  <c:v>31.921739999999996</c:v>
                </c:pt>
                <c:pt idx="936">
                  <c:v>31.921739999999996</c:v>
                </c:pt>
                <c:pt idx="937">
                  <c:v>31.921739999999996</c:v>
                </c:pt>
                <c:pt idx="938">
                  <c:v>31.921739999999996</c:v>
                </c:pt>
                <c:pt idx="939">
                  <c:v>31.921739999999996</c:v>
                </c:pt>
                <c:pt idx="940">
                  <c:v>31.921739999999996</c:v>
                </c:pt>
                <c:pt idx="941">
                  <c:v>31.921739999999996</c:v>
                </c:pt>
                <c:pt idx="942">
                  <c:v>31.921739999999996</c:v>
                </c:pt>
                <c:pt idx="943">
                  <c:v>31.921739999999996</c:v>
                </c:pt>
                <c:pt idx="944">
                  <c:v>31.921739999999996</c:v>
                </c:pt>
                <c:pt idx="945">
                  <c:v>31.921739999999996</c:v>
                </c:pt>
                <c:pt idx="946">
                  <c:v>31.921739999999996</c:v>
                </c:pt>
                <c:pt idx="947">
                  <c:v>31.921739999999996</c:v>
                </c:pt>
                <c:pt idx="948">
                  <c:v>31.921739999999996</c:v>
                </c:pt>
                <c:pt idx="949">
                  <c:v>31.921739999999996</c:v>
                </c:pt>
                <c:pt idx="950">
                  <c:v>31.921739999999996</c:v>
                </c:pt>
                <c:pt idx="951">
                  <c:v>31.921739999999996</c:v>
                </c:pt>
                <c:pt idx="952">
                  <c:v>31.921739999999996</c:v>
                </c:pt>
                <c:pt idx="953">
                  <c:v>31.921739999999996</c:v>
                </c:pt>
                <c:pt idx="954">
                  <c:v>31.921739999999996</c:v>
                </c:pt>
                <c:pt idx="955">
                  <c:v>31.921739999999996</c:v>
                </c:pt>
                <c:pt idx="956">
                  <c:v>31.921739999999996</c:v>
                </c:pt>
                <c:pt idx="957">
                  <c:v>31.921739999999996</c:v>
                </c:pt>
                <c:pt idx="958">
                  <c:v>31.921739999999996</c:v>
                </c:pt>
                <c:pt idx="959">
                  <c:v>31.921739999999996</c:v>
                </c:pt>
                <c:pt idx="960">
                  <c:v>31.921739999999996</c:v>
                </c:pt>
                <c:pt idx="961">
                  <c:v>31.921739999999996</c:v>
                </c:pt>
                <c:pt idx="962">
                  <c:v>31.921739999999996</c:v>
                </c:pt>
                <c:pt idx="963">
                  <c:v>31.921739999999996</c:v>
                </c:pt>
                <c:pt idx="964">
                  <c:v>31.921739999999996</c:v>
                </c:pt>
                <c:pt idx="965">
                  <c:v>31.921739999999996</c:v>
                </c:pt>
                <c:pt idx="966">
                  <c:v>31.921739999999996</c:v>
                </c:pt>
                <c:pt idx="967">
                  <c:v>31.921739999999996</c:v>
                </c:pt>
                <c:pt idx="968">
                  <c:v>31.921739999999996</c:v>
                </c:pt>
                <c:pt idx="969">
                  <c:v>31.921739999999996</c:v>
                </c:pt>
                <c:pt idx="970">
                  <c:v>31.921739999999996</c:v>
                </c:pt>
                <c:pt idx="971">
                  <c:v>31.921739999999996</c:v>
                </c:pt>
                <c:pt idx="972">
                  <c:v>31.921739999999996</c:v>
                </c:pt>
                <c:pt idx="973">
                  <c:v>31.921739999999996</c:v>
                </c:pt>
                <c:pt idx="974">
                  <c:v>31.921739999999996</c:v>
                </c:pt>
                <c:pt idx="975">
                  <c:v>31.921739999999996</c:v>
                </c:pt>
                <c:pt idx="976">
                  <c:v>31.921739999999996</c:v>
                </c:pt>
                <c:pt idx="977">
                  <c:v>31.921739999999996</c:v>
                </c:pt>
                <c:pt idx="978">
                  <c:v>31.921739999999996</c:v>
                </c:pt>
                <c:pt idx="979">
                  <c:v>31.921739999999996</c:v>
                </c:pt>
                <c:pt idx="980">
                  <c:v>31.921739999999996</c:v>
                </c:pt>
                <c:pt idx="981">
                  <c:v>31.921739999999996</c:v>
                </c:pt>
                <c:pt idx="982">
                  <c:v>31.921739999999996</c:v>
                </c:pt>
                <c:pt idx="983">
                  <c:v>31.921739999999996</c:v>
                </c:pt>
                <c:pt idx="984">
                  <c:v>31.921739999999996</c:v>
                </c:pt>
                <c:pt idx="985">
                  <c:v>31.921739999999996</c:v>
                </c:pt>
                <c:pt idx="986">
                  <c:v>31.921739999999996</c:v>
                </c:pt>
                <c:pt idx="987">
                  <c:v>31.921739999999996</c:v>
                </c:pt>
                <c:pt idx="988">
                  <c:v>31.921739999999996</c:v>
                </c:pt>
                <c:pt idx="989">
                  <c:v>31.921739999999996</c:v>
                </c:pt>
                <c:pt idx="990">
                  <c:v>31.921739999999996</c:v>
                </c:pt>
                <c:pt idx="991">
                  <c:v>31.921739999999996</c:v>
                </c:pt>
                <c:pt idx="992">
                  <c:v>31.921739999999996</c:v>
                </c:pt>
                <c:pt idx="993">
                  <c:v>31.921739999999996</c:v>
                </c:pt>
                <c:pt idx="994">
                  <c:v>31.921739999999996</c:v>
                </c:pt>
                <c:pt idx="995">
                  <c:v>31.921739999999996</c:v>
                </c:pt>
                <c:pt idx="996">
                  <c:v>31.921739999999996</c:v>
                </c:pt>
                <c:pt idx="997">
                  <c:v>31.921739999999996</c:v>
                </c:pt>
                <c:pt idx="998">
                  <c:v>31.921739999999996</c:v>
                </c:pt>
                <c:pt idx="999">
                  <c:v>31.921739999999996</c:v>
                </c:pt>
                <c:pt idx="1000">
                  <c:v>31.921739999999996</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Calculs!$W$4:$W$1004</c:f>
              <c:numCache>
                <c:formatCode>0.00</c:formatCode>
                <c:ptCount val="1001"/>
                <c:pt idx="0">
                  <c:v>54.977281210786032</c:v>
                </c:pt>
                <c:pt idx="1">
                  <c:v>54.779133305079917</c:v>
                </c:pt>
                <c:pt idx="2">
                  <c:v>54.581828318233519</c:v>
                </c:pt>
                <c:pt idx="3">
                  <c:v>54.385361526758238</c:v>
                </c:pt>
                <c:pt idx="4">
                  <c:v>54.189728240845895</c:v>
                </c:pt>
                <c:pt idx="5">
                  <c:v>53.994923804079868</c:v>
                </c:pt>
                <c:pt idx="6">
                  <c:v>53.800943593148553</c:v>
                </c:pt>
                <c:pt idx="7">
                  <c:v>53.607783017562284</c:v>
                </c:pt>
                <c:pt idx="8">
                  <c:v>53.415437519372645</c:v>
                </c:pt>
                <c:pt idx="9">
                  <c:v>53.223902572894964</c:v>
                </c:pt>
                <c:pt idx="10">
                  <c:v>53.033173684433123</c:v>
                </c:pt>
                <c:pt idx="11">
                  <c:v>52.843244257120745</c:v>
                </c:pt>
                <c:pt idx="12">
                  <c:v>52.654107781001784</c:v>
                </c:pt>
                <c:pt idx="13">
                  <c:v>52.465759958878557</c:v>
                </c:pt>
                <c:pt idx="14">
                  <c:v>52.278196522794801</c:v>
                </c:pt>
                <c:pt idx="15">
                  <c:v>52.091413233797539</c:v>
                </c:pt>
                <c:pt idx="16">
                  <c:v>51.905405881701256</c:v>
                </c:pt>
                <c:pt idx="17">
                  <c:v>51.720170284854419</c:v>
                </c:pt>
                <c:pt idx="18">
                  <c:v>51.535702289907888</c:v>
                </c:pt>
                <c:pt idx="19">
                  <c:v>51.351997771585985</c:v>
                </c:pt>
                <c:pt idx="20">
                  <c:v>51.169052632459405</c:v>
                </c:pt>
                <c:pt idx="21">
                  <c:v>50.986863851113917</c:v>
                </c:pt>
                <c:pt idx="22">
                  <c:v>50.805428406983395</c:v>
                </c:pt>
                <c:pt idx="23">
                  <c:v>50.624742236009162</c:v>
                </c:pt>
                <c:pt idx="24">
                  <c:v>50.44480130188056</c:v>
                </c:pt>
                <c:pt idx="25">
                  <c:v>50.265601595807901</c:v>
                </c:pt>
                <c:pt idx="26">
                  <c:v>50.087139136296862</c:v>
                </c:pt>
                <c:pt idx="27">
                  <c:v>49.90940996892563</c:v>
                </c:pt>
                <c:pt idx="28">
                  <c:v>49.732410166124119</c:v>
                </c:pt>
                <c:pt idx="29">
                  <c:v>49.556135826954829</c:v>
                </c:pt>
                <c:pt idx="30">
                  <c:v>49.380583076896492</c:v>
                </c:pt>
                <c:pt idx="31">
                  <c:v>49.205748067628974</c:v>
                </c:pt>
                <c:pt idx="32">
                  <c:v>49.031626976821101</c:v>
                </c:pt>
                <c:pt idx="33">
                  <c:v>48.858216007919715</c:v>
                </c:pt>
                <c:pt idx="34">
                  <c:v>48.68551138994119</c:v>
                </c:pt>
                <c:pt idx="35">
                  <c:v>48.513509377264739</c:v>
                </c:pt>
                <c:pt idx="36">
                  <c:v>48.342206249427768</c:v>
                </c:pt>
                <c:pt idx="37">
                  <c:v>48.171598310923081</c:v>
                </c:pt>
                <c:pt idx="38">
                  <c:v>48.001681890998093</c:v>
                </c:pt>
                <c:pt idx="39">
                  <c:v>47.832453343455697</c:v>
                </c:pt>
                <c:pt idx="40">
                  <c:v>47.663909046457363</c:v>
                </c:pt>
                <c:pt idx="41">
                  <c:v>47.496045402327724</c:v>
                </c:pt>
                <c:pt idx="42">
                  <c:v>47.328858837361359</c:v>
                </c:pt>
                <c:pt idx="43">
                  <c:v>47.162345801630991</c:v>
                </c:pt>
                <c:pt idx="44">
                  <c:v>46.996502768797704</c:v>
                </c:pt>
                <c:pt idx="45">
                  <c:v>46.831326235923036</c:v>
                </c:pt>
                <c:pt idx="46">
                  <c:v>46.666812723282483</c:v>
                </c:pt>
                <c:pt idx="47">
                  <c:v>46.502958774181145</c:v>
                </c:pt>
                <c:pt idx="48">
                  <c:v>46.339760954770654</c:v>
                </c:pt>
                <c:pt idx="49">
                  <c:v>46.177215853868226</c:v>
                </c:pt>
                <c:pt idx="50">
                  <c:v>46.015320082777073</c:v>
                </c:pt>
                <c:pt idx="51">
                  <c:v>45.854070275108619</c:v>
                </c:pt>
                <c:pt idx="52">
                  <c:v>45.693463086606315</c:v>
                </c:pt>
                <c:pt idx="53">
                  <c:v>45.533495194971231</c:v>
                </c:pt>
                <c:pt idx="54">
                  <c:v>45.374163299688831</c:v>
                </c:pt>
                <c:pt idx="55">
                  <c:v>45.21546412185797</c:v>
                </c:pt>
                <c:pt idx="56">
                  <c:v>45.057394404020933</c:v>
                </c:pt>
                <c:pt idx="57">
                  <c:v>44.899950909995219</c:v>
                </c:pt>
                <c:pt idx="58">
                  <c:v>44.743130424706905</c:v>
                </c:pt>
                <c:pt idx="59">
                  <c:v>44.586929754025704</c:v>
                </c:pt>
                <c:pt idx="60">
                  <c:v>44.431345724600945</c:v>
                </c:pt>
                <c:pt idx="61">
                  <c:v>44.276375183699763</c:v>
                </c:pt>
                <c:pt idx="62">
                  <c:v>44.1220149990463</c:v>
                </c:pt>
                <c:pt idx="63">
                  <c:v>43.968262058662631</c:v>
                </c:pt>
                <c:pt idx="64">
                  <c:v>43.815113270710818</c:v>
                </c:pt>
                <c:pt idx="65">
                  <c:v>43.662565563336805</c:v>
                </c:pt>
                <c:pt idx="66">
                  <c:v>43.510615884515317</c:v>
                </c:pt>
                <c:pt idx="67">
                  <c:v>43.359261201896665</c:v>
                </c:pt>
                <c:pt idx="68">
                  <c:v>43.208498502654372</c:v>
                </c:pt>
                <c:pt idx="69">
                  <c:v>43.058324793334542</c:v>
                </c:pt>
                <c:pt idx="70">
                  <c:v>42.908737099706492</c:v>
                </c:pt>
                <c:pt idx="71">
                  <c:v>42.759732466614807</c:v>
                </c:pt>
                <c:pt idx="72">
                  <c:v>42.611307957832494</c:v>
                </c:pt>
                <c:pt idx="73">
                  <c:v>42.463460655915767</c:v>
                </c:pt>
                <c:pt idx="74">
                  <c:v>42.316187662059882</c:v>
                </c:pt>
                <c:pt idx="75">
                  <c:v>42.169486095956451</c:v>
                </c:pt>
                <c:pt idx="76">
                  <c:v>42.023353095651871</c:v>
                </c:pt>
                <c:pt idx="77">
                  <c:v>41.877785817407073</c:v>
                </c:pt>
                <c:pt idx="78">
                  <c:v>41.732781435558742</c:v>
                </c:pt>
                <c:pt idx="79">
                  <c:v>41.588337142381249</c:v>
                </c:pt>
                <c:pt idx="80">
                  <c:v>41.444450147950533</c:v>
                </c:pt>
                <c:pt idx="81">
                  <c:v>41.301117680008439</c:v>
                </c:pt>
                <c:pt idx="82">
                  <c:v>41.158336983828896</c:v>
                </c:pt>
                <c:pt idx="83">
                  <c:v>41.016105322084854</c:v>
                </c:pt>
                <c:pt idx="84">
                  <c:v>40.874419974716687</c:v>
                </c:pt>
                <c:pt idx="85">
                  <c:v>40.733278238801475</c:v>
                </c:pt>
                <c:pt idx="86">
                  <c:v>40.592677428423755</c:v>
                </c:pt>
                <c:pt idx="87">
                  <c:v>40.45261487454718</c:v>
                </c:pt>
                <c:pt idx="88">
                  <c:v>40.313087924887384</c:v>
                </c:pt>
                <c:pt idx="89">
                  <c:v>40.174093943786062</c:v>
                </c:pt>
                <c:pt idx="90">
                  <c:v>40.035630312085871</c:v>
                </c:pt>
                <c:pt idx="91">
                  <c:v>39.897694427006904</c:v>
                </c:pt>
                <c:pt idx="92">
                  <c:v>39.760283702023699</c:v>
                </c:pt>
                <c:pt idx="93">
                  <c:v>39.62339556674371</c:v>
                </c:pt>
                <c:pt idx="94">
                  <c:v>39.487027466786863</c:v>
                </c:pt>
                <c:pt idx="95">
                  <c:v>39.351176863665714</c:v>
                </c:pt>
                <c:pt idx="96">
                  <c:v>39.215841234667302</c:v>
                </c:pt>
                <c:pt idx="97">
                  <c:v>39.081018072735461</c:v>
                </c:pt>
                <c:pt idx="98">
                  <c:v>38.946704886354524</c:v>
                </c:pt>
                <c:pt idx="99">
                  <c:v>38.812899199433801</c:v>
                </c:pt>
                <c:pt idx="100">
                  <c:v>38.679598551193351</c:v>
                </c:pt>
                <c:pt idx="101">
                  <c:v>37.363114426429107</c:v>
                </c:pt>
                <c:pt idx="102">
                  <c:v>36.095501014261323</c:v>
                </c:pt>
                <c:pt idx="103">
                  <c:v>34.87445537688113</c:v>
                </c:pt>
                <c:pt idx="104">
                  <c:v>33.697811719619537</c:v>
                </c:pt>
                <c:pt idx="105">
                  <c:v>32.563531701908957</c:v>
                </c:pt>
                <c:pt idx="106">
                  <c:v>31.469695541474909</c:v>
                </c:pt>
                <c:pt idx="107">
                  <c:v>30.414493838224267</c:v>
                </c:pt>
                <c:pt idx="108">
                  <c:v>29.396220051894367</c:v>
                </c:pt>
                <c:pt idx="109">
                  <c:v>28.413263574262857</c:v>
                </c:pt>
                <c:pt idx="110">
                  <c:v>27.464103342695278</c:v>
                </c:pt>
                <c:pt idx="111">
                  <c:v>26.547301947120861</c:v>
                </c:pt>
                <c:pt idx="112">
                  <c:v>25.661500187256344</c:v>
                </c:pt>
                <c:pt idx="113">
                  <c:v>24.805412041112465</c:v>
                </c:pt>
                <c:pt idx="114">
                  <c:v>23.977820009580721</c:v>
                </c:pt>
                <c:pt idx="115">
                  <c:v>23.177570805259258</c:v>
                </c:pt>
                <c:pt idx="116">
                  <c:v>22.403571356685944</c:v>
                </c:pt>
                <c:pt idx="117">
                  <c:v>21.654785101841682</c:v>
                </c:pt>
                <c:pt idx="118">
                  <c:v>20.930228547204717</c:v>
                </c:pt>
                <c:pt idx="119">
                  <c:v>20.228968070808691</c:v>
                </c:pt>
                <c:pt idx="120">
                  <c:v>19.55011694970867</c:v>
                </c:pt>
                <c:pt idx="121">
                  <c:v>18.892832594017761</c:v>
                </c:pt>
                <c:pt idx="122">
                  <c:v>18.256313971259875</c:v>
                </c:pt>
                <c:pt idx="123">
                  <c:v>17.639799206213624</c:v>
                </c:pt>
                <c:pt idx="124">
                  <c:v>17.04256334271226</c:v>
                </c:pt>
                <c:pt idx="125">
                  <c:v>16.463916255031243</c:v>
                </c:pt>
                <c:pt idx="126">
                  <c:v>15.903200697550899</c:v>
                </c:pt>
                <c:pt idx="127">
                  <c:v>15.359790482337733</c:v>
                </c:pt>
                <c:pt idx="128">
                  <c:v>14.833088775155229</c:v>
                </c:pt>
                <c:pt idx="129">
                  <c:v>14.322526501202431</c:v>
                </c:pt>
                <c:pt idx="130">
                  <c:v>13.827560852593063</c:v>
                </c:pt>
                <c:pt idx="131">
                  <c:v>13.347673890238868</c:v>
                </c:pt>
                <c:pt idx="132">
                  <c:v>12.882371233392435</c:v>
                </c:pt>
                <c:pt idx="133">
                  <c:v>12.431180830643752</c:v>
                </c:pt>
                <c:pt idx="134">
                  <c:v>11.993651806656848</c:v>
                </c:pt>
                <c:pt idx="135">
                  <c:v>11.56935337938098</c:v>
                </c:pt>
                <c:pt idx="136">
                  <c:v>11.157873842880694</c:v>
                </c:pt>
                <c:pt idx="137">
                  <c:v>10.758819611303698</c:v>
                </c:pt>
                <c:pt idx="138">
                  <c:v>10.371814319847793</c:v>
                </c:pt>
                <c:pt idx="139">
                  <c:v>9.9964979789017789</c:v>
                </c:pt>
                <c:pt idx="140">
                  <c:v>9.6325261778224629</c:v>
                </c:pt>
                <c:pt idx="141">
                  <c:v>9.2795693350733455</c:v>
                </c:pt>
                <c:pt idx="142">
                  <c:v>8.9373119916919759</c:v>
                </c:pt>
                <c:pt idx="143">
                  <c:v>8.605452145274807</c:v>
                </c:pt>
                <c:pt idx="144">
                  <c:v>8.2837006218721463</c:v>
                </c:pt>
                <c:pt idx="145">
                  <c:v>7.9717804833729291</c:v>
                </c:pt>
                <c:pt idx="146">
                  <c:v>7.669426468131177</c:v>
                </c:pt>
                <c:pt idx="147">
                  <c:v>7.3763844627445252</c:v>
                </c:pt>
                <c:pt idx="148">
                  <c:v>7.0924110030408229</c:v>
                </c:pt>
                <c:pt idx="149">
                  <c:v>6.8172728024631519</c:v>
                </c:pt>
                <c:pt idx="150">
                  <c:v>6.5507463061672242</c:v>
                </c:pt>
                <c:pt idx="151">
                  <c:v>6.292617269258888</c:v>
                </c:pt>
                <c:pt idx="152">
                  <c:v>6.0426803577045485</c:v>
                </c:pt>
                <c:pt idx="153">
                  <c:v>5.8007387705437701</c:v>
                </c:pt>
                <c:pt idx="154">
                  <c:v>5.5666038821223944</c:v>
                </c:pt>
                <c:pt idx="155">
                  <c:v>5.3400949031464515</c:v>
                </c:pt>
                <c:pt idx="156">
                  <c:v>5.121038559432308</c:v>
                </c:pt>
                <c:pt idx="157">
                  <c:v>4.9092687872979024</c:v>
                </c:pt>
                <c:pt idx="158">
                  <c:v>4.7046264446033019</c:v>
                </c:pt>
                <c:pt idx="159">
                  <c:v>4.5069590365069168</c:v>
                </c:pt>
                <c:pt idx="160">
                  <c:v>4.3161204550569341</c:v>
                </c:pt>
                <c:pt idx="161">
                  <c:v>4.1319707317857501</c:v>
                </c:pt>
                <c:pt idx="162">
                  <c:v>3.9543758025190057</c:v>
                </c:pt>
                <c:pt idx="163">
                  <c:v>3.7832072836503792</c:v>
                </c:pt>
                <c:pt idx="164">
                  <c:v>3.6183422591685162</c:v>
                </c:pt>
                <c:pt idx="165">
                  <c:v>3.4596630777538446</c:v>
                </c:pt>
                <c:pt idx="166">
                  <c:v>3.3070571592904661</c:v>
                </c:pt>
                <c:pt idx="167">
                  <c:v>3.1604168101618573</c:v>
                </c:pt>
                <c:pt idx="168">
                  <c:v>3.0196390467191239</c:v>
                </c:pt>
                <c:pt idx="169">
                  <c:v>2.8846254263266529</c:v>
                </c:pt>
                <c:pt idx="170">
                  <c:v>2.7552818854027845</c:v>
                </c:pt>
                <c:pt idx="171">
                  <c:v>2.631518583882138</c:v>
                </c:pt>
                <c:pt idx="172">
                  <c:v>2.5132497555319642</c:v>
                </c:pt>
                <c:pt idx="173">
                  <c:v>2.4003935635572597</c:v>
                </c:pt>
                <c:pt idx="174">
                  <c:v>2.2928719609285824</c:v>
                </c:pt>
                <c:pt idx="175">
                  <c:v>2.1906105548630053</c:v>
                </c:pt>
                <c:pt idx="176">
                  <c:v>2.093538474882477</c:v>
                </c:pt>
                <c:pt idx="177">
                  <c:v>2.001588243865982</c:v>
                </c:pt>
                <c:pt idx="178">
                  <c:v>1.9146956515026974</c:v>
                </c:pt>
                <c:pt idx="179">
                  <c:v>1.832799629544049</c:v>
                </c:pt>
                <c:pt idx="180">
                  <c:v>1.7558421282443257</c:v>
                </c:pt>
                <c:pt idx="181">
                  <c:v>1.6837679933739844</c:v>
                </c:pt>
                <c:pt idx="182">
                  <c:v>1.6165248431889281</c:v>
                </c:pt>
                <c:pt idx="183">
                  <c:v>1.5540629447451513</c:v>
                </c:pt>
                <c:pt idx="184">
                  <c:v>1.4963350889639955</c:v>
                </c:pt>
                <c:pt idx="185">
                  <c:v>1.4432964638816543</c:v>
                </c:pt>
                <c:pt idx="186">
                  <c:v>1.3949045255606574</c:v>
                </c:pt>
                <c:pt idx="187">
                  <c:v>1.3511188662037106</c:v>
                </c:pt>
                <c:pt idx="188">
                  <c:v>1.3119010790940002</c:v>
                </c:pt>
                <c:pt idx="189">
                  <c:v>1.277214620092638</c:v>
                </c:pt>
                <c:pt idx="190">
                  <c:v>1.2470246655536379</c:v>
                </c:pt>
                <c:pt idx="191">
                  <c:v>1.2212979666686299</c:v>
                </c:pt>
                <c:pt idx="192">
                  <c:v>1.2000027004239362</c:v>
                </c:pt>
                <c:pt idx="193">
                  <c:v>1.1831083175361958</c:v>
                </c:pt>
                <c:pt idx="194">
                  <c:v>1.1705853879215158</c:v>
                </c:pt>
                <c:pt idx="195">
                  <c:v>1.1624054444374343</c:v>
                </c:pt>
                <c:pt idx="196">
                  <c:v>1.1585408258058179</c:v>
                </c:pt>
                <c:pt idx="197">
                  <c:v>1.1589645197670821</c:v>
                </c:pt>
                <c:pt idx="198">
                  <c:v>1.1636500076216096</c:v>
                </c:pt>
                <c:pt idx="199">
                  <c:v>1.1725711113750792</c:v>
                </c:pt>
                <c:pt idx="200">
                  <c:v>1.1857018447159113</c:v>
                </c:pt>
                <c:pt idx="201">
                  <c:v>1.2030162690143729</c:v>
                </c:pt>
                <c:pt idx="202">
                  <c:v>1.2244883554473098</c:v>
                </c:pt>
                <c:pt idx="203">
                  <c:v>1.2500918542267734</c:v>
                </c:pt>
                <c:pt idx="204">
                  <c:v>1.2798001717544658</c:v>
                </c:pt>
                <c:pt idx="205">
                  <c:v>1.3135862563479883</c:v>
                </c:pt>
                <c:pt idx="206">
                  <c:v>1.3514224930007401</c:v>
                </c:pt>
                <c:pt idx="207">
                  <c:v>1.3932806074553514</c:v>
                </c:pt>
                <c:pt idx="208">
                  <c:v>1.4391315796997066</c:v>
                </c:pt>
                <c:pt idx="209">
                  <c:v>1.4889455668414422</c:v>
                </c:pt>
                <c:pt idx="210">
                  <c:v>1.5426918351856314</c:v>
                </c:pt>
                <c:pt idx="211">
                  <c:v>1.6003387012331847</c:v>
                </c:pt>
                <c:pt idx="212">
                  <c:v>1.6618534812345003</c:v>
                </c:pt>
                <c:pt idx="213">
                  <c:v>1.7272024488727542</c:v>
                </c:pt>
                <c:pt idx="214">
                  <c:v>1.7963508006116204</c:v>
                </c:pt>
                <c:pt idx="215">
                  <c:v>1.8692626282203011</c:v>
                </c:pt>
                <c:pt idx="216">
                  <c:v>1.9459008979814119</c:v>
                </c:pt>
                <c:pt idx="217">
                  <c:v>2.026227436091474</c:v>
                </c:pt>
                <c:pt idx="218">
                  <c:v>2.1102029197766892</c:v>
                </c:pt>
                <c:pt idx="219">
                  <c:v>2.1977868736658657</c:v>
                </c:pt>
                <c:pt idx="220">
                  <c:v>2.2889376709857103</c:v>
                </c:pt>
                <c:pt idx="221">
                  <c:v>2.3836125391695075</c:v>
                </c:pt>
                <c:pt idx="222">
                  <c:v>2.481767569497122</c:v>
                </c:pt>
                <c:pt idx="223">
                  <c:v>2.583357730411334</c:v>
                </c:pt>
                <c:pt idx="224">
                  <c:v>2.6883368841818762</c:v>
                </c:pt>
                <c:pt idx="225">
                  <c:v>2.7966578066138585</c:v>
                </c:pt>
                <c:pt idx="226">
                  <c:v>2.9082722095210549</c:v>
                </c:pt>
                <c:pt idx="227">
                  <c:v>3.0231307657066497</c:v>
                </c:pt>
                <c:pt idx="228">
                  <c:v>3.1411831362144933</c:v>
                </c:pt>
                <c:pt idx="229">
                  <c:v>3.2623779996325726</c:v>
                </c:pt>
                <c:pt idx="230">
                  <c:v>3.3866630832473748</c:v>
                </c:pt>
                <c:pt idx="231">
                  <c:v>3.5139851958631785</c:v>
                </c:pt>
                <c:pt idx="232">
                  <c:v>3.6442902621142776</c:v>
                </c:pt>
                <c:pt idx="233">
                  <c:v>3.7775233581104821</c:v>
                </c:pt>
                <c:pt idx="234">
                  <c:v>3.9136287482676666</c:v>
                </c:pt>
                <c:pt idx="235">
                  <c:v>4.0525499231851096</c:v>
                </c:pt>
                <c:pt idx="236">
                  <c:v>4.1942296384405724</c:v>
                </c:pt>
                <c:pt idx="237">
                  <c:v>4.3386099541822141</c:v>
                </c:pt>
                <c:pt idx="238">
                  <c:v>4.4856322754039004</c:v>
                </c:pt>
                <c:pt idx="239">
                  <c:v>4.6352373927971291</c:v>
                </c:pt>
                <c:pt idx="240">
                  <c:v>4.7873655240789628</c:v>
                </c:pt>
                <c:pt idx="241">
                  <c:v>4.9419563557008637</c:v>
                </c:pt>
                <c:pt idx="242">
                  <c:v>5.0989490848484555</c:v>
                </c:pt>
                <c:pt idx="243">
                  <c:v>5.2582824616469539</c:v>
                </c:pt>
                <c:pt idx="244">
                  <c:v>5.4198948314913311</c:v>
                </c:pt>
                <c:pt idx="245">
                  <c:v>5.583724177424279</c:v>
                </c:pt>
                <c:pt idx="246">
                  <c:v>5.7497081624889539</c:v>
                </c:pt>
                <c:pt idx="247">
                  <c:v>5.9177841719868249</c:v>
                </c:pt>
                <c:pt idx="248">
                  <c:v>6.0878893555745845</c:v>
                </c:pt>
                <c:pt idx="249">
                  <c:v>6.2599606691369729</c:v>
                </c:pt>
                <c:pt idx="250">
                  <c:v>6.4339349163756703</c:v>
                </c:pt>
                <c:pt idx="251">
                  <c:v>6.609748790057183</c:v>
                </c:pt>
                <c:pt idx="252">
                  <c:v>6.7873389128655237</c:v>
                </c:pt>
                <c:pt idx="253">
                  <c:v>6.9666418778081907</c:v>
                </c:pt>
                <c:pt idx="254">
                  <c:v>7.1475942881265961</c:v>
                </c:pt>
                <c:pt idx="255">
                  <c:v>7.3301327966646745</c:v>
                </c:pt>
                <c:pt idx="256">
                  <c:v>7.514194144651853</c:v>
                </c:pt>
                <c:pt idx="257">
                  <c:v>7.6997151998590994</c:v>
                </c:pt>
                <c:pt idx="258">
                  <c:v>7.8866329940890836</c:v>
                </c:pt>
                <c:pt idx="259">
                  <c:v>8.0748847599638243</c:v>
                </c:pt>
                <c:pt idx="260">
                  <c:v>8.2644079669756021</c:v>
                </c:pt>
                <c:pt idx="261">
                  <c:v>8.4551403567690713</c:v>
                </c:pt>
                <c:pt idx="262">
                  <c:v>8.6470199776247245</c:v>
                </c:pt>
                <c:pt idx="263">
                  <c:v>8.8399852181161265</c:v>
                </c:pt>
                <c:pt idx="264">
                  <c:v>9.0339748399154427</c:v>
                </c:pt>
                <c:pt idx="265">
                  <c:v>9.2289280097238215</c:v>
                </c:pt>
                <c:pt idx="266">
                  <c:v>9.4247843303053429</c:v>
                </c:pt>
                <c:pt idx="267">
                  <c:v>9.621483870605255</c:v>
                </c:pt>
                <c:pt idx="268">
                  <c:v>9.8189671949351638</c:v>
                </c:pt>
                <c:pt idx="269">
                  <c:v>10.0171753912098</c:v>
                </c:pt>
                <c:pt idx="270">
                  <c:v>10.216050098222027</c:v>
                </c:pt>
                <c:pt idx="271">
                  <c:v>10.415533531944289</c:v>
                </c:pt>
                <c:pt idx="272">
                  <c:v>10.615568510846913</c:v>
                </c:pt>
                <c:pt idx="273">
                  <c:v>10.816098480225222</c:v>
                </c:pt>
                <c:pt idx="274">
                  <c:v>11.017067535529062</c:v>
                </c:pt>
                <c:pt idx="275">
                  <c:v>11.218420444690366</c:v>
                </c:pt>
                <c:pt idx="276">
                  <c:v>11.420102669445587</c:v>
                </c:pt>
                <c:pt idx="277">
                  <c:v>11.622060385651755</c:v>
                </c:pt>
                <c:pt idx="278">
                  <c:v>11.824240502596298</c:v>
                </c:pt>
                <c:pt idx="279">
                  <c:v>12.026590681302231</c:v>
                </c:pt>
                <c:pt idx="280">
                  <c:v>12.229059351831735</c:v>
                </c:pt>
                <c:pt idx="281">
                  <c:v>12.431595729592749</c:v>
                </c:pt>
                <c:pt idx="282">
                  <c:v>12.634149830654104</c:v>
                </c:pt>
                <c:pt idx="283">
                  <c:v>12.836672486076417</c:v>
                </c:pt>
                <c:pt idx="284">
                  <c:v>13.039115355266928</c:v>
                </c:pt>
                <c:pt idx="285">
                  <c:v>13.241430938367644</c:v>
                </c:pt>
                <c:pt idx="286">
                  <c:v>13.443572587687436</c:v>
                </c:pt>
                <c:pt idx="287">
                  <c:v>13.645494518189423</c:v>
                </c:pt>
                <c:pt idx="288">
                  <c:v>13.847151817046502</c:v>
                </c:pt>
                <c:pt idx="289">
                  <c:v>14.048500452278224</c:v>
                </c:pt>
                <c:pt idx="290">
                  <c:v>14.249497280483569</c:v>
                </c:pt>
                <c:pt idx="291">
                  <c:v>14.4501000536848</c:v>
                </c:pt>
                <c:pt idx="292">
                  <c:v>14.650267425298312</c:v>
                </c:pt>
                <c:pt idx="293">
                  <c:v>14.849958955249225</c:v>
                </c:pt>
                <c:pt idx="294">
                  <c:v>15.049135114247115</c:v>
                </c:pt>
                <c:pt idx="295">
                  <c:v>15.247757287240793</c:v>
                </c:pt>
                <c:pt idx="296">
                  <c:v>15.445787776070759</c:v>
                </c:pt>
                <c:pt idx="297">
                  <c:v>15.643189801338298</c:v>
                </c:pt>
                <c:pt idx="298">
                  <c:v>15.839927503510909</c:v>
                </c:pt>
                <c:pt idx="299">
                  <c:v>16.035965943283724</c:v>
                </c:pt>
                <c:pt idx="300">
                  <c:v>16.231271101217622</c:v>
                </c:pt>
                <c:pt idx="301">
                  <c:v>16.425809876674201</c:v>
                </c:pt>
                <c:pt idx="302">
                  <c:v>16.619550086068919</c:v>
                </c:pt>
                <c:pt idx="303">
                  <c:v>16.81246046046331</c:v>
                </c:pt>
                <c:pt idx="304">
                  <c:v>17.004510642517623</c:v>
                </c:pt>
                <c:pt idx="305">
                  <c:v>17.195671182825404</c:v>
                </c:pt>
                <c:pt idx="306">
                  <c:v>17.385913535651593</c:v>
                </c:pt>
                <c:pt idx="307">
                  <c:v>17.575210054095713</c:v>
                </c:pt>
                <c:pt idx="308">
                  <c:v>17.763533984701908</c:v>
                </c:pt>
                <c:pt idx="309">
                  <c:v>17.950859461537419</c:v>
                </c:pt>
                <c:pt idx="310">
                  <c:v>18.137161499761181</c:v>
                </c:pt>
                <c:pt idx="311">
                  <c:v>18.322415988704094</c:v>
                </c:pt>
                <c:pt idx="312">
                  <c:v>18.506599684482421</c:v>
                </c:pt>
                <c:pt idx="313">
                  <c:v>18.689690202165579</c:v>
                </c:pt>
                <c:pt idx="314">
                  <c:v>18.871666007519504</c:v>
                </c:pt>
                <c:pt idx="315">
                  <c:v>19.052506408346716</c:v>
                </c:pt>
                <c:pt idx="316">
                  <c:v>19.232191545443509</c:v>
                </c:pt>
                <c:pt idx="317">
                  <c:v>19.410702383195112</c:v>
                </c:pt>
                <c:pt idx="318">
                  <c:v>19.588020699828906</c:v>
                </c:pt>
                <c:pt idx="319">
                  <c:v>19.764129077345668</c:v>
                </c:pt>
                <c:pt idx="320">
                  <c:v>19.939010891148591</c:v>
                </c:pt>
                <c:pt idx="321">
                  <c:v>20.112650299389465</c:v>
                </c:pt>
                <c:pt idx="322">
                  <c:v>20.285032232050746</c:v>
                </c:pt>
                <c:pt idx="323">
                  <c:v>20.456142379782694</c:v>
                </c:pt>
                <c:pt idx="324">
                  <c:v>20.625967182513332</c:v>
                </c:pt>
                <c:pt idx="325">
                  <c:v>20.794493817849631</c:v>
                </c:pt>
                <c:pt idx="326">
                  <c:v>20.961710189286975</c:v>
                </c:pt>
                <c:pt idx="327">
                  <c:v>21.127604914244504</c:v>
                </c:pt>
                <c:pt idx="328">
                  <c:v>21.292167311942652</c:v>
                </c:pt>
                <c:pt idx="329">
                  <c:v>21.455387391139574</c:v>
                </c:pt>
                <c:pt idx="330">
                  <c:v>21.61725583774178</c:v>
                </c:pt>
                <c:pt idx="331">
                  <c:v>21.777764002305098</c:v>
                </c:pt>
                <c:pt idx="332">
                  <c:v>21.936903887440469</c:v>
                </c:pt>
                <c:pt idx="333">
                  <c:v>22.094668135139226</c:v>
                </c:pt>
                <c:pt idx="334">
                  <c:v>22.251050014032241</c:v>
                </c:pt>
                <c:pt idx="335">
                  <c:v>22.406043406596208</c:v>
                </c:pt>
                <c:pt idx="336">
                  <c:v>22.55964279632062</c:v>
                </c:pt>
                <c:pt idx="337">
                  <c:v>22.711843254848105</c:v>
                </c:pt>
                <c:pt idx="338">
                  <c:v>22.86264042910042</c:v>
                </c:pt>
                <c:pt idx="339">
                  <c:v>23.012030528401937</c:v>
                </c:pt>
                <c:pt idx="340">
                  <c:v>23.160010311612304</c:v>
                </c:pt>
                <c:pt idx="341">
                  <c:v>23.306577074278984</c:v>
                </c:pt>
                <c:pt idx="342">
                  <c:v>23.45172863582043</c:v>
                </c:pt>
                <c:pt idx="343">
                  <c:v>23.595463326749947</c:v>
                </c:pt>
                <c:pt idx="344">
                  <c:v>23.737779975949941</c:v>
                </c:pt>
                <c:pt idx="345">
                  <c:v>23.878677898005879</c:v>
                </c:pt>
                <c:pt idx="346">
                  <c:v>24.01815688060865</c:v>
                </c:pt>
                <c:pt idx="347">
                  <c:v>24.156217172034125</c:v>
                </c:pt>
                <c:pt idx="348">
                  <c:v>24.29285946870737</c:v>
                </c:pt>
                <c:pt idx="349">
                  <c:v>24.428084902859727</c:v>
                </c:pt>
                <c:pt idx="350">
                  <c:v>24.561895030285612</c:v>
                </c:pt>
                <c:pt idx="351">
                  <c:v>24.694291818206057</c:v>
                </c:pt>
                <c:pt idx="352">
                  <c:v>24.825277633245271</c:v>
                </c:pt>
                <c:pt idx="353">
                  <c:v>24.954855229526615</c:v>
                </c:pt>
                <c:pt idx="354">
                  <c:v>25.083027736893399</c:v>
                </c:pt>
                <c:pt idx="355">
                  <c:v>25.209798649260037</c:v>
                </c:pt>
                <c:pt idx="356">
                  <c:v>25.335171813098576</c:v>
                </c:pt>
                <c:pt idx="357">
                  <c:v>25.459151416065204</c:v>
                </c:pt>
                <c:pt idx="358">
                  <c:v>25.581741975771209</c:v>
                </c:pt>
                <c:pt idx="359">
                  <c:v>25.702948328702348</c:v>
                </c:pt>
                <c:pt idx="360">
                  <c:v>25.822775619290205</c:v>
                </c:pt>
                <c:pt idx="361">
                  <c:v>25.941229289139301</c:v>
                </c:pt>
                <c:pt idx="362">
                  <c:v>26.058315066412717</c:v>
                </c:pt>
                <c:pt idx="363">
                  <c:v>26.174038955379253</c:v>
                </c:pt>
                <c:pt idx="364">
                  <c:v>26.288407226124633</c:v>
                </c:pt>
                <c:pt idx="365">
                  <c:v>26.40142640442906</c:v>
                </c:pt>
                <c:pt idx="366">
                  <c:v>26.513103261813086</c:v>
                </c:pt>
                <c:pt idx="367">
                  <c:v>26.62344480575365</c:v>
                </c:pt>
                <c:pt idx="368">
                  <c:v>26.732458270071856</c:v>
                </c:pt>
                <c:pt idx="369">
                  <c:v>26.84015110549355</c:v>
                </c:pt>
                <c:pt idx="370">
                  <c:v>26.946530970384153</c:v>
                </c:pt>
                <c:pt idx="371">
                  <c:v>27.051605721658326</c:v>
                </c:pt>
                <c:pt idx="372">
                  <c:v>27.155383405865159</c:v>
                </c:pt>
                <c:pt idx="373">
                  <c:v>27.25787225044958</c:v>
                </c:pt>
                <c:pt idx="374">
                  <c:v>27.359080655189882</c:v>
                </c:pt>
                <c:pt idx="375">
                  <c:v>27.45901718381177</c:v>
                </c:pt>
                <c:pt idx="376">
                  <c:v>27.55769055577872</c:v>
                </c:pt>
                <c:pt idx="377">
                  <c:v>27.655109638258317</c:v>
                </c:pt>
                <c:pt idx="378">
                  <c:v>27.655205649554901</c:v>
                </c:pt>
                <c:pt idx="379">
                  <c:v>27.655301659624815</c:v>
                </c:pt>
                <c:pt idx="380">
                  <c:v>27.655397668468055</c:v>
                </c:pt>
                <c:pt idx="381">
                  <c:v>27.655493676084632</c:v>
                </c:pt>
                <c:pt idx="382">
                  <c:v>27.655589682474563</c:v>
                </c:pt>
                <c:pt idx="383">
                  <c:v>27.655685687637856</c:v>
                </c:pt>
                <c:pt idx="384">
                  <c:v>27.6557816915745</c:v>
                </c:pt>
                <c:pt idx="385">
                  <c:v>27.65587769428452</c:v>
                </c:pt>
                <c:pt idx="386">
                  <c:v>27.655973695767926</c:v>
                </c:pt>
                <c:pt idx="387">
                  <c:v>27.656069696024737</c:v>
                </c:pt>
                <c:pt idx="388">
                  <c:v>27.656165695054941</c:v>
                </c:pt>
                <c:pt idx="389">
                  <c:v>27.65626169285855</c:v>
                </c:pt>
                <c:pt idx="390">
                  <c:v>27.656357689435573</c:v>
                </c:pt>
                <c:pt idx="391">
                  <c:v>27.656453684786047</c:v>
                </c:pt>
                <c:pt idx="392">
                  <c:v>27.656549678909951</c:v>
                </c:pt>
                <c:pt idx="393">
                  <c:v>27.656645671807293</c:v>
                </c:pt>
                <c:pt idx="394">
                  <c:v>27.656741663478098</c:v>
                </c:pt>
                <c:pt idx="395">
                  <c:v>27.656837653922352</c:v>
                </c:pt>
                <c:pt idx="396">
                  <c:v>27.656933643140103</c:v>
                </c:pt>
                <c:pt idx="397">
                  <c:v>27.657029631131319</c:v>
                </c:pt>
                <c:pt idx="398">
                  <c:v>27.657125617896021</c:v>
                </c:pt>
                <c:pt idx="399">
                  <c:v>27.657221603434238</c:v>
                </c:pt>
                <c:pt idx="400">
                  <c:v>27.657317587745951</c:v>
                </c:pt>
                <c:pt idx="401">
                  <c:v>27.657413570831174</c:v>
                </c:pt>
                <c:pt idx="402">
                  <c:v>27.657509552689937</c:v>
                </c:pt>
                <c:pt idx="403">
                  <c:v>27.657605533322236</c:v>
                </c:pt>
                <c:pt idx="404">
                  <c:v>27.657701512728092</c:v>
                </c:pt>
                <c:pt idx="405">
                  <c:v>27.657797490907495</c:v>
                </c:pt>
                <c:pt idx="406">
                  <c:v>27.65789346786044</c:v>
                </c:pt>
                <c:pt idx="407">
                  <c:v>27.65798944358697</c:v>
                </c:pt>
                <c:pt idx="408">
                  <c:v>27.65808541808709</c:v>
                </c:pt>
                <c:pt idx="409">
                  <c:v>27.65818139136077</c:v>
                </c:pt>
                <c:pt idx="410">
                  <c:v>27.658277363408072</c:v>
                </c:pt>
                <c:pt idx="411">
                  <c:v>27.658373334228976</c:v>
                </c:pt>
                <c:pt idx="412">
                  <c:v>27.658469303823491</c:v>
                </c:pt>
                <c:pt idx="413">
                  <c:v>27.658565272191641</c:v>
                </c:pt>
                <c:pt idx="414">
                  <c:v>27.658661239333394</c:v>
                </c:pt>
                <c:pt idx="415">
                  <c:v>27.658757205248818</c:v>
                </c:pt>
                <c:pt idx="416">
                  <c:v>27.658853169937899</c:v>
                </c:pt>
                <c:pt idx="417">
                  <c:v>27.658949133400629</c:v>
                </c:pt>
                <c:pt idx="418">
                  <c:v>27.659045095637033</c:v>
                </c:pt>
                <c:pt idx="419">
                  <c:v>27.659141056647108</c:v>
                </c:pt>
                <c:pt idx="420">
                  <c:v>27.659237016430872</c:v>
                </c:pt>
                <c:pt idx="421">
                  <c:v>27.659332974988331</c:v>
                </c:pt>
                <c:pt idx="422">
                  <c:v>27.6594289323195</c:v>
                </c:pt>
                <c:pt idx="423">
                  <c:v>27.659524888424372</c:v>
                </c:pt>
                <c:pt idx="424">
                  <c:v>27.659620843302985</c:v>
                </c:pt>
                <c:pt idx="425">
                  <c:v>27.659716796955319</c:v>
                </c:pt>
                <c:pt idx="426">
                  <c:v>27.659812749381391</c:v>
                </c:pt>
                <c:pt idx="427">
                  <c:v>27.659908700581216</c:v>
                </c:pt>
                <c:pt idx="428">
                  <c:v>27.6600046505548</c:v>
                </c:pt>
                <c:pt idx="429">
                  <c:v>27.660100599302147</c:v>
                </c:pt>
                <c:pt idx="430">
                  <c:v>27.660196546823286</c:v>
                </c:pt>
                <c:pt idx="431">
                  <c:v>27.660292493118185</c:v>
                </c:pt>
                <c:pt idx="432">
                  <c:v>27.660388438186914</c:v>
                </c:pt>
                <c:pt idx="433">
                  <c:v>27.660484382029427</c:v>
                </c:pt>
                <c:pt idx="434">
                  <c:v>27.660580324645739</c:v>
                </c:pt>
                <c:pt idx="435">
                  <c:v>27.660676266035882</c:v>
                </c:pt>
                <c:pt idx="436">
                  <c:v>27.660772206199859</c:v>
                </c:pt>
                <c:pt idx="437">
                  <c:v>27.660868145137666</c:v>
                </c:pt>
                <c:pt idx="438">
                  <c:v>27.660964082849333</c:v>
                </c:pt>
                <c:pt idx="439">
                  <c:v>27.661060019334844</c:v>
                </c:pt>
                <c:pt idx="440">
                  <c:v>27.661155954594221</c:v>
                </c:pt>
                <c:pt idx="441">
                  <c:v>27.66125188862749</c:v>
                </c:pt>
                <c:pt idx="442">
                  <c:v>27.661347821434635</c:v>
                </c:pt>
                <c:pt idx="443">
                  <c:v>27.66144375301565</c:v>
                </c:pt>
                <c:pt idx="444">
                  <c:v>27.661539683370595</c:v>
                </c:pt>
                <c:pt idx="445">
                  <c:v>27.661635612499442</c:v>
                </c:pt>
                <c:pt idx="446">
                  <c:v>27.661731540402219</c:v>
                </c:pt>
                <c:pt idx="447">
                  <c:v>27.661827467078904</c:v>
                </c:pt>
                <c:pt idx="448">
                  <c:v>27.661923392529538</c:v>
                </c:pt>
                <c:pt idx="449">
                  <c:v>27.662019316754119</c:v>
                </c:pt>
                <c:pt idx="450">
                  <c:v>27.662115239752634</c:v>
                </c:pt>
                <c:pt idx="451">
                  <c:v>27.662211161525136</c:v>
                </c:pt>
                <c:pt idx="452">
                  <c:v>27.662307082071603</c:v>
                </c:pt>
                <c:pt idx="453">
                  <c:v>27.66240300139205</c:v>
                </c:pt>
                <c:pt idx="454">
                  <c:v>27.662498919486495</c:v>
                </c:pt>
                <c:pt idx="455">
                  <c:v>27.662594836354923</c:v>
                </c:pt>
                <c:pt idx="456">
                  <c:v>27.662690751997367</c:v>
                </c:pt>
                <c:pt idx="457">
                  <c:v>27.662786666413851</c:v>
                </c:pt>
                <c:pt idx="458">
                  <c:v>27.662882579604336</c:v>
                </c:pt>
                <c:pt idx="459">
                  <c:v>27.662978491568865</c:v>
                </c:pt>
                <c:pt idx="460">
                  <c:v>27.663074402307426</c:v>
                </c:pt>
                <c:pt idx="461">
                  <c:v>27.663170311820057</c:v>
                </c:pt>
                <c:pt idx="462">
                  <c:v>27.663266220106745</c:v>
                </c:pt>
                <c:pt idx="463">
                  <c:v>27.66336212716751</c:v>
                </c:pt>
                <c:pt idx="464">
                  <c:v>27.663458033002353</c:v>
                </c:pt>
                <c:pt idx="465">
                  <c:v>27.663553937611265</c:v>
                </c:pt>
                <c:pt idx="466">
                  <c:v>27.663649840994299</c:v>
                </c:pt>
                <c:pt idx="467">
                  <c:v>27.663745743151416</c:v>
                </c:pt>
                <c:pt idx="468">
                  <c:v>27.663841644082677</c:v>
                </c:pt>
                <c:pt idx="469">
                  <c:v>27.663937543788048</c:v>
                </c:pt>
                <c:pt idx="470">
                  <c:v>27.664033442267566</c:v>
                </c:pt>
                <c:pt idx="471">
                  <c:v>27.66412933952121</c:v>
                </c:pt>
                <c:pt idx="472">
                  <c:v>27.664225235549004</c:v>
                </c:pt>
                <c:pt idx="473">
                  <c:v>27.664321130350977</c:v>
                </c:pt>
                <c:pt idx="474">
                  <c:v>27.664417023927093</c:v>
                </c:pt>
                <c:pt idx="475">
                  <c:v>27.664512916277413</c:v>
                </c:pt>
                <c:pt idx="476">
                  <c:v>27.664608807401898</c:v>
                </c:pt>
                <c:pt idx="477">
                  <c:v>27.664704697300586</c:v>
                </c:pt>
                <c:pt idx="478">
                  <c:v>27.664800585973484</c:v>
                </c:pt>
                <c:pt idx="479">
                  <c:v>27.664896473420598</c:v>
                </c:pt>
                <c:pt idx="480">
                  <c:v>27.664992359641932</c:v>
                </c:pt>
                <c:pt idx="481">
                  <c:v>27.665088244637502</c:v>
                </c:pt>
                <c:pt idx="482">
                  <c:v>27.665184128407301</c:v>
                </c:pt>
                <c:pt idx="483">
                  <c:v>27.665280010951356</c:v>
                </c:pt>
                <c:pt idx="484">
                  <c:v>27.665375892269662</c:v>
                </c:pt>
                <c:pt idx="485">
                  <c:v>27.66547177236226</c:v>
                </c:pt>
                <c:pt idx="486">
                  <c:v>27.665567651229111</c:v>
                </c:pt>
                <c:pt idx="487">
                  <c:v>27.665663528870258</c:v>
                </c:pt>
                <c:pt idx="488">
                  <c:v>27.665759405285701</c:v>
                </c:pt>
                <c:pt idx="489">
                  <c:v>27.665855280475441</c:v>
                </c:pt>
                <c:pt idx="490">
                  <c:v>27.665951154439494</c:v>
                </c:pt>
                <c:pt idx="491">
                  <c:v>27.666047027177868</c:v>
                </c:pt>
                <c:pt idx="492">
                  <c:v>27.66614289869058</c:v>
                </c:pt>
                <c:pt idx="493">
                  <c:v>27.666238768977625</c:v>
                </c:pt>
                <c:pt idx="494">
                  <c:v>27.666334638039032</c:v>
                </c:pt>
                <c:pt idx="495">
                  <c:v>27.666430505874775</c:v>
                </c:pt>
                <c:pt idx="496">
                  <c:v>27.666526372484896</c:v>
                </c:pt>
                <c:pt idx="497">
                  <c:v>27.66662223786939</c:v>
                </c:pt>
                <c:pt idx="498">
                  <c:v>27.66671810202827</c:v>
                </c:pt>
                <c:pt idx="499">
                  <c:v>27.666813964961531</c:v>
                </c:pt>
                <c:pt idx="500">
                  <c:v>27.666909826669208</c:v>
                </c:pt>
                <c:pt idx="501">
                  <c:v>27.667005687151278</c:v>
                </c:pt>
                <c:pt idx="502">
                  <c:v>27.667101546407775</c:v>
                </c:pt>
                <c:pt idx="503">
                  <c:v>27.667197404438717</c:v>
                </c:pt>
                <c:pt idx="504">
                  <c:v>27.667293261244062</c:v>
                </c:pt>
                <c:pt idx="505">
                  <c:v>27.667389116823884</c:v>
                </c:pt>
                <c:pt idx="506">
                  <c:v>27.667484971178151</c:v>
                </c:pt>
                <c:pt idx="507">
                  <c:v>27.667580824306878</c:v>
                </c:pt>
                <c:pt idx="508">
                  <c:v>27.667676676210082</c:v>
                </c:pt>
                <c:pt idx="509">
                  <c:v>27.667772526887777</c:v>
                </c:pt>
                <c:pt idx="510">
                  <c:v>27.66786837633995</c:v>
                </c:pt>
                <c:pt idx="511">
                  <c:v>27.667964224566632</c:v>
                </c:pt>
                <c:pt idx="512">
                  <c:v>27.668060071567801</c:v>
                </c:pt>
                <c:pt idx="513">
                  <c:v>27.668155917343526</c:v>
                </c:pt>
                <c:pt idx="514">
                  <c:v>27.668251761893742</c:v>
                </c:pt>
                <c:pt idx="515">
                  <c:v>27.668347605218511</c:v>
                </c:pt>
                <c:pt idx="516">
                  <c:v>27.668443447317831</c:v>
                </c:pt>
                <c:pt idx="517">
                  <c:v>27.668539288191681</c:v>
                </c:pt>
                <c:pt idx="518">
                  <c:v>27.668635127840123</c:v>
                </c:pt>
                <c:pt idx="519">
                  <c:v>27.668730966263119</c:v>
                </c:pt>
                <c:pt idx="520">
                  <c:v>27.668826803460686</c:v>
                </c:pt>
                <c:pt idx="521">
                  <c:v>27.668922639432871</c:v>
                </c:pt>
                <c:pt idx="522">
                  <c:v>27.669018474179627</c:v>
                </c:pt>
                <c:pt idx="523">
                  <c:v>27.669114307700998</c:v>
                </c:pt>
                <c:pt idx="524">
                  <c:v>27.669210139997002</c:v>
                </c:pt>
                <c:pt idx="525">
                  <c:v>27.669305971067615</c:v>
                </c:pt>
                <c:pt idx="526">
                  <c:v>27.669401800912865</c:v>
                </c:pt>
                <c:pt idx="527">
                  <c:v>27.66949762953276</c:v>
                </c:pt>
                <c:pt idx="528">
                  <c:v>27.669593456927288</c:v>
                </c:pt>
                <c:pt idx="529">
                  <c:v>27.669689283096506</c:v>
                </c:pt>
                <c:pt idx="530">
                  <c:v>27.669785108040379</c:v>
                </c:pt>
                <c:pt idx="531">
                  <c:v>27.669880931758939</c:v>
                </c:pt>
                <c:pt idx="532">
                  <c:v>27.669976754252186</c:v>
                </c:pt>
                <c:pt idx="533">
                  <c:v>27.670072575520116</c:v>
                </c:pt>
                <c:pt idx="534">
                  <c:v>27.670168395562754</c:v>
                </c:pt>
                <c:pt idx="535">
                  <c:v>27.670264214380119</c:v>
                </c:pt>
                <c:pt idx="536">
                  <c:v>27.670360031972191</c:v>
                </c:pt>
                <c:pt idx="537">
                  <c:v>27.670455848339017</c:v>
                </c:pt>
                <c:pt idx="538">
                  <c:v>27.670551663480573</c:v>
                </c:pt>
                <c:pt idx="539">
                  <c:v>27.670647477396869</c:v>
                </c:pt>
                <c:pt idx="540">
                  <c:v>27.670743290087938</c:v>
                </c:pt>
                <c:pt idx="541">
                  <c:v>27.670839101553764</c:v>
                </c:pt>
                <c:pt idx="542">
                  <c:v>27.670934911794387</c:v>
                </c:pt>
                <c:pt idx="543">
                  <c:v>27.671030720809771</c:v>
                </c:pt>
                <c:pt idx="544">
                  <c:v>27.671126528599963</c:v>
                </c:pt>
                <c:pt idx="545">
                  <c:v>27.671222335164963</c:v>
                </c:pt>
                <c:pt idx="546">
                  <c:v>27.671318140504773</c:v>
                </c:pt>
                <c:pt idx="547">
                  <c:v>27.671413944619392</c:v>
                </c:pt>
                <c:pt idx="548">
                  <c:v>27.67150974750885</c:v>
                </c:pt>
                <c:pt idx="549">
                  <c:v>27.671605549173165</c:v>
                </c:pt>
                <c:pt idx="550">
                  <c:v>27.671701349612309</c:v>
                </c:pt>
                <c:pt idx="551">
                  <c:v>27.671797148826315</c:v>
                </c:pt>
                <c:pt idx="552">
                  <c:v>27.671892946815184</c:v>
                </c:pt>
                <c:pt idx="553">
                  <c:v>27.671988743578936</c:v>
                </c:pt>
                <c:pt idx="554">
                  <c:v>27.672084539117566</c:v>
                </c:pt>
                <c:pt idx="555">
                  <c:v>27.672180333431097</c:v>
                </c:pt>
                <c:pt idx="556">
                  <c:v>27.672276126519524</c:v>
                </c:pt>
                <c:pt idx="557">
                  <c:v>27.672371918382861</c:v>
                </c:pt>
                <c:pt idx="558">
                  <c:v>27.672467709021117</c:v>
                </c:pt>
                <c:pt idx="559">
                  <c:v>27.672563498434318</c:v>
                </c:pt>
                <c:pt idx="560">
                  <c:v>27.672659286622441</c:v>
                </c:pt>
                <c:pt idx="561">
                  <c:v>27.67275507358552</c:v>
                </c:pt>
                <c:pt idx="562">
                  <c:v>27.672850859323557</c:v>
                </c:pt>
                <c:pt idx="563">
                  <c:v>27.672946643836543</c:v>
                </c:pt>
                <c:pt idx="564">
                  <c:v>27.673042427124521</c:v>
                </c:pt>
                <c:pt idx="565">
                  <c:v>27.673138209187474</c:v>
                </c:pt>
                <c:pt idx="566">
                  <c:v>27.673233990025413</c:v>
                </c:pt>
                <c:pt idx="567">
                  <c:v>27.673329769638368</c:v>
                </c:pt>
                <c:pt idx="568">
                  <c:v>27.673425548026316</c:v>
                </c:pt>
                <c:pt idx="569">
                  <c:v>27.673521325189288</c:v>
                </c:pt>
                <c:pt idx="570">
                  <c:v>27.673617101127284</c:v>
                </c:pt>
                <c:pt idx="571">
                  <c:v>27.673712875840319</c:v>
                </c:pt>
                <c:pt idx="572">
                  <c:v>27.673808649328421</c:v>
                </c:pt>
                <c:pt idx="573">
                  <c:v>27.673904421591558</c:v>
                </c:pt>
                <c:pt idx="574">
                  <c:v>27.674000192629755</c:v>
                </c:pt>
                <c:pt idx="575">
                  <c:v>27.674095962443012</c:v>
                </c:pt>
                <c:pt idx="576">
                  <c:v>27.674191731031378</c:v>
                </c:pt>
                <c:pt idx="577">
                  <c:v>27.674287498394825</c:v>
                </c:pt>
                <c:pt idx="578">
                  <c:v>27.674383264533365</c:v>
                </c:pt>
                <c:pt idx="579">
                  <c:v>27.674479029447006</c:v>
                </c:pt>
                <c:pt idx="580">
                  <c:v>27.674574793135779</c:v>
                </c:pt>
                <c:pt idx="581">
                  <c:v>27.674670555599675</c:v>
                </c:pt>
                <c:pt idx="582">
                  <c:v>27.674766316838696</c:v>
                </c:pt>
                <c:pt idx="583">
                  <c:v>27.674862076852882</c:v>
                </c:pt>
                <c:pt idx="584">
                  <c:v>27.674957835642196</c:v>
                </c:pt>
                <c:pt idx="585">
                  <c:v>27.675053593206684</c:v>
                </c:pt>
                <c:pt idx="586">
                  <c:v>27.675149349546345</c:v>
                </c:pt>
                <c:pt idx="587">
                  <c:v>27.675245104661172</c:v>
                </c:pt>
                <c:pt idx="588">
                  <c:v>27.675340858551202</c:v>
                </c:pt>
                <c:pt idx="589">
                  <c:v>27.675436611216433</c:v>
                </c:pt>
                <c:pt idx="590">
                  <c:v>27.675532362656853</c:v>
                </c:pt>
                <c:pt idx="591">
                  <c:v>27.675628112872502</c:v>
                </c:pt>
                <c:pt idx="592">
                  <c:v>27.675723861863382</c:v>
                </c:pt>
                <c:pt idx="593">
                  <c:v>27.675819609629489</c:v>
                </c:pt>
                <c:pt idx="594">
                  <c:v>27.67591535617083</c:v>
                </c:pt>
                <c:pt idx="595">
                  <c:v>27.676011101487418</c:v>
                </c:pt>
                <c:pt idx="596">
                  <c:v>27.676106845579284</c:v>
                </c:pt>
                <c:pt idx="597">
                  <c:v>27.676202588446397</c:v>
                </c:pt>
                <c:pt idx="598">
                  <c:v>27.676298330088812</c:v>
                </c:pt>
                <c:pt idx="599">
                  <c:v>27.676394070506504</c:v>
                </c:pt>
                <c:pt idx="600">
                  <c:v>27.676489809699486</c:v>
                </c:pt>
                <c:pt idx="601">
                  <c:v>27.676585547667784</c:v>
                </c:pt>
                <c:pt idx="602">
                  <c:v>27.676681284411394</c:v>
                </c:pt>
                <c:pt idx="603">
                  <c:v>27.676777019930316</c:v>
                </c:pt>
                <c:pt idx="604">
                  <c:v>27.676872754224568</c:v>
                </c:pt>
                <c:pt idx="605">
                  <c:v>27.676968487294189</c:v>
                </c:pt>
                <c:pt idx="606">
                  <c:v>27.677064219139147</c:v>
                </c:pt>
                <c:pt idx="607">
                  <c:v>27.677159949759439</c:v>
                </c:pt>
                <c:pt idx="608">
                  <c:v>27.677255679155127</c:v>
                </c:pt>
                <c:pt idx="609">
                  <c:v>27.677351407326174</c:v>
                </c:pt>
                <c:pt idx="610">
                  <c:v>27.677447134272612</c:v>
                </c:pt>
                <c:pt idx="611">
                  <c:v>27.677542859994443</c:v>
                </c:pt>
                <c:pt idx="612">
                  <c:v>27.677638584491675</c:v>
                </c:pt>
                <c:pt idx="613">
                  <c:v>27.677734307764332</c:v>
                </c:pt>
                <c:pt idx="614">
                  <c:v>27.677830029812405</c:v>
                </c:pt>
                <c:pt idx="615">
                  <c:v>27.677925750635907</c:v>
                </c:pt>
                <c:pt idx="616">
                  <c:v>27.678021470234839</c:v>
                </c:pt>
                <c:pt idx="617">
                  <c:v>27.678117188609228</c:v>
                </c:pt>
                <c:pt idx="618">
                  <c:v>27.678212905759068</c:v>
                </c:pt>
                <c:pt idx="619">
                  <c:v>27.67830862168438</c:v>
                </c:pt>
                <c:pt idx="620">
                  <c:v>27.678404336385171</c:v>
                </c:pt>
                <c:pt idx="621">
                  <c:v>27.678500049861437</c:v>
                </c:pt>
                <c:pt idx="622">
                  <c:v>27.678595762113208</c:v>
                </c:pt>
                <c:pt idx="623">
                  <c:v>27.678691473140475</c:v>
                </c:pt>
                <c:pt idx="624">
                  <c:v>27.678787182943253</c:v>
                </c:pt>
                <c:pt idx="625">
                  <c:v>27.678882891521539</c:v>
                </c:pt>
                <c:pt idx="626">
                  <c:v>27.678978598875361</c:v>
                </c:pt>
                <c:pt idx="627">
                  <c:v>27.679074305004722</c:v>
                </c:pt>
                <c:pt idx="628">
                  <c:v>27.679170009909637</c:v>
                </c:pt>
                <c:pt idx="629">
                  <c:v>27.679265713590084</c:v>
                </c:pt>
                <c:pt idx="630">
                  <c:v>27.67936141604612</c:v>
                </c:pt>
                <c:pt idx="631">
                  <c:v>27.679457117277721</c:v>
                </c:pt>
                <c:pt idx="632">
                  <c:v>27.6795528172849</c:v>
                </c:pt>
                <c:pt idx="633">
                  <c:v>27.679648516067683</c:v>
                </c:pt>
                <c:pt idx="634">
                  <c:v>27.679744213626062</c:v>
                </c:pt>
                <c:pt idx="635">
                  <c:v>27.679839909960045</c:v>
                </c:pt>
                <c:pt idx="636">
                  <c:v>27.679935605069648</c:v>
                </c:pt>
                <c:pt idx="637">
                  <c:v>27.680031298954873</c:v>
                </c:pt>
                <c:pt idx="638">
                  <c:v>27.680126991615747</c:v>
                </c:pt>
                <c:pt idx="639">
                  <c:v>27.680222683052257</c:v>
                </c:pt>
                <c:pt idx="640">
                  <c:v>27.680318373264427</c:v>
                </c:pt>
                <c:pt idx="641">
                  <c:v>27.680414062252243</c:v>
                </c:pt>
                <c:pt idx="642">
                  <c:v>27.680509750015741</c:v>
                </c:pt>
                <c:pt idx="643">
                  <c:v>27.680605436554924</c:v>
                </c:pt>
                <c:pt idx="644">
                  <c:v>27.680701121869792</c:v>
                </c:pt>
                <c:pt idx="645">
                  <c:v>27.680796805960362</c:v>
                </c:pt>
                <c:pt idx="646">
                  <c:v>27.680892488826636</c:v>
                </c:pt>
                <c:pt idx="647">
                  <c:v>27.680988170468641</c:v>
                </c:pt>
                <c:pt idx="648">
                  <c:v>27.681083850886345</c:v>
                </c:pt>
                <c:pt idx="649">
                  <c:v>27.681179530079813</c:v>
                </c:pt>
                <c:pt idx="650">
                  <c:v>27.681275208049023</c:v>
                </c:pt>
                <c:pt idx="651">
                  <c:v>27.681370884793967</c:v>
                </c:pt>
                <c:pt idx="652">
                  <c:v>27.681466560314679</c:v>
                </c:pt>
                <c:pt idx="653">
                  <c:v>27.68156223461115</c:v>
                </c:pt>
                <c:pt idx="654">
                  <c:v>27.681657907683412</c:v>
                </c:pt>
                <c:pt idx="655">
                  <c:v>27.681753579531453</c:v>
                </c:pt>
                <c:pt idx="656">
                  <c:v>27.681849250155306</c:v>
                </c:pt>
                <c:pt idx="657">
                  <c:v>27.681944919554969</c:v>
                </c:pt>
                <c:pt idx="658">
                  <c:v>27.682040587730434</c:v>
                </c:pt>
                <c:pt idx="659">
                  <c:v>27.682136254681726</c:v>
                </c:pt>
                <c:pt idx="660">
                  <c:v>27.682231920408853</c:v>
                </c:pt>
                <c:pt idx="661">
                  <c:v>27.682327584911818</c:v>
                </c:pt>
                <c:pt idx="662">
                  <c:v>27.682423248190634</c:v>
                </c:pt>
                <c:pt idx="663">
                  <c:v>27.682518910245307</c:v>
                </c:pt>
                <c:pt idx="664">
                  <c:v>27.682614571075863</c:v>
                </c:pt>
                <c:pt idx="665">
                  <c:v>27.682710230682282</c:v>
                </c:pt>
                <c:pt idx="666">
                  <c:v>27.6828058890646</c:v>
                </c:pt>
                <c:pt idx="667">
                  <c:v>27.682901546222805</c:v>
                </c:pt>
                <c:pt idx="668">
                  <c:v>27.682997202156908</c:v>
                </c:pt>
                <c:pt idx="669">
                  <c:v>27.683092856866928</c:v>
                </c:pt>
                <c:pt idx="670">
                  <c:v>27.683188510352899</c:v>
                </c:pt>
                <c:pt idx="671">
                  <c:v>27.683284162614779</c:v>
                </c:pt>
                <c:pt idx="672">
                  <c:v>27.683379813652589</c:v>
                </c:pt>
                <c:pt idx="673">
                  <c:v>27.683475463466365</c:v>
                </c:pt>
                <c:pt idx="674">
                  <c:v>27.683571112056097</c:v>
                </c:pt>
                <c:pt idx="675">
                  <c:v>27.683666759421797</c:v>
                </c:pt>
                <c:pt idx="676">
                  <c:v>27.683762405563467</c:v>
                </c:pt>
                <c:pt idx="677">
                  <c:v>27.683858050481131</c:v>
                </c:pt>
                <c:pt idx="678">
                  <c:v>27.683953694174772</c:v>
                </c:pt>
                <c:pt idx="679">
                  <c:v>27.684049336644424</c:v>
                </c:pt>
                <c:pt idx="680">
                  <c:v>27.684144977890103</c:v>
                </c:pt>
                <c:pt idx="681">
                  <c:v>27.684240617911804</c:v>
                </c:pt>
                <c:pt idx="682">
                  <c:v>27.684336256709511</c:v>
                </c:pt>
                <c:pt idx="683">
                  <c:v>27.684431894283275</c:v>
                </c:pt>
                <c:pt idx="684">
                  <c:v>27.684527530633087</c:v>
                </c:pt>
                <c:pt idx="685">
                  <c:v>27.684623165758943</c:v>
                </c:pt>
                <c:pt idx="686">
                  <c:v>27.684718799660878</c:v>
                </c:pt>
                <c:pt idx="687">
                  <c:v>27.684814432338882</c:v>
                </c:pt>
                <c:pt idx="688">
                  <c:v>27.684910063792973</c:v>
                </c:pt>
                <c:pt idx="689">
                  <c:v>27.68500569402314</c:v>
                </c:pt>
                <c:pt idx="690">
                  <c:v>27.685101323029436</c:v>
                </c:pt>
                <c:pt idx="691">
                  <c:v>27.685196950811836</c:v>
                </c:pt>
                <c:pt idx="692">
                  <c:v>27.685292577370351</c:v>
                </c:pt>
                <c:pt idx="693">
                  <c:v>27.685388202704996</c:v>
                </c:pt>
                <c:pt idx="694">
                  <c:v>27.685483826815769</c:v>
                </c:pt>
                <c:pt idx="695">
                  <c:v>27.685579449702701</c:v>
                </c:pt>
                <c:pt idx="696">
                  <c:v>27.685675071365782</c:v>
                </c:pt>
                <c:pt idx="697">
                  <c:v>27.68577069180504</c:v>
                </c:pt>
                <c:pt idx="698">
                  <c:v>27.685866311020451</c:v>
                </c:pt>
                <c:pt idx="699">
                  <c:v>27.685961929012063</c:v>
                </c:pt>
                <c:pt idx="700">
                  <c:v>27.686057545779857</c:v>
                </c:pt>
                <c:pt idx="701">
                  <c:v>27.686153161323851</c:v>
                </c:pt>
                <c:pt idx="702">
                  <c:v>27.686248775644064</c:v>
                </c:pt>
                <c:pt idx="703">
                  <c:v>27.686344388740491</c:v>
                </c:pt>
                <c:pt idx="704">
                  <c:v>27.686440000613139</c:v>
                </c:pt>
                <c:pt idx="705">
                  <c:v>27.686535611262041</c:v>
                </c:pt>
                <c:pt idx="706">
                  <c:v>27.686631220687168</c:v>
                </c:pt>
                <c:pt idx="707">
                  <c:v>27.686726828888553</c:v>
                </c:pt>
                <c:pt idx="708">
                  <c:v>27.686822435866208</c:v>
                </c:pt>
                <c:pt idx="709">
                  <c:v>27.686918041620135</c:v>
                </c:pt>
                <c:pt idx="710">
                  <c:v>27.687013646150337</c:v>
                </c:pt>
                <c:pt idx="711">
                  <c:v>27.687109249456839</c:v>
                </c:pt>
                <c:pt idx="712">
                  <c:v>27.687204851539629</c:v>
                </c:pt>
                <c:pt idx="713">
                  <c:v>27.68730045239873</c:v>
                </c:pt>
                <c:pt idx="714">
                  <c:v>27.687396052034146</c:v>
                </c:pt>
                <c:pt idx="715">
                  <c:v>27.687491650445892</c:v>
                </c:pt>
                <c:pt idx="716">
                  <c:v>27.687587247633978</c:v>
                </c:pt>
                <c:pt idx="717">
                  <c:v>27.687682843598399</c:v>
                </c:pt>
                <c:pt idx="718">
                  <c:v>27.687778438339173</c:v>
                </c:pt>
                <c:pt idx="719">
                  <c:v>27.687874031856328</c:v>
                </c:pt>
                <c:pt idx="720">
                  <c:v>27.687969624149837</c:v>
                </c:pt>
                <c:pt idx="721">
                  <c:v>27.688065215219709</c:v>
                </c:pt>
                <c:pt idx="722">
                  <c:v>27.688160805065994</c:v>
                </c:pt>
                <c:pt idx="723">
                  <c:v>27.688256393688675</c:v>
                </c:pt>
                <c:pt idx="724">
                  <c:v>27.688351981087756</c:v>
                </c:pt>
                <c:pt idx="725">
                  <c:v>27.68844756726325</c:v>
                </c:pt>
                <c:pt idx="726">
                  <c:v>27.688543152215182</c:v>
                </c:pt>
                <c:pt idx="727">
                  <c:v>27.688638735943524</c:v>
                </c:pt>
                <c:pt idx="728">
                  <c:v>27.688734318448326</c:v>
                </c:pt>
                <c:pt idx="729">
                  <c:v>27.688829899729576</c:v>
                </c:pt>
                <c:pt idx="730">
                  <c:v>27.688925479787287</c:v>
                </c:pt>
                <c:pt idx="731">
                  <c:v>27.689021058621464</c:v>
                </c:pt>
                <c:pt idx="732">
                  <c:v>27.689116636232118</c:v>
                </c:pt>
                <c:pt idx="733">
                  <c:v>27.689212212619257</c:v>
                </c:pt>
                <c:pt idx="734">
                  <c:v>27.689307787782894</c:v>
                </c:pt>
                <c:pt idx="735">
                  <c:v>27.689403361723045</c:v>
                </c:pt>
                <c:pt idx="736">
                  <c:v>27.689498934439708</c:v>
                </c:pt>
                <c:pt idx="737">
                  <c:v>27.689594505932899</c:v>
                </c:pt>
                <c:pt idx="738">
                  <c:v>27.689690076202606</c:v>
                </c:pt>
                <c:pt idx="739">
                  <c:v>27.689785645248872</c:v>
                </c:pt>
                <c:pt idx="740">
                  <c:v>27.689881213071672</c:v>
                </c:pt>
                <c:pt idx="741">
                  <c:v>27.689976779671035</c:v>
                </c:pt>
                <c:pt idx="742">
                  <c:v>27.690072345046964</c:v>
                </c:pt>
                <c:pt idx="743">
                  <c:v>27.690167909199481</c:v>
                </c:pt>
                <c:pt idx="744">
                  <c:v>27.690263472128574</c:v>
                </c:pt>
                <c:pt idx="745">
                  <c:v>27.690359033834266</c:v>
                </c:pt>
                <c:pt idx="746">
                  <c:v>27.690454594316559</c:v>
                </c:pt>
                <c:pt idx="747">
                  <c:v>27.690550153575469</c:v>
                </c:pt>
                <c:pt idx="748">
                  <c:v>27.690645711611005</c:v>
                </c:pt>
                <c:pt idx="749">
                  <c:v>27.690741268423164</c:v>
                </c:pt>
                <c:pt idx="750">
                  <c:v>27.69083682401196</c:v>
                </c:pt>
                <c:pt idx="751">
                  <c:v>27.690932378377415</c:v>
                </c:pt>
                <c:pt idx="752">
                  <c:v>27.691027931519514</c:v>
                </c:pt>
                <c:pt idx="753">
                  <c:v>27.691123483438286</c:v>
                </c:pt>
                <c:pt idx="754">
                  <c:v>27.691219034133734</c:v>
                </c:pt>
                <c:pt idx="755">
                  <c:v>27.691314583605877</c:v>
                </c:pt>
                <c:pt idx="756">
                  <c:v>27.691410131854699</c:v>
                </c:pt>
                <c:pt idx="757">
                  <c:v>27.691505678880219</c:v>
                </c:pt>
                <c:pt idx="758">
                  <c:v>27.691601224682469</c:v>
                </c:pt>
                <c:pt idx="759">
                  <c:v>27.691696769261434</c:v>
                </c:pt>
                <c:pt idx="760">
                  <c:v>27.691792312617114</c:v>
                </c:pt>
                <c:pt idx="761">
                  <c:v>27.691887854749556</c:v>
                </c:pt>
                <c:pt idx="762">
                  <c:v>27.691983395658728</c:v>
                </c:pt>
                <c:pt idx="763">
                  <c:v>27.692078935344654</c:v>
                </c:pt>
                <c:pt idx="764">
                  <c:v>27.692174473807356</c:v>
                </c:pt>
                <c:pt idx="765">
                  <c:v>27.692270011046826</c:v>
                </c:pt>
                <c:pt idx="766">
                  <c:v>27.692365547063069</c:v>
                </c:pt>
                <c:pt idx="767">
                  <c:v>27.692461081856134</c:v>
                </c:pt>
                <c:pt idx="768">
                  <c:v>27.692556615425985</c:v>
                </c:pt>
                <c:pt idx="769">
                  <c:v>27.692652147772641</c:v>
                </c:pt>
                <c:pt idx="770">
                  <c:v>27.692747678896115</c:v>
                </c:pt>
                <c:pt idx="771">
                  <c:v>27.692843208796432</c:v>
                </c:pt>
                <c:pt idx="772">
                  <c:v>27.692938737473575</c:v>
                </c:pt>
                <c:pt idx="773">
                  <c:v>27.693034264927558</c:v>
                </c:pt>
                <c:pt idx="774">
                  <c:v>27.693129791158391</c:v>
                </c:pt>
                <c:pt idx="775">
                  <c:v>27.693225316166107</c:v>
                </c:pt>
                <c:pt idx="776">
                  <c:v>27.693320839950676</c:v>
                </c:pt>
                <c:pt idx="777">
                  <c:v>27.693416362512135</c:v>
                </c:pt>
                <c:pt idx="778">
                  <c:v>27.693511883850505</c:v>
                </c:pt>
                <c:pt idx="779">
                  <c:v>27.693607403965764</c:v>
                </c:pt>
                <c:pt idx="780">
                  <c:v>27.69370292285792</c:v>
                </c:pt>
                <c:pt idx="781">
                  <c:v>27.693798440527001</c:v>
                </c:pt>
                <c:pt idx="782">
                  <c:v>27.693893956973003</c:v>
                </c:pt>
                <c:pt idx="783">
                  <c:v>27.693989472195941</c:v>
                </c:pt>
                <c:pt idx="784">
                  <c:v>27.694084986195829</c:v>
                </c:pt>
                <c:pt idx="785">
                  <c:v>27.694180498972678</c:v>
                </c:pt>
                <c:pt idx="786">
                  <c:v>27.69427601052649</c:v>
                </c:pt>
                <c:pt idx="787">
                  <c:v>27.694371520857242</c:v>
                </c:pt>
                <c:pt idx="788">
                  <c:v>27.694467029965004</c:v>
                </c:pt>
                <c:pt idx="789">
                  <c:v>27.694562537849755</c:v>
                </c:pt>
                <c:pt idx="790">
                  <c:v>27.694658044511502</c:v>
                </c:pt>
                <c:pt idx="791">
                  <c:v>27.694753549950246</c:v>
                </c:pt>
                <c:pt idx="792">
                  <c:v>27.694849054166006</c:v>
                </c:pt>
                <c:pt idx="793">
                  <c:v>27.694944557158806</c:v>
                </c:pt>
                <c:pt idx="794">
                  <c:v>27.695040058928633</c:v>
                </c:pt>
                <c:pt idx="795">
                  <c:v>27.69513555947551</c:v>
                </c:pt>
                <c:pt idx="796">
                  <c:v>27.695231058799429</c:v>
                </c:pt>
                <c:pt idx="797">
                  <c:v>27.695326556900415</c:v>
                </c:pt>
                <c:pt idx="798">
                  <c:v>27.695422053778476</c:v>
                </c:pt>
                <c:pt idx="799">
                  <c:v>27.695517549433617</c:v>
                </c:pt>
                <c:pt idx="800">
                  <c:v>27.695613043865837</c:v>
                </c:pt>
                <c:pt idx="801">
                  <c:v>27.695708537075159</c:v>
                </c:pt>
                <c:pt idx="802">
                  <c:v>27.695804029061584</c:v>
                </c:pt>
                <c:pt idx="803">
                  <c:v>27.695899519825122</c:v>
                </c:pt>
                <c:pt idx="804">
                  <c:v>27.695995009365785</c:v>
                </c:pt>
                <c:pt idx="805">
                  <c:v>27.696090497683585</c:v>
                </c:pt>
                <c:pt idx="806">
                  <c:v>27.696185984778531</c:v>
                </c:pt>
                <c:pt idx="807">
                  <c:v>27.696281470650607</c:v>
                </c:pt>
                <c:pt idx="808">
                  <c:v>27.696376955299868</c:v>
                </c:pt>
                <c:pt idx="809">
                  <c:v>27.696472438726289</c:v>
                </c:pt>
                <c:pt idx="810">
                  <c:v>27.696567920929891</c:v>
                </c:pt>
                <c:pt idx="811">
                  <c:v>27.696663401910683</c:v>
                </c:pt>
                <c:pt idx="812">
                  <c:v>27.69675888166865</c:v>
                </c:pt>
                <c:pt idx="813">
                  <c:v>27.696854360203837</c:v>
                </c:pt>
                <c:pt idx="814">
                  <c:v>27.69694983751624</c:v>
                </c:pt>
                <c:pt idx="815">
                  <c:v>27.697045313605862</c:v>
                </c:pt>
                <c:pt idx="816">
                  <c:v>27.697140788472716</c:v>
                </c:pt>
                <c:pt idx="817">
                  <c:v>27.697236262116803</c:v>
                </c:pt>
                <c:pt idx="818">
                  <c:v>27.697331734538167</c:v>
                </c:pt>
                <c:pt idx="819">
                  <c:v>27.697427205736766</c:v>
                </c:pt>
                <c:pt idx="820">
                  <c:v>27.697522675712644</c:v>
                </c:pt>
                <c:pt idx="821">
                  <c:v>27.697618144465782</c:v>
                </c:pt>
                <c:pt idx="822">
                  <c:v>27.697713611996218</c:v>
                </c:pt>
                <c:pt idx="823">
                  <c:v>27.697809078303962</c:v>
                </c:pt>
                <c:pt idx="824">
                  <c:v>27.697904543388979</c:v>
                </c:pt>
                <c:pt idx="825">
                  <c:v>27.698000007251323</c:v>
                </c:pt>
                <c:pt idx="826">
                  <c:v>27.698095469891001</c:v>
                </c:pt>
                <c:pt idx="827">
                  <c:v>27.698190931308002</c:v>
                </c:pt>
                <c:pt idx="828">
                  <c:v>27.698286391502332</c:v>
                </c:pt>
                <c:pt idx="829">
                  <c:v>27.698381850474018</c:v>
                </c:pt>
                <c:pt idx="830">
                  <c:v>27.698477308223076</c:v>
                </c:pt>
                <c:pt idx="831">
                  <c:v>27.698572764749475</c:v>
                </c:pt>
                <c:pt idx="832">
                  <c:v>27.698668220053264</c:v>
                </c:pt>
                <c:pt idx="833">
                  <c:v>27.69876367413443</c:v>
                </c:pt>
                <c:pt idx="834">
                  <c:v>27.698859126992996</c:v>
                </c:pt>
                <c:pt idx="835">
                  <c:v>27.69895457862896</c:v>
                </c:pt>
                <c:pt idx="836">
                  <c:v>27.699050029042336</c:v>
                </c:pt>
                <c:pt idx="837">
                  <c:v>27.699145478233145</c:v>
                </c:pt>
                <c:pt idx="838">
                  <c:v>27.699240926201377</c:v>
                </c:pt>
                <c:pt idx="839">
                  <c:v>27.69933637294703</c:v>
                </c:pt>
                <c:pt idx="840">
                  <c:v>27.699431818470153</c:v>
                </c:pt>
                <c:pt idx="841">
                  <c:v>27.699527262770729</c:v>
                </c:pt>
                <c:pt idx="842">
                  <c:v>27.699622705848746</c:v>
                </c:pt>
                <c:pt idx="843">
                  <c:v>27.699718147704257</c:v>
                </c:pt>
                <c:pt idx="844">
                  <c:v>27.699813588337257</c:v>
                </c:pt>
                <c:pt idx="845">
                  <c:v>27.69990902774774</c:v>
                </c:pt>
                <c:pt idx="846">
                  <c:v>27.700004465935745</c:v>
                </c:pt>
                <c:pt idx="847">
                  <c:v>27.700099902901222</c:v>
                </c:pt>
                <c:pt idx="848">
                  <c:v>27.700195338644239</c:v>
                </c:pt>
                <c:pt idx="849">
                  <c:v>27.700290773164781</c:v>
                </c:pt>
                <c:pt idx="850">
                  <c:v>27.700386206462866</c:v>
                </c:pt>
                <c:pt idx="851">
                  <c:v>27.700481638538481</c:v>
                </c:pt>
                <c:pt idx="852">
                  <c:v>27.700577069391674</c:v>
                </c:pt>
                <c:pt idx="853">
                  <c:v>27.700672499022424</c:v>
                </c:pt>
                <c:pt idx="854">
                  <c:v>27.700767927430729</c:v>
                </c:pt>
                <c:pt idx="855">
                  <c:v>27.700863354616626</c:v>
                </c:pt>
                <c:pt idx="856">
                  <c:v>27.700958780580123</c:v>
                </c:pt>
                <c:pt idx="857">
                  <c:v>27.701054205321217</c:v>
                </c:pt>
                <c:pt idx="858">
                  <c:v>27.701149628839921</c:v>
                </c:pt>
                <c:pt idx="859">
                  <c:v>27.701245051136233</c:v>
                </c:pt>
                <c:pt idx="860">
                  <c:v>27.701340472210177</c:v>
                </c:pt>
                <c:pt idx="861">
                  <c:v>27.701435892061767</c:v>
                </c:pt>
                <c:pt idx="862">
                  <c:v>27.701531310690989</c:v>
                </c:pt>
                <c:pt idx="863">
                  <c:v>27.70162672809786</c:v>
                </c:pt>
                <c:pt idx="864">
                  <c:v>27.701722144282414</c:v>
                </c:pt>
                <c:pt idx="865">
                  <c:v>27.701817559244617</c:v>
                </c:pt>
                <c:pt idx="866">
                  <c:v>27.701912972984506</c:v>
                </c:pt>
                <c:pt idx="867">
                  <c:v>27.702008385502101</c:v>
                </c:pt>
                <c:pt idx="868">
                  <c:v>27.702103796797392</c:v>
                </c:pt>
                <c:pt idx="869">
                  <c:v>27.702199206870379</c:v>
                </c:pt>
                <c:pt idx="870">
                  <c:v>27.70229461572109</c:v>
                </c:pt>
                <c:pt idx="871">
                  <c:v>27.702390023349519</c:v>
                </c:pt>
                <c:pt idx="872">
                  <c:v>27.702485429755686</c:v>
                </c:pt>
                <c:pt idx="873">
                  <c:v>27.702580834939599</c:v>
                </c:pt>
                <c:pt idx="874">
                  <c:v>27.702676238901269</c:v>
                </c:pt>
                <c:pt idx="875">
                  <c:v>27.702771641640688</c:v>
                </c:pt>
                <c:pt idx="876">
                  <c:v>27.70286704315788</c:v>
                </c:pt>
                <c:pt idx="877">
                  <c:v>27.702962443452851</c:v>
                </c:pt>
                <c:pt idx="878">
                  <c:v>27.703057842525624</c:v>
                </c:pt>
                <c:pt idx="879">
                  <c:v>27.703153240376199</c:v>
                </c:pt>
                <c:pt idx="880">
                  <c:v>27.703248637004553</c:v>
                </c:pt>
                <c:pt idx="881">
                  <c:v>27.703344032410744</c:v>
                </c:pt>
                <c:pt idx="882">
                  <c:v>27.703439426594763</c:v>
                </c:pt>
                <c:pt idx="883">
                  <c:v>27.703534819556591</c:v>
                </c:pt>
                <c:pt idx="884">
                  <c:v>27.703630211296286</c:v>
                </c:pt>
                <c:pt idx="885">
                  <c:v>27.703725601813822</c:v>
                </c:pt>
                <c:pt idx="886">
                  <c:v>27.703820991109215</c:v>
                </c:pt>
                <c:pt idx="887">
                  <c:v>27.703916379182481</c:v>
                </c:pt>
                <c:pt idx="888">
                  <c:v>27.704011766033631</c:v>
                </c:pt>
                <c:pt idx="889">
                  <c:v>27.704107151662672</c:v>
                </c:pt>
                <c:pt idx="890">
                  <c:v>27.704202536069602</c:v>
                </c:pt>
                <c:pt idx="891">
                  <c:v>27.704297919254429</c:v>
                </c:pt>
                <c:pt idx="892">
                  <c:v>27.704393301217191</c:v>
                </c:pt>
                <c:pt idx="893">
                  <c:v>27.704488681957852</c:v>
                </c:pt>
                <c:pt idx="894">
                  <c:v>27.704584061476453</c:v>
                </c:pt>
                <c:pt idx="895">
                  <c:v>27.704679439772999</c:v>
                </c:pt>
                <c:pt idx="896">
                  <c:v>27.704774816847497</c:v>
                </c:pt>
                <c:pt idx="897">
                  <c:v>27.704870192699953</c:v>
                </c:pt>
                <c:pt idx="898">
                  <c:v>27.704965567330373</c:v>
                </c:pt>
                <c:pt idx="899">
                  <c:v>27.705060940738772</c:v>
                </c:pt>
                <c:pt idx="900">
                  <c:v>27.705156312925165</c:v>
                </c:pt>
                <c:pt idx="901">
                  <c:v>27.705251683889554</c:v>
                </c:pt>
                <c:pt idx="902">
                  <c:v>27.705347053631947</c:v>
                </c:pt>
                <c:pt idx="903">
                  <c:v>27.705442422152345</c:v>
                </c:pt>
                <c:pt idx="904">
                  <c:v>27.705537789450769</c:v>
                </c:pt>
                <c:pt idx="905">
                  <c:v>27.705633155527217</c:v>
                </c:pt>
                <c:pt idx="906">
                  <c:v>27.705728520381712</c:v>
                </c:pt>
                <c:pt idx="907">
                  <c:v>27.705823884014258</c:v>
                </c:pt>
                <c:pt idx="908">
                  <c:v>27.705919246424855</c:v>
                </c:pt>
                <c:pt idx="909">
                  <c:v>27.706014607613536</c:v>
                </c:pt>
                <c:pt idx="910">
                  <c:v>27.706109967580275</c:v>
                </c:pt>
                <c:pt idx="911">
                  <c:v>27.706205326325104</c:v>
                </c:pt>
                <c:pt idx="912">
                  <c:v>27.706300683848035</c:v>
                </c:pt>
                <c:pt idx="913">
                  <c:v>27.706396040149059</c:v>
                </c:pt>
                <c:pt idx="914">
                  <c:v>27.706491395228198</c:v>
                </c:pt>
                <c:pt idx="915">
                  <c:v>27.706586749085467</c:v>
                </c:pt>
                <c:pt idx="916">
                  <c:v>27.706682101720858</c:v>
                </c:pt>
                <c:pt idx="917">
                  <c:v>27.706777453134379</c:v>
                </c:pt>
                <c:pt idx="918">
                  <c:v>27.706872803326057</c:v>
                </c:pt>
                <c:pt idx="919">
                  <c:v>27.7069681522959</c:v>
                </c:pt>
                <c:pt idx="920">
                  <c:v>27.707063500043894</c:v>
                </c:pt>
                <c:pt idx="921">
                  <c:v>27.707158846570071</c:v>
                </c:pt>
                <c:pt idx="922">
                  <c:v>27.707254191874434</c:v>
                </c:pt>
                <c:pt idx="923">
                  <c:v>27.707349535956972</c:v>
                </c:pt>
                <c:pt idx="924">
                  <c:v>27.707444878817739</c:v>
                </c:pt>
                <c:pt idx="925">
                  <c:v>27.707540220456703</c:v>
                </c:pt>
                <c:pt idx="926">
                  <c:v>27.707635560873882</c:v>
                </c:pt>
                <c:pt idx="927">
                  <c:v>27.707730900069308</c:v>
                </c:pt>
                <c:pt idx="928">
                  <c:v>27.707826238042959</c:v>
                </c:pt>
                <c:pt idx="929">
                  <c:v>27.70792157479487</c:v>
                </c:pt>
                <c:pt idx="930">
                  <c:v>27.708016910325018</c:v>
                </c:pt>
                <c:pt idx="931">
                  <c:v>27.708112244633444</c:v>
                </c:pt>
                <c:pt idx="932">
                  <c:v>27.708207577720145</c:v>
                </c:pt>
                <c:pt idx="933">
                  <c:v>27.708302909585115</c:v>
                </c:pt>
                <c:pt idx="934">
                  <c:v>27.708398240228394</c:v>
                </c:pt>
                <c:pt idx="935">
                  <c:v>27.70849356964996</c:v>
                </c:pt>
                <c:pt idx="936">
                  <c:v>27.708588897849822</c:v>
                </c:pt>
                <c:pt idx="937">
                  <c:v>27.708684224828016</c:v>
                </c:pt>
                <c:pt idx="938">
                  <c:v>27.708779550584559</c:v>
                </c:pt>
                <c:pt idx="939">
                  <c:v>27.70887487511942</c:v>
                </c:pt>
                <c:pt idx="940">
                  <c:v>27.708970198432642</c:v>
                </c:pt>
                <c:pt idx="941">
                  <c:v>27.709065520524192</c:v>
                </c:pt>
                <c:pt idx="942">
                  <c:v>27.709160841394127</c:v>
                </c:pt>
                <c:pt idx="943">
                  <c:v>27.709256161042422</c:v>
                </c:pt>
                <c:pt idx="944">
                  <c:v>27.709351479469106</c:v>
                </c:pt>
                <c:pt idx="945">
                  <c:v>27.709446796674175</c:v>
                </c:pt>
                <c:pt idx="946">
                  <c:v>27.70954211265764</c:v>
                </c:pt>
                <c:pt idx="947">
                  <c:v>27.709637427419516</c:v>
                </c:pt>
                <c:pt idx="948">
                  <c:v>27.709732740959812</c:v>
                </c:pt>
                <c:pt idx="949">
                  <c:v>27.709828053278542</c:v>
                </c:pt>
                <c:pt idx="950">
                  <c:v>27.709923364375701</c:v>
                </c:pt>
                <c:pt idx="951">
                  <c:v>27.710018674251309</c:v>
                </c:pt>
                <c:pt idx="952">
                  <c:v>27.71011398290538</c:v>
                </c:pt>
                <c:pt idx="953">
                  <c:v>27.710209290337893</c:v>
                </c:pt>
                <c:pt idx="954">
                  <c:v>27.710304596548891</c:v>
                </c:pt>
                <c:pt idx="955">
                  <c:v>27.710399901538377</c:v>
                </c:pt>
                <c:pt idx="956">
                  <c:v>27.710495205306334</c:v>
                </c:pt>
                <c:pt idx="957">
                  <c:v>27.710590507852803</c:v>
                </c:pt>
                <c:pt idx="958">
                  <c:v>27.710685809177768</c:v>
                </c:pt>
                <c:pt idx="959">
                  <c:v>27.71078110928125</c:v>
                </c:pt>
                <c:pt idx="960">
                  <c:v>27.710876408163273</c:v>
                </c:pt>
                <c:pt idx="961">
                  <c:v>27.71097170582382</c:v>
                </c:pt>
                <c:pt idx="962">
                  <c:v>27.711067002262915</c:v>
                </c:pt>
                <c:pt idx="963">
                  <c:v>27.711162297480556</c:v>
                </c:pt>
                <c:pt idx="964">
                  <c:v>27.71125759147677</c:v>
                </c:pt>
                <c:pt idx="965">
                  <c:v>27.711352884251543</c:v>
                </c:pt>
                <c:pt idx="966">
                  <c:v>27.711448175804904</c:v>
                </c:pt>
                <c:pt idx="967">
                  <c:v>27.711543466136842</c:v>
                </c:pt>
                <c:pt idx="968">
                  <c:v>27.711638755247382</c:v>
                </c:pt>
                <c:pt idx="969">
                  <c:v>27.711734043136541</c:v>
                </c:pt>
                <c:pt idx="970">
                  <c:v>27.71182932980431</c:v>
                </c:pt>
                <c:pt idx="971">
                  <c:v>27.711924615250698</c:v>
                </c:pt>
                <c:pt idx="972">
                  <c:v>27.71201989947572</c:v>
                </c:pt>
                <c:pt idx="973">
                  <c:v>27.712115182479373</c:v>
                </c:pt>
                <c:pt idx="974">
                  <c:v>27.712210464261691</c:v>
                </c:pt>
                <c:pt idx="975">
                  <c:v>27.712305744822665</c:v>
                </c:pt>
                <c:pt idx="976">
                  <c:v>27.712401024162315</c:v>
                </c:pt>
                <c:pt idx="977">
                  <c:v>27.712496302280652</c:v>
                </c:pt>
                <c:pt idx="978">
                  <c:v>27.712591579177655</c:v>
                </c:pt>
                <c:pt idx="979">
                  <c:v>27.712686854853377</c:v>
                </c:pt>
                <c:pt idx="980">
                  <c:v>27.71278212930779</c:v>
                </c:pt>
                <c:pt idx="981">
                  <c:v>27.712877402540919</c:v>
                </c:pt>
                <c:pt idx="982">
                  <c:v>27.712972674552777</c:v>
                </c:pt>
                <c:pt idx="983">
                  <c:v>27.713067945343361</c:v>
                </c:pt>
                <c:pt idx="984">
                  <c:v>27.713163214912694</c:v>
                </c:pt>
                <c:pt idx="985">
                  <c:v>27.713258483260759</c:v>
                </c:pt>
                <c:pt idx="986">
                  <c:v>27.713353750387615</c:v>
                </c:pt>
                <c:pt idx="987">
                  <c:v>27.713449016293218</c:v>
                </c:pt>
                <c:pt idx="988">
                  <c:v>27.713544280977608</c:v>
                </c:pt>
                <c:pt idx="989">
                  <c:v>27.713639544440777</c:v>
                </c:pt>
                <c:pt idx="990">
                  <c:v>27.713734806682741</c:v>
                </c:pt>
                <c:pt idx="991">
                  <c:v>27.713830067703508</c:v>
                </c:pt>
                <c:pt idx="992">
                  <c:v>27.713925327503087</c:v>
                </c:pt>
                <c:pt idx="993">
                  <c:v>27.714020586081503</c:v>
                </c:pt>
                <c:pt idx="994">
                  <c:v>27.714115843438751</c:v>
                </c:pt>
                <c:pt idx="995">
                  <c:v>27.714211099574815</c:v>
                </c:pt>
                <c:pt idx="996">
                  <c:v>27.714306354489757</c:v>
                </c:pt>
                <c:pt idx="997">
                  <c:v>27.714401608183536</c:v>
                </c:pt>
                <c:pt idx="998">
                  <c:v>27.714496860656183</c:v>
                </c:pt>
                <c:pt idx="999">
                  <c:v>27.714592111907717</c:v>
                </c:pt>
                <c:pt idx="1000">
                  <c:v>27.714687361938147</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Calculs!$I$4:$I$1004</c:f>
              <c:numCache>
                <c:formatCode>0.00</c:formatCode>
                <c:ptCount val="1001"/>
                <c:pt idx="0">
                  <c:v>152.51711639655363</c:v>
                </c:pt>
                <c:pt idx="1">
                  <c:v>152.25325165476221</c:v>
                </c:pt>
                <c:pt idx="2">
                  <c:v>151.99000286426769</c:v>
                </c:pt>
                <c:pt idx="3">
                  <c:v>151.72736739580344</c:v>
                </c:pt>
                <c:pt idx="4">
                  <c:v>151.46534263521417</c:v>
                </c:pt>
                <c:pt idx="5">
                  <c:v>151.20392598334792</c:v>
                </c:pt>
                <c:pt idx="6">
                  <c:v>150.94311485594883</c:v>
                </c:pt>
                <c:pt idx="7">
                  <c:v>150.68290668355093</c:v>
                </c:pt>
                <c:pt idx="8">
                  <c:v>150.42329891137274</c:v>
                </c:pt>
                <c:pt idx="9">
                  <c:v>150.16428899921297</c:v>
                </c:pt>
                <c:pt idx="10">
                  <c:v>149.90587442134691</c:v>
                </c:pt>
                <c:pt idx="11">
                  <c:v>149.64804964339569</c:v>
                </c:pt>
                <c:pt idx="12">
                  <c:v>149.39080920114392</c:v>
                </c:pt>
                <c:pt idx="13">
                  <c:v>149.13415072296385</c:v>
                </c:pt>
                <c:pt idx="14">
                  <c:v>148.87807184992681</c:v>
                </c:pt>
                <c:pt idx="15">
                  <c:v>148.62257023571772</c:v>
                </c:pt>
                <c:pt idx="16">
                  <c:v>148.36764354655082</c:v>
                </c:pt>
                <c:pt idx="17">
                  <c:v>148.11328946108583</c:v>
                </c:pt>
                <c:pt idx="18">
                  <c:v>147.85950567034459</c:v>
                </c:pt>
                <c:pt idx="19">
                  <c:v>147.60628987762897</c:v>
                </c:pt>
                <c:pt idx="20">
                  <c:v>147.35363979843885</c:v>
                </c:pt>
                <c:pt idx="21">
                  <c:v>147.10155467279853</c:v>
                </c:pt>
                <c:pt idx="22">
                  <c:v>146.85003372572652</c:v>
                </c:pt>
                <c:pt idx="23">
                  <c:v>146.59907465499739</c:v>
                </c:pt>
                <c:pt idx="24">
                  <c:v>146.34867517091931</c:v>
                </c:pt>
                <c:pt idx="25">
                  <c:v>146.09883299624903</c:v>
                </c:pt>
                <c:pt idx="26">
                  <c:v>145.84954586610729</c:v>
                </c:pt>
                <c:pt idx="27">
                  <c:v>145.60081152789533</c:v>
                </c:pt>
                <c:pt idx="28">
                  <c:v>145.3526277412119</c:v>
                </c:pt>
                <c:pt idx="29">
                  <c:v>145.1049922777708</c:v>
                </c:pt>
                <c:pt idx="30">
                  <c:v>144.85790292131935</c:v>
                </c:pt>
                <c:pt idx="31">
                  <c:v>144.61135746755738</c:v>
                </c:pt>
                <c:pt idx="32">
                  <c:v>144.36535372405694</c:v>
                </c:pt>
                <c:pt idx="33">
                  <c:v>144.11988951018267</c:v>
                </c:pt>
                <c:pt idx="34">
                  <c:v>143.8749626570127</c:v>
                </c:pt>
                <c:pt idx="35">
                  <c:v>143.63057100726033</c:v>
                </c:pt>
                <c:pt idx="36">
                  <c:v>143.38671241519631</c:v>
                </c:pt>
                <c:pt idx="37">
                  <c:v>143.14338474657177</c:v>
                </c:pt>
                <c:pt idx="38">
                  <c:v>142.9005858785417</c:v>
                </c:pt>
                <c:pt idx="39">
                  <c:v>142.65831369958906</c:v>
                </c:pt>
                <c:pt idx="40">
                  <c:v>142.4165661094496</c:v>
                </c:pt>
                <c:pt idx="41">
                  <c:v>142.17534101903718</c:v>
                </c:pt>
                <c:pt idx="42">
                  <c:v>141.93463635036977</c:v>
                </c:pt>
                <c:pt idx="43">
                  <c:v>141.69445003649599</c:v>
                </c:pt>
                <c:pt idx="44">
                  <c:v>141.45478002142221</c:v>
                </c:pt>
                <c:pt idx="45">
                  <c:v>141.21562426004033</c:v>
                </c:pt>
                <c:pt idx="46">
                  <c:v>140.97698071805613</c:v>
                </c:pt>
                <c:pt idx="47">
                  <c:v>140.73884737191813</c:v>
                </c:pt>
                <c:pt idx="48">
                  <c:v>140.50122220874692</c:v>
                </c:pt>
                <c:pt idx="49">
                  <c:v>140.26410322626541</c:v>
                </c:pt>
                <c:pt idx="50">
                  <c:v>140.02748843272917</c:v>
                </c:pt>
                <c:pt idx="51">
                  <c:v>139.79137584685773</c:v>
                </c:pt>
                <c:pt idx="52">
                  <c:v>139.55576349776615</c:v>
                </c:pt>
                <c:pt idx="53">
                  <c:v>139.32064942489737</c:v>
                </c:pt>
                <c:pt idx="54">
                  <c:v>139.08603167795474</c:v>
                </c:pt>
                <c:pt idx="55">
                  <c:v>138.85190831683553</c:v>
                </c:pt>
                <c:pt idx="56">
                  <c:v>138.61827741156469</c:v>
                </c:pt>
                <c:pt idx="57">
                  <c:v>138.38513704222905</c:v>
                </c:pt>
                <c:pt idx="58">
                  <c:v>138.1524852989123</c:v>
                </c:pt>
                <c:pt idx="59">
                  <c:v>137.9203202816305</c:v>
                </c:pt>
                <c:pt idx="60">
                  <c:v>137.68864010026758</c:v>
                </c:pt>
                <c:pt idx="61">
                  <c:v>137.45744287451211</c:v>
                </c:pt>
                <c:pt idx="62">
                  <c:v>137.22672673379392</c:v>
                </c:pt>
                <c:pt idx="63">
                  <c:v>136.99648981722174</c:v>
                </c:pt>
                <c:pt idx="64">
                  <c:v>136.76673027352069</c:v>
                </c:pt>
                <c:pt idx="65">
                  <c:v>136.537446260971</c:v>
                </c:pt>
                <c:pt idx="66">
                  <c:v>136.3086359473466</c:v>
                </c:pt>
                <c:pt idx="67">
                  <c:v>136.08029750985466</c:v>
                </c:pt>
                <c:pt idx="68">
                  <c:v>135.85242913507514</c:v>
                </c:pt>
                <c:pt idx="69">
                  <c:v>135.62502901890122</c:v>
                </c:pt>
                <c:pt idx="70">
                  <c:v>135.39809536647988</c:v>
                </c:pt>
                <c:pt idx="71">
                  <c:v>135.17162639215326</c:v>
                </c:pt>
                <c:pt idx="72">
                  <c:v>134.94562031940012</c:v>
                </c:pt>
                <c:pt idx="73">
                  <c:v>134.72007538077801</c:v>
                </c:pt>
                <c:pt idx="74">
                  <c:v>134.49498981786581</c:v>
                </c:pt>
                <c:pt idx="75">
                  <c:v>134.27036188120672</c:v>
                </c:pt>
                <c:pt idx="76">
                  <c:v>134.04618983025165</c:v>
                </c:pt>
                <c:pt idx="77">
                  <c:v>133.82247193330306</c:v>
                </c:pt>
                <c:pt idx="78">
                  <c:v>133.59920646745934</c:v>
                </c:pt>
                <c:pt idx="79">
                  <c:v>133.37639171855938</c:v>
                </c:pt>
                <c:pt idx="80">
                  <c:v>133.15402598112792</c:v>
                </c:pt>
                <c:pt idx="81">
                  <c:v>132.93210755832092</c:v>
                </c:pt>
                <c:pt idx="82">
                  <c:v>132.71063476187163</c:v>
                </c:pt>
                <c:pt idx="83">
                  <c:v>132.48960591203698</c:v>
                </c:pt>
                <c:pt idx="84">
                  <c:v>132.26901933754439</c:v>
                </c:pt>
                <c:pt idx="85">
                  <c:v>132.04887337553896</c:v>
                </c:pt>
                <c:pt idx="86">
                  <c:v>131.8291663715311</c:v>
                </c:pt>
                <c:pt idx="87">
                  <c:v>131.60989667934453</c:v>
                </c:pt>
                <c:pt idx="88">
                  <c:v>131.39106266106469</c:v>
                </c:pt>
                <c:pt idx="89">
                  <c:v>131.17266268698765</c:v>
                </c:pt>
                <c:pt idx="90">
                  <c:v>130.95469513556901</c:v>
                </c:pt>
                <c:pt idx="91">
                  <c:v>130.73715839337387</c:v>
                </c:pt>
                <c:pt idx="92">
                  <c:v>130.52005085502645</c:v>
                </c:pt>
                <c:pt idx="93">
                  <c:v>130.30337092316057</c:v>
                </c:pt>
                <c:pt idx="94">
                  <c:v>130.08711700837046</c:v>
                </c:pt>
                <c:pt idx="95">
                  <c:v>129.87128752916158</c:v>
                </c:pt>
                <c:pt idx="96">
                  <c:v>129.65588091190233</c:v>
                </c:pt>
                <c:pt idx="97">
                  <c:v>129.4408955907758</c:v>
                </c:pt>
                <c:pt idx="98">
                  <c:v>129.2263300077318</c:v>
                </c:pt>
                <c:pt idx="99">
                  <c:v>129.0121826124396</c:v>
                </c:pt>
                <c:pt idx="100">
                  <c:v>128.7984518622408</c:v>
                </c:pt>
                <c:pt idx="101">
                  <c:v>126.66554552404286</c:v>
                </c:pt>
                <c:pt idx="102">
                  <c:v>124.57366231811453</c:v>
                </c:pt>
                <c:pt idx="103">
                  <c:v>122.52131857969891</c:v>
                </c:pt>
                <c:pt idx="104">
                  <c:v>120.5071021247667</c:v>
                </c:pt>
                <c:pt idx="105">
                  <c:v>118.52966807107165</c:v>
                </c:pt>
                <c:pt idx="106">
                  <c:v>116.58773495906567</c:v>
                </c:pt>
                <c:pt idx="107">
                  <c:v>114.68008114844049</c:v>
                </c:pt>
                <c:pt idx="108">
                  <c:v>112.80554146833433</c:v>
                </c:pt>
                <c:pt idx="109">
                  <c:v>110.96300410127913</c:v>
                </c:pt>
                <c:pt idx="110">
                  <c:v>109.15140768279791</c:v>
                </c:pt>
                <c:pt idx="111">
                  <c:v>107.36973860020998</c:v>
                </c:pt>
                <c:pt idx="112">
                  <c:v>105.61702847569086</c:v>
                </c:pt>
                <c:pt idx="113">
                  <c:v>103.8923518199765</c:v>
                </c:pt>
                <c:pt idx="114">
                  <c:v>102.19482384431812</c:v>
                </c:pt>
                <c:pt idx="115">
                  <c:v>100.52359841939455</c:v>
                </c:pt>
                <c:pt idx="116">
                  <c:v>98.877866170890144</c:v>
                </c:pt>
                <c:pt idx="117">
                  <c:v>97.256852702355459</c:v>
                </c:pt>
                <c:pt idx="118">
                  <c:v>95.659816936796616</c:v>
                </c:pt>
                <c:pt idx="119">
                  <c:v>94.086049569196931</c:v>
                </c:pt>
                <c:pt idx="120">
                  <c:v>92.534871622866362</c:v>
                </c:pt>
                <c:pt idx="121">
                  <c:v>91.005633103150373</c:v>
                </c:pt>
                <c:pt idx="122">
                  <c:v>89.497711742614158</c:v>
                </c:pt>
                <c:pt idx="123">
                  <c:v>88.010511832357707</c:v>
                </c:pt>
                <c:pt idx="124">
                  <c:v>86.543463134615834</c:v>
                </c:pt>
                <c:pt idx="125">
                  <c:v>85.096019872261195</c:v>
                </c:pt>
                <c:pt idx="126">
                  <c:v>83.667659791259737</c:v>
                </c:pt>
                <c:pt idx="127">
                  <c:v>82.257883292533066</c:v>
                </c:pt>
                <c:pt idx="128">
                  <c:v>80.866212630061611</c:v>
                </c:pt>
                <c:pt idx="129">
                  <c:v>79.492191172422949</c:v>
                </c:pt>
                <c:pt idx="130">
                  <c:v>78.135382725300147</c:v>
                </c:pt>
                <c:pt idx="131">
                  <c:v>76.795370912822179</c:v>
                </c:pt>
                <c:pt idx="132">
                  <c:v>75.471758615912563</c:v>
                </c:pt>
                <c:pt idx="133">
                  <c:v>74.164167466125903</c:v>
                </c:pt>
                <c:pt idx="134">
                  <c:v>72.872237393749444</c:v>
                </c:pt>
                <c:pt idx="135">
                  <c:v>71.595626229237411</c:v>
                </c:pt>
                <c:pt idx="136">
                  <c:v>70.334009357334011</c:v>
                </c:pt>
                <c:pt idx="137">
                  <c:v>69.087079423528138</c:v>
                </c:pt>
                <c:pt idx="138">
                  <c:v>67.854546092770462</c:v>
                </c:pt>
                <c:pt idx="139">
                  <c:v>66.636135860674031</c:v>
                </c:pt>
                <c:pt idx="140">
                  <c:v>65.431591917714712</c:v>
                </c:pt>
                <c:pt idx="141">
                  <c:v>64.240674067249302</c:v>
                </c:pt>
                <c:pt idx="142">
                  <c:v>63.063158698478269</c:v>
                </c:pt>
                <c:pt idx="143">
                  <c:v>61.898838815798435</c:v>
                </c:pt>
                <c:pt idx="144">
                  <c:v>60.747524126320627</c:v>
                </c:pt>
                <c:pt idx="145">
                  <c:v>59.609041187666968</c:v>
                </c:pt>
                <c:pt idx="146">
                  <c:v>58.483233618515456</c:v>
                </c:pt>
                <c:pt idx="147">
                  <c:v>57.369962374723784</c:v>
                </c:pt>
                <c:pt idx="148">
                  <c:v>56.269106094239909</c:v>
                </c:pt>
                <c:pt idx="149">
                  <c:v>55.180561514392885</c:v>
                </c:pt>
                <c:pt idx="150">
                  <c:v>54.10424396555014</c:v>
                </c:pt>
                <c:pt idx="151">
                  <c:v>53.040087945523474</c:v>
                </c:pt>
                <c:pt idx="152">
                  <c:v>51.98804777949961</c:v>
                </c:pt>
                <c:pt idx="153">
                  <c:v>50.948098370652893</c:v>
                </c:pt>
                <c:pt idx="154">
                  <c:v>49.920236046957747</c:v>
                </c:pt>
                <c:pt idx="155">
                  <c:v>48.904479510040254</c:v>
                </c:pt>
                <c:pt idx="156">
                  <c:v>47.900870892172122</c:v>
                </c:pt>
                <c:pt idx="157">
                  <c:v>46.909476927690861</c:v>
                </c:pt>
                <c:pt idx="158">
                  <c:v>45.930390245192612</c:v>
                </c:pt>
                <c:pt idx="159">
                  <c:v>44.963730786747043</c:v>
                </c:pt>
                <c:pt idx="160">
                  <c:v>44.009647360072918</c:v>
                </c:pt>
                <c:pt idx="161">
                  <c:v>43.068319329020966</c:v>
                </c:pt>
                <c:pt idx="162">
                  <c:v>42.139958446754406</c:v>
                </c:pt>
                <c:pt idx="163">
                  <c:v>41.224810834594244</c:v>
                </c:pt>
                <c:pt idx="164">
                  <c:v>40.323159107481565</c:v>
                </c:pt>
                <c:pt idx="165">
                  <c:v>39.435324644252965</c:v>
                </c:pt>
                <c:pt idx="166">
                  <c:v>38.561669997249389</c:v>
                </c:pt>
                <c:pt idx="167">
                  <c:v>37.702601430975292</c:v>
                </c:pt>
                <c:pt idx="168">
                  <c:v>36.858571573354673</c:v>
                </c:pt>
                <c:pt idx="169">
                  <c:v>36.030082155324983</c:v>
                </c:pt>
                <c:pt idx="170">
                  <c:v>35.217686804778317</c:v>
                </c:pt>
                <c:pt idx="171">
                  <c:v>34.421993848896534</c:v>
                </c:pt>
                <c:pt idx="172">
                  <c:v>33.643669064438782</c:v>
                </c:pt>
                <c:pt idx="173">
                  <c:v>32.883438298266725</c:v>
                </c:pt>
                <c:pt idx="174">
                  <c:v>32.142089860161185</c:v>
                </c:pt>
                <c:pt idx="175">
                  <c:v>31.420476566766691</c:v>
                </c:pt>
                <c:pt idx="176">
                  <c:v>30.719517289501781</c:v>
                </c:pt>
                <c:pt idx="177">
                  <c:v>30.040197831040842</c:v>
                </c:pt>
                <c:pt idx="178">
                  <c:v>29.38357092552506</c:v>
                </c:pt>
                <c:pt idx="179">
                  <c:v>28.750755128636531</c:v>
                </c:pt>
                <c:pt idx="180">
                  <c:v>28.142932337479053</c:v>
                </c:pt>
                <c:pt idx="181">
                  <c:v>27.561343660158137</c:v>
                </c:pt>
                <c:pt idx="182">
                  <c:v>27.007283345305158</c:v>
                </c:pt>
                <c:pt idx="183">
                  <c:v>26.482090487713375</c:v>
                </c:pt>
                <c:pt idx="184">
                  <c:v>25.987138253570446</c:v>
                </c:pt>
                <c:pt idx="185">
                  <c:v>25.523820423461103</c:v>
                </c:pt>
                <c:pt idx="186">
                  <c:v>25.09353513868491</c:v>
                </c:pt>
                <c:pt idx="187">
                  <c:v>24.697665859979619</c:v>
                </c:pt>
                <c:pt idx="188">
                  <c:v>24.337559707717919</c:v>
                </c:pt>
                <c:pt idx="189">
                  <c:v>24.014503544585882</c:v>
                </c:pt>
                <c:pt idx="190">
                  <c:v>23.729698375198865</c:v>
                </c:pt>
                <c:pt idx="191">
                  <c:v>23.48423285504499</c:v>
                </c:pt>
                <c:pt idx="192">
                  <c:v>23.279056900536347</c:v>
                </c:pt>
                <c:pt idx="193">
                  <c:v>23.114956545825063</c:v>
                </c:pt>
                <c:pt idx="194">
                  <c:v>22.992531273141672</c:v>
                </c:pt>
                <c:pt idx="195">
                  <c:v>22.912175029027548</c:v>
                </c:pt>
                <c:pt idx="196">
                  <c:v>22.874062015962387</c:v>
                </c:pt>
                <c:pt idx="197">
                  <c:v>22.878138118442429</c:v>
                </c:pt>
                <c:pt idx="198">
                  <c:v>22.924118501298334</c:v>
                </c:pt>
                <c:pt idx="199">
                  <c:v>23.011491537307013</c:v>
                </c:pt>
                <c:pt idx="200">
                  <c:v>23.139528822389572</c:v>
                </c:pt>
                <c:pt idx="201">
                  <c:v>23.307300664504279</c:v>
                </c:pt>
                <c:pt idx="202">
                  <c:v>23.51369612680563</c:v>
                </c:pt>
                <c:pt idx="203">
                  <c:v>23.757446495671623</c:v>
                </c:pt>
                <c:pt idx="204">
                  <c:v>24.037150943603773</c:v>
                </c:pt>
                <c:pt idx="205">
                  <c:v>24.351303163815153</c:v>
                </c:pt>
                <c:pt idx="206">
                  <c:v>24.698317852243985</c:v>
                </c:pt>
                <c:pt idx="207">
                  <c:v>25.076556079628187</c:v>
                </c:pt>
                <c:pt idx="208">
                  <c:v>25.484348803396198</c:v>
                </c:pt>
                <c:pt idx="209">
                  <c:v>25.920017989811683</c:v>
                </c:pt>
                <c:pt idx="210">
                  <c:v>26.381895028891503</c:v>
                </c:pt>
                <c:pt idx="211">
                  <c:v>26.86833631221764</c:v>
                </c:pt>
                <c:pt idx="212">
                  <c:v>27.377735997606294</c:v>
                </c:pt>
                <c:pt idx="213">
                  <c:v>27.908536101248792</c:v>
                </c:pt>
                <c:pt idx="214">
                  <c:v>28.459234138463721</c:v>
                </c:pt>
                <c:pt idx="215">
                  <c:v>29.028388582639103</c:v>
                </c:pt>
                <c:pt idx="216">
                  <c:v>29.61462243392133</c:v>
                </c:pt>
                <c:pt idx="217">
                  <c:v>30.216625190825923</c:v>
                </c:pt>
                <c:pt idx="218">
                  <c:v>30.83315350501622</c:v>
                </c:pt>
                <c:pt idx="219">
                  <c:v>31.463030777090175</c:v>
                </c:pt>
                <c:pt idx="220">
                  <c:v>32.105145923456341</c:v>
                </c:pt>
                <c:pt idx="221">
                  <c:v>32.758451514419548</c:v>
                </c:pt>
                <c:pt idx="222">
                  <c:v>33.421961453696419</c:v>
                </c:pt>
                <c:pt idx="223">
                  <c:v>34.094748341247879</c:v>
                </c:pt>
                <c:pt idx="224">
                  <c:v>34.775940635460408</c:v>
                </c:pt>
                <c:pt idx="225">
                  <c:v>35.464719707788745</c:v>
                </c:pt>
                <c:pt idx="226">
                  <c:v>36.160316863128799</c:v>
                </c:pt>
                <c:pt idx="227">
                  <c:v>36.862010382345247</c:v>
                </c:pt>
                <c:pt idx="228">
                  <c:v>37.569122629325022</c:v>
                </c:pt>
                <c:pt idx="229">
                  <c:v>38.281017253385308</c:v>
                </c:pt>
                <c:pt idx="230">
                  <c:v>38.997096508522887</c:v>
                </c:pt>
                <c:pt idx="231">
                  <c:v>39.716798703538927</c:v>
                </c:pt>
                <c:pt idx="232">
                  <c:v>40.439595791215858</c:v>
                </c:pt>
                <c:pt idx="233">
                  <c:v>41.164991100190868</c:v>
                </c:pt>
                <c:pt idx="234">
                  <c:v>41.892517209727849</c:v>
                </c:pt>
                <c:pt idx="235">
                  <c:v>42.621733965029577</c:v>
                </c:pt>
                <c:pt idx="236">
                  <c:v>43.352226628880572</c:v>
                </c:pt>
                <c:pt idx="237">
                  <c:v>44.08360416412151</c:v>
                </c:pt>
                <c:pt idx="238">
                  <c:v>44.815497640607234</c:v>
                </c:pt>
                <c:pt idx="239">
                  <c:v>45.547558759793098</c:v>
                </c:pt>
                <c:pt idx="240">
                  <c:v>46.279458489847975</c:v>
                </c:pt>
                <c:pt idx="241">
                  <c:v>47.010885804142156</c:v>
                </c:pt>
                <c:pt idx="242">
                  <c:v>47.741546516052793</c:v>
                </c:pt>
                <c:pt idx="243">
                  <c:v>48.471162203228445</c:v>
                </c:pt>
                <c:pt idx="244">
                  <c:v>49.199469214724886</c:v>
                </c:pt>
                <c:pt idx="245">
                  <c:v>49.926217754742517</c:v>
                </c:pt>
                <c:pt idx="246">
                  <c:v>50.651171037042751</c:v>
                </c:pt>
                <c:pt idx="247">
                  <c:v>51.374104504481288</c:v>
                </c:pt>
                <c:pt idx="248">
                  <c:v>52.09480510846101</c:v>
                </c:pt>
                <c:pt idx="249">
                  <c:v>52.81307064346673</c:v>
                </c:pt>
                <c:pt idx="250">
                  <c:v>53.528709132194244</c:v>
                </c:pt>
                <c:pt idx="251">
                  <c:v>54.24153825712235</c:v>
                </c:pt>
                <c:pt idx="252">
                  <c:v>54.95138483469561</c:v>
                </c:pt>
                <c:pt idx="253">
                  <c:v>55.658084328588316</c:v>
                </c:pt>
                <c:pt idx="254">
                  <c:v>56.3614803988023</c:v>
                </c:pt>
                <c:pt idx="255">
                  <c:v>57.061424483616278</c:v>
                </c:pt>
                <c:pt idx="256">
                  <c:v>57.757775411649831</c:v>
                </c:pt>
                <c:pt idx="257">
                  <c:v>58.450399041532748</c:v>
                </c:pt>
                <c:pt idx="258">
                  <c:v>59.139167926881264</c:v>
                </c:pt>
                <c:pt idx="259">
                  <c:v>59.823961004476104</c:v>
                </c:pt>
                <c:pt idx="260">
                  <c:v>60.504663303716278</c:v>
                </c:pt>
                <c:pt idx="261">
                  <c:v>61.181165675586172</c:v>
                </c:pt>
                <c:pt idx="262">
                  <c:v>61.853364539523874</c:v>
                </c:pt>
                <c:pt idx="263">
                  <c:v>62.521161646716855</c:v>
                </c:pt>
                <c:pt idx="264">
                  <c:v>63.18446385847701</c:v>
                </c:pt>
                <c:pt idx="265">
                  <c:v>63.843182938462697</c:v>
                </c:pt>
                <c:pt idx="266">
                  <c:v>64.49723535762115</c:v>
                </c:pt>
                <c:pt idx="267">
                  <c:v>65.146542110821102</c:v>
                </c:pt>
                <c:pt idx="268">
                  <c:v>65.791028544233683</c:v>
                </c:pt>
                <c:pt idx="269">
                  <c:v>66.430624192600476</c:v>
                </c:pt>
                <c:pt idx="270">
                  <c:v>67.065262625601193</c:v>
                </c:pt>
                <c:pt idx="271">
                  <c:v>67.694881302600592</c:v>
                </c:pt>
                <c:pt idx="272">
                  <c:v>68.31942143511607</c:v>
                </c:pt>
                <c:pt idx="273">
                  <c:v>68.938827856403307</c:v>
                </c:pt>
                <c:pt idx="274">
                  <c:v>69.553048897608534</c:v>
                </c:pt>
                <c:pt idx="275">
                  <c:v>70.16203626998346</c:v>
                </c:pt>
                <c:pt idx="276">
                  <c:v>70.765744952700729</c:v>
                </c:pt>
                <c:pt idx="277">
                  <c:v>71.364133085848252</c:v>
                </c:pt>
                <c:pt idx="278">
                  <c:v>71.957161868215309</c:v>
                </c:pt>
                <c:pt idx="279">
                  <c:v>72.544795459517019</c:v>
                </c:pt>
                <c:pt idx="280">
                  <c:v>73.127000886732873</c:v>
                </c:pt>
                <c:pt idx="281">
                  <c:v>73.703747954263292</c:v>
                </c:pt>
                <c:pt idx="282">
                  <c:v>74.275009157632439</c:v>
                </c:pt>
                <c:pt idx="283">
                  <c:v>74.840759600488909</c:v>
                </c:pt>
                <c:pt idx="284">
                  <c:v>75.400976914676647</c:v>
                </c:pt>
                <c:pt idx="285">
                  <c:v>75.955641183167828</c:v>
                </c:pt>
                <c:pt idx="286">
                  <c:v>76.504734865666947</c:v>
                </c:pt>
                <c:pt idx="287">
                  <c:v>77.04824272671118</c:v>
                </c:pt>
                <c:pt idx="288">
                  <c:v>77.586151766107491</c:v>
                </c:pt>
                <c:pt idx="289">
                  <c:v>78.118451151559569</c:v>
                </c:pt>
                <c:pt idx="290">
                  <c:v>78.645132153350787</c:v>
                </c:pt>
                <c:pt idx="291">
                  <c:v>79.166188080960353</c:v>
                </c:pt>
                <c:pt idx="292">
                  <c:v>79.68161422150007</c:v>
                </c:pt>
                <c:pt idx="293">
                  <c:v>80.191407779868854</c:v>
                </c:pt>
                <c:pt idx="294">
                  <c:v>80.695567820531011</c:v>
                </c:pt>
                <c:pt idx="295">
                  <c:v>81.194095210831421</c:v>
                </c:pt>
                <c:pt idx="296">
                  <c:v>81.686992565769259</c:v>
                </c:pt>
                <c:pt idx="297">
                  <c:v>82.174264194157459</c:v>
                </c:pt>
                <c:pt idx="298">
                  <c:v>82.655916046102021</c:v>
                </c:pt>
                <c:pt idx="299">
                  <c:v>83.131955661740179</c:v>
                </c:pt>
                <c:pt idx="300">
                  <c:v>83.602392121182348</c:v>
                </c:pt>
                <c:pt idx="301">
                  <c:v>84.067235995606566</c:v>
                </c:pt>
                <c:pt idx="302">
                  <c:v>84.526499299459019</c:v>
                </c:pt>
                <c:pt idx="303">
                  <c:v>84.980195443718159</c:v>
                </c:pt>
                <c:pt idx="304">
                  <c:v>85.42833919018284</c:v>
                </c:pt>
                <c:pt idx="305">
                  <c:v>85.870946606749072</c:v>
                </c:pt>
                <c:pt idx="306">
                  <c:v>86.308035023642134</c:v>
                </c:pt>
                <c:pt idx="307">
                  <c:v>86.739622990574063</c:v>
                </c:pt>
                <c:pt idx="308">
                  <c:v>87.165730234798573</c:v>
                </c:pt>
                <c:pt idx="309">
                  <c:v>87.586377620038078</c:v>
                </c:pt>
                <c:pt idx="310">
                  <c:v>88.001587106259194</c:v>
                </c:pt>
                <c:pt idx="311">
                  <c:v>88.411381710275165</c:v>
                </c:pt>
                <c:pt idx="312">
                  <c:v>88.815785467155237</c:v>
                </c:pt>
                <c:pt idx="313">
                  <c:v>89.214823392422545</c:v>
                </c:pt>
                <c:pt idx="314">
                  <c:v>89.608521445023285</c:v>
                </c:pt>
                <c:pt idx="315">
                  <c:v>89.996906491051675</c:v>
                </c:pt>
                <c:pt idx="316">
                  <c:v>90.380006268215638</c:v>
                </c:pt>
                <c:pt idx="317">
                  <c:v>90.75784935102962</c:v>
                </c:pt>
                <c:pt idx="318">
                  <c:v>91.130465116721894</c:v>
                </c:pt>
                <c:pt idx="319">
                  <c:v>91.497883711843997</c:v>
                </c:pt>
                <c:pt idx="320">
                  <c:v>91.860136019571328</c:v>
                </c:pt>
                <c:pt idx="321">
                  <c:v>92.217253627684173</c:v>
                </c:pt>
                <c:pt idx="322">
                  <c:v>92.569268797218911</c:v>
                </c:pt>
                <c:pt idx="323">
                  <c:v>92.916214431780261</c:v>
                </c:pt>
                <c:pt idx="324">
                  <c:v>93.258124047504907</c:v>
                </c:pt>
                <c:pt idx="325">
                  <c:v>93.595031743668372</c:v>
                </c:pt>
                <c:pt idx="326">
                  <c:v>93.926972173926174</c:v>
                </c:pt>
                <c:pt idx="327">
                  <c:v>94.25398051818182</c:v>
                </c:pt>
                <c:pt idx="328">
                  <c:v>94.576092455073166</c:v>
                </c:pt>
                <c:pt idx="329">
                  <c:v>94.893344135070294</c:v>
                </c:pt>
                <c:pt idx="330">
                  <c:v>95.205772154176643</c:v>
                </c:pt>
                <c:pt idx="331">
                  <c:v>95.513413528227005</c:v>
                </c:pt>
                <c:pt idx="332">
                  <c:v>95.816305667774841</c:v>
                </c:pt>
                <c:pt idx="333">
                  <c:v>96.114486353561787</c:v>
                </c:pt>
                <c:pt idx="334">
                  <c:v>96.407993712562956</c:v>
                </c:pt>
                <c:pt idx="335">
                  <c:v>96.69686619460073</c:v>
                </c:pt>
                <c:pt idx="336">
                  <c:v>96.98114254952047</c:v>
                </c:pt>
                <c:pt idx="337">
                  <c:v>97.260861804921561</c:v>
                </c:pt>
                <c:pt idx="338">
                  <c:v>97.536063244436775</c:v>
                </c:pt>
                <c:pt idx="339">
                  <c:v>97.806786386553455</c:v>
                </c:pt>
                <c:pt idx="340">
                  <c:v>98.07307096396984</c:v>
                </c:pt>
                <c:pt idx="341">
                  <c:v>98.334956903479878</c:v>
                </c:pt>
                <c:pt idx="342">
                  <c:v>98.592484306379717</c:v>
                </c:pt>
                <c:pt idx="343">
                  <c:v>98.845693429389257</c:v>
                </c:pt>
                <c:pt idx="344">
                  <c:v>99.094624666082041</c:v>
                </c:pt>
                <c:pt idx="345">
                  <c:v>99.339318528816889</c:v>
                </c:pt>
                <c:pt idx="346">
                  <c:v>99.579815631164038</c:v>
                </c:pt>
                <c:pt idx="347">
                  <c:v>99.816156670819879</c:v>
                </c:pt>
                <c:pt idx="348">
                  <c:v>100.04838241300237</c:v>
                </c:pt>
                <c:pt idx="349">
                  <c:v>100.27653367432131</c:v>
                </c:pt>
                <c:pt idx="350">
                  <c:v>100.50065130711593</c:v>
                </c:pt>
                <c:pt idx="351">
                  <c:v>100.72077618425332</c:v>
                </c:pt>
                <c:pt idx="352">
                  <c:v>100.93694918438047</c:v>
                </c:pt>
                <c:pt idx="353">
                  <c:v>101.14921117762327</c:v>
                </c:pt>
                <c:pt idx="354">
                  <c:v>101.35760301172537</c:v>
                </c:pt>
                <c:pt idx="355">
                  <c:v>101.56216549861992</c:v>
                </c:pt>
                <c:pt idx="356">
                  <c:v>101.76293940142718</c:v>
                </c:pt>
                <c:pt idx="357">
                  <c:v>101.95996542187122</c:v>
                </c:pt>
                <c:pt idx="358">
                  <c:v>102.15328418810839</c:v>
                </c:pt>
                <c:pt idx="359">
                  <c:v>102.34293624296079</c:v>
                </c:pt>
                <c:pt idx="360">
                  <c:v>102.52896203254747</c:v>
                </c:pt>
                <c:pt idx="361">
                  <c:v>102.71140189530675</c:v>
                </c:pt>
                <c:pt idx="362">
                  <c:v>102.89029605140213</c:v>
                </c:pt>
                <c:pt idx="363">
                  <c:v>103.06568459250519</c:v>
                </c:pt>
                <c:pt idx="364">
                  <c:v>103.23760747194827</c:v>
                </c:pt>
                <c:pt idx="365">
                  <c:v>103.40610449523997</c:v>
                </c:pt>
                <c:pt idx="366">
                  <c:v>103.57121531093675</c:v>
                </c:pt>
                <c:pt idx="367">
                  <c:v>103.73297940186306</c:v>
                </c:pt>
                <c:pt idx="368">
                  <c:v>103.89143607667395</c:v>
                </c:pt>
                <c:pt idx="369">
                  <c:v>104.04662446175247</c:v>
                </c:pt>
                <c:pt idx="370">
                  <c:v>104.19858349343549</c:v>
                </c:pt>
                <c:pt idx="371">
                  <c:v>104.34735191056089</c:v>
                </c:pt>
                <c:pt idx="372">
                  <c:v>104.49296824732946</c:v>
                </c:pt>
                <c:pt idx="373">
                  <c:v>104.6354708264746</c:v>
                </c:pt>
                <c:pt idx="374">
                  <c:v>104.77489775273342</c:v>
                </c:pt>
                <c:pt idx="375">
                  <c:v>104.91128690661208</c:v>
                </c:pt>
                <c:pt idx="376">
                  <c:v>105.0446759384393</c:v>
                </c:pt>
                <c:pt idx="377">
                  <c:v>105.17510226270115</c:v>
                </c:pt>
                <c:pt idx="378">
                  <c:v>105.17522972955956</c:v>
                </c:pt>
                <c:pt idx="379">
                  <c:v>105.17535719353543</c:v>
                </c:pt>
                <c:pt idx="380">
                  <c:v>105.17548465462879</c:v>
                </c:pt>
                <c:pt idx="381">
                  <c:v>105.17561211283966</c:v>
                </c:pt>
                <c:pt idx="382">
                  <c:v>105.1757395681681</c:v>
                </c:pt>
                <c:pt idx="383">
                  <c:v>105.17586702061415</c:v>
                </c:pt>
                <c:pt idx="384">
                  <c:v>105.17599447017781</c:v>
                </c:pt>
                <c:pt idx="385">
                  <c:v>105.17612191685915</c:v>
                </c:pt>
                <c:pt idx="386">
                  <c:v>105.17624936065816</c:v>
                </c:pt>
                <c:pt idx="387">
                  <c:v>105.17637680157496</c:v>
                </c:pt>
                <c:pt idx="388">
                  <c:v>105.1765042396095</c:v>
                </c:pt>
                <c:pt idx="389">
                  <c:v>105.17663167476188</c:v>
                </c:pt>
                <c:pt idx="390">
                  <c:v>105.17675910703208</c:v>
                </c:pt>
                <c:pt idx="391">
                  <c:v>105.17688653642018</c:v>
                </c:pt>
                <c:pt idx="392">
                  <c:v>105.17701396292624</c:v>
                </c:pt>
                <c:pt idx="393">
                  <c:v>105.17714138655022</c:v>
                </c:pt>
                <c:pt idx="394">
                  <c:v>105.17726880729221</c:v>
                </c:pt>
                <c:pt idx="395">
                  <c:v>105.17739622515221</c:v>
                </c:pt>
                <c:pt idx="396">
                  <c:v>105.1775236401303</c:v>
                </c:pt>
                <c:pt idx="397">
                  <c:v>105.17765105222649</c:v>
                </c:pt>
                <c:pt idx="398">
                  <c:v>105.17777846144081</c:v>
                </c:pt>
                <c:pt idx="399">
                  <c:v>105.17790586777332</c:v>
                </c:pt>
                <c:pt idx="400">
                  <c:v>105.17803327122402</c:v>
                </c:pt>
                <c:pt idx="401">
                  <c:v>105.17816067179298</c:v>
                </c:pt>
                <c:pt idx="402">
                  <c:v>105.17828806948025</c:v>
                </c:pt>
                <c:pt idx="403">
                  <c:v>105.17841546428582</c:v>
                </c:pt>
                <c:pt idx="404">
                  <c:v>105.17854285620977</c:v>
                </c:pt>
                <c:pt idx="405">
                  <c:v>105.17867024525211</c:v>
                </c:pt>
                <c:pt idx="406">
                  <c:v>105.17879763141286</c:v>
                </c:pt>
                <c:pt idx="407">
                  <c:v>105.17892501469208</c:v>
                </c:pt>
                <c:pt idx="408">
                  <c:v>105.17905239508983</c:v>
                </c:pt>
                <c:pt idx="409">
                  <c:v>105.17917977260609</c:v>
                </c:pt>
                <c:pt idx="410">
                  <c:v>105.17930714724095</c:v>
                </c:pt>
                <c:pt idx="411">
                  <c:v>105.17943451899441</c:v>
                </c:pt>
                <c:pt idx="412">
                  <c:v>105.17956188786653</c:v>
                </c:pt>
                <c:pt idx="413">
                  <c:v>105.17968925385733</c:v>
                </c:pt>
                <c:pt idx="414">
                  <c:v>105.17981661696683</c:v>
                </c:pt>
                <c:pt idx="415">
                  <c:v>105.17994397719511</c:v>
                </c:pt>
                <c:pt idx="416">
                  <c:v>105.18007133454221</c:v>
                </c:pt>
                <c:pt idx="417">
                  <c:v>105.18019868900811</c:v>
                </c:pt>
                <c:pt idx="418">
                  <c:v>105.18032604059289</c:v>
                </c:pt>
                <c:pt idx="419">
                  <c:v>105.18045338929656</c:v>
                </c:pt>
                <c:pt idx="420">
                  <c:v>105.18058073511918</c:v>
                </c:pt>
                <c:pt idx="421">
                  <c:v>105.18070807806077</c:v>
                </c:pt>
                <c:pt idx="422">
                  <c:v>105.18083541812138</c:v>
                </c:pt>
                <c:pt idx="423">
                  <c:v>105.18096275530102</c:v>
                </c:pt>
                <c:pt idx="424">
                  <c:v>105.18109008959978</c:v>
                </c:pt>
                <c:pt idx="425">
                  <c:v>105.18121742101764</c:v>
                </c:pt>
                <c:pt idx="426">
                  <c:v>105.18134474955467</c:v>
                </c:pt>
                <c:pt idx="427">
                  <c:v>105.18147207521086</c:v>
                </c:pt>
                <c:pt idx="428">
                  <c:v>105.18159939798633</c:v>
                </c:pt>
                <c:pt idx="429">
                  <c:v>105.18172671788103</c:v>
                </c:pt>
                <c:pt idx="430">
                  <c:v>105.18185403489507</c:v>
                </c:pt>
                <c:pt idx="431">
                  <c:v>105.18198134902842</c:v>
                </c:pt>
                <c:pt idx="432">
                  <c:v>105.18210866028117</c:v>
                </c:pt>
                <c:pt idx="433">
                  <c:v>105.18223596865333</c:v>
                </c:pt>
                <c:pt idx="434">
                  <c:v>105.1823632741449</c:v>
                </c:pt>
                <c:pt idx="435">
                  <c:v>105.18249057675601</c:v>
                </c:pt>
                <c:pt idx="436">
                  <c:v>105.1826178764866</c:v>
                </c:pt>
                <c:pt idx="437">
                  <c:v>105.18274517333677</c:v>
                </c:pt>
                <c:pt idx="438">
                  <c:v>105.18287246730652</c:v>
                </c:pt>
                <c:pt idx="439">
                  <c:v>105.18299975839591</c:v>
                </c:pt>
                <c:pt idx="440">
                  <c:v>105.18312704660495</c:v>
                </c:pt>
                <c:pt idx="441">
                  <c:v>105.18325433193372</c:v>
                </c:pt>
                <c:pt idx="442">
                  <c:v>105.18338161438223</c:v>
                </c:pt>
                <c:pt idx="443">
                  <c:v>105.18350889395049</c:v>
                </c:pt>
                <c:pt idx="444">
                  <c:v>105.18363617063859</c:v>
                </c:pt>
                <c:pt idx="445">
                  <c:v>105.18376344444653</c:v>
                </c:pt>
                <c:pt idx="446">
                  <c:v>105.18389071537435</c:v>
                </c:pt>
                <c:pt idx="447">
                  <c:v>105.18401798342209</c:v>
                </c:pt>
                <c:pt idx="448">
                  <c:v>105.1841452485898</c:v>
                </c:pt>
                <c:pt idx="449">
                  <c:v>105.18427251087749</c:v>
                </c:pt>
                <c:pt idx="450">
                  <c:v>105.18439977028521</c:v>
                </c:pt>
                <c:pt idx="451">
                  <c:v>105.184527026813</c:v>
                </c:pt>
                <c:pt idx="452">
                  <c:v>105.1846542804609</c:v>
                </c:pt>
                <c:pt idx="453">
                  <c:v>105.18478153122892</c:v>
                </c:pt>
                <c:pt idx="454">
                  <c:v>105.18490877911714</c:v>
                </c:pt>
                <c:pt idx="455">
                  <c:v>105.18503602412555</c:v>
                </c:pt>
                <c:pt idx="456">
                  <c:v>105.18516326625421</c:v>
                </c:pt>
                <c:pt idx="457">
                  <c:v>105.18529050550318</c:v>
                </c:pt>
                <c:pt idx="458">
                  <c:v>105.18541774187244</c:v>
                </c:pt>
                <c:pt idx="459">
                  <c:v>105.18554497536208</c:v>
                </c:pt>
                <c:pt idx="460">
                  <c:v>105.1856722059721</c:v>
                </c:pt>
                <c:pt idx="461">
                  <c:v>105.18579943370256</c:v>
                </c:pt>
                <c:pt idx="462">
                  <c:v>105.18592665855348</c:v>
                </c:pt>
                <c:pt idx="463">
                  <c:v>105.18605388052491</c:v>
                </c:pt>
                <c:pt idx="464">
                  <c:v>105.18618109961687</c:v>
                </c:pt>
                <c:pt idx="465">
                  <c:v>105.18630831582941</c:v>
                </c:pt>
                <c:pt idx="466">
                  <c:v>105.18643552916257</c:v>
                </c:pt>
                <c:pt idx="467">
                  <c:v>105.18656273961635</c:v>
                </c:pt>
                <c:pt idx="468">
                  <c:v>105.18668994719084</c:v>
                </c:pt>
                <c:pt idx="469">
                  <c:v>105.18681715188605</c:v>
                </c:pt>
                <c:pt idx="470">
                  <c:v>105.18694435370202</c:v>
                </c:pt>
                <c:pt idx="471">
                  <c:v>105.18707155263877</c:v>
                </c:pt>
                <c:pt idx="472">
                  <c:v>105.18719874869635</c:v>
                </c:pt>
                <c:pt idx="473">
                  <c:v>105.1873259418748</c:v>
                </c:pt>
                <c:pt idx="474">
                  <c:v>105.18745313217414</c:v>
                </c:pt>
                <c:pt idx="475">
                  <c:v>105.18758031959445</c:v>
                </c:pt>
                <c:pt idx="476">
                  <c:v>105.1877075041357</c:v>
                </c:pt>
                <c:pt idx="477">
                  <c:v>105.18783468579798</c:v>
                </c:pt>
                <c:pt idx="478">
                  <c:v>105.1879618645813</c:v>
                </c:pt>
                <c:pt idx="479">
                  <c:v>105.18808904048571</c:v>
                </c:pt>
                <c:pt idx="480">
                  <c:v>105.18821621351124</c:v>
                </c:pt>
                <c:pt idx="481">
                  <c:v>105.18834338365794</c:v>
                </c:pt>
                <c:pt idx="482">
                  <c:v>105.1884705509258</c:v>
                </c:pt>
                <c:pt idx="483">
                  <c:v>105.18859771531491</c:v>
                </c:pt>
                <c:pt idx="484">
                  <c:v>105.18872487682528</c:v>
                </c:pt>
                <c:pt idx="485">
                  <c:v>105.18885203545696</c:v>
                </c:pt>
                <c:pt idx="486">
                  <c:v>105.18897919120997</c:v>
                </c:pt>
                <c:pt idx="487">
                  <c:v>105.18910634408437</c:v>
                </c:pt>
                <c:pt idx="488">
                  <c:v>105.18923349408016</c:v>
                </c:pt>
                <c:pt idx="489">
                  <c:v>105.18936064119741</c:v>
                </c:pt>
                <c:pt idx="490">
                  <c:v>105.18948778543614</c:v>
                </c:pt>
                <c:pt idx="491">
                  <c:v>105.18961492679639</c:v>
                </c:pt>
                <c:pt idx="492">
                  <c:v>105.18974206527821</c:v>
                </c:pt>
                <c:pt idx="493">
                  <c:v>105.1898692008816</c:v>
                </c:pt>
                <c:pt idx="494">
                  <c:v>105.18999633360664</c:v>
                </c:pt>
                <c:pt idx="495">
                  <c:v>105.19012346345335</c:v>
                </c:pt>
                <c:pt idx="496">
                  <c:v>105.19025059042173</c:v>
                </c:pt>
                <c:pt idx="497">
                  <c:v>105.19037771451187</c:v>
                </c:pt>
                <c:pt idx="498">
                  <c:v>105.19050483572377</c:v>
                </c:pt>
                <c:pt idx="499">
                  <c:v>105.19063195405749</c:v>
                </c:pt>
                <c:pt idx="500">
                  <c:v>105.19075906951306</c:v>
                </c:pt>
                <c:pt idx="501">
                  <c:v>105.19088618209049</c:v>
                </c:pt>
                <c:pt idx="502">
                  <c:v>105.19101329178986</c:v>
                </c:pt>
                <c:pt idx="503">
                  <c:v>105.1911403986112</c:v>
                </c:pt>
                <c:pt idx="504">
                  <c:v>105.1912675025545</c:v>
                </c:pt>
                <c:pt idx="505">
                  <c:v>105.19139460361984</c:v>
                </c:pt>
                <c:pt idx="506">
                  <c:v>105.19152170180725</c:v>
                </c:pt>
                <c:pt idx="507">
                  <c:v>105.19164879711674</c:v>
                </c:pt>
                <c:pt idx="508">
                  <c:v>105.1917758895484</c:v>
                </c:pt>
                <c:pt idx="509">
                  <c:v>105.19190297910222</c:v>
                </c:pt>
                <c:pt idx="510">
                  <c:v>105.19203006577824</c:v>
                </c:pt>
                <c:pt idx="511">
                  <c:v>105.19215714957652</c:v>
                </c:pt>
                <c:pt idx="512">
                  <c:v>105.19228423049707</c:v>
                </c:pt>
                <c:pt idx="513">
                  <c:v>105.19241130853996</c:v>
                </c:pt>
                <c:pt idx="514">
                  <c:v>105.19253838370518</c:v>
                </c:pt>
                <c:pt idx="515">
                  <c:v>105.1926654559928</c:v>
                </c:pt>
                <c:pt idx="516">
                  <c:v>105.19279252540287</c:v>
                </c:pt>
                <c:pt idx="517">
                  <c:v>105.19291959193536</c:v>
                </c:pt>
                <c:pt idx="518">
                  <c:v>105.19304665559039</c:v>
                </c:pt>
                <c:pt idx="519">
                  <c:v>105.19317371636795</c:v>
                </c:pt>
                <c:pt idx="520">
                  <c:v>105.19330077426807</c:v>
                </c:pt>
                <c:pt idx="521">
                  <c:v>105.19342782929081</c:v>
                </c:pt>
                <c:pt idx="522">
                  <c:v>105.19355488143619</c:v>
                </c:pt>
                <c:pt idx="523">
                  <c:v>105.19368193070424</c:v>
                </c:pt>
                <c:pt idx="524">
                  <c:v>105.19380897709505</c:v>
                </c:pt>
                <c:pt idx="525">
                  <c:v>105.19393602060856</c:v>
                </c:pt>
                <c:pt idx="526">
                  <c:v>105.19406306124489</c:v>
                </c:pt>
                <c:pt idx="527">
                  <c:v>105.19419009900406</c:v>
                </c:pt>
                <c:pt idx="528">
                  <c:v>105.19431713388606</c:v>
                </c:pt>
                <c:pt idx="529">
                  <c:v>105.19444416589099</c:v>
                </c:pt>
                <c:pt idx="530">
                  <c:v>105.19457119501884</c:v>
                </c:pt>
                <c:pt idx="531">
                  <c:v>105.19469822126968</c:v>
                </c:pt>
                <c:pt idx="532">
                  <c:v>105.19482524464351</c:v>
                </c:pt>
                <c:pt idx="533">
                  <c:v>105.19495226514039</c:v>
                </c:pt>
                <c:pt idx="534">
                  <c:v>105.19507928276035</c:v>
                </c:pt>
                <c:pt idx="535">
                  <c:v>105.19520629750343</c:v>
                </c:pt>
                <c:pt idx="536">
                  <c:v>105.19533330936966</c:v>
                </c:pt>
                <c:pt idx="537">
                  <c:v>105.1954603183591</c:v>
                </c:pt>
                <c:pt idx="538">
                  <c:v>105.19558732447175</c:v>
                </c:pt>
                <c:pt idx="539">
                  <c:v>105.19571432770765</c:v>
                </c:pt>
                <c:pt idx="540">
                  <c:v>105.19584132806686</c:v>
                </c:pt>
                <c:pt idx="541">
                  <c:v>105.19596832554942</c:v>
                </c:pt>
                <c:pt idx="542">
                  <c:v>105.19609532015535</c:v>
                </c:pt>
                <c:pt idx="543">
                  <c:v>105.19622231188467</c:v>
                </c:pt>
                <c:pt idx="544">
                  <c:v>105.19634930073744</c:v>
                </c:pt>
                <c:pt idx="545">
                  <c:v>105.1964762867137</c:v>
                </c:pt>
                <c:pt idx="546">
                  <c:v>105.19660326981348</c:v>
                </c:pt>
                <c:pt idx="547">
                  <c:v>105.19673025003679</c:v>
                </c:pt>
                <c:pt idx="548">
                  <c:v>105.1968572273837</c:v>
                </c:pt>
                <c:pt idx="549">
                  <c:v>105.19698420185426</c:v>
                </c:pt>
                <c:pt idx="550">
                  <c:v>105.19711117344846</c:v>
                </c:pt>
                <c:pt idx="551">
                  <c:v>105.19723814216637</c:v>
                </c:pt>
                <c:pt idx="552">
                  <c:v>105.19736510800801</c:v>
                </c:pt>
                <c:pt idx="553">
                  <c:v>105.19749207097342</c:v>
                </c:pt>
                <c:pt idx="554">
                  <c:v>105.19761903106264</c:v>
                </c:pt>
                <c:pt idx="555">
                  <c:v>105.19774598827571</c:v>
                </c:pt>
                <c:pt idx="556">
                  <c:v>105.19787294261265</c:v>
                </c:pt>
                <c:pt idx="557">
                  <c:v>105.1979998940735</c:v>
                </c:pt>
                <c:pt idx="558">
                  <c:v>105.19812684265831</c:v>
                </c:pt>
                <c:pt idx="559">
                  <c:v>105.19825378836713</c:v>
                </c:pt>
                <c:pt idx="560">
                  <c:v>105.19838073119995</c:v>
                </c:pt>
                <c:pt idx="561">
                  <c:v>105.19850767115686</c:v>
                </c:pt>
                <c:pt idx="562">
                  <c:v>105.19863460823785</c:v>
                </c:pt>
                <c:pt idx="563">
                  <c:v>105.19876154244297</c:v>
                </c:pt>
                <c:pt idx="564">
                  <c:v>105.19888847377226</c:v>
                </c:pt>
                <c:pt idx="565">
                  <c:v>105.19901540222577</c:v>
                </c:pt>
                <c:pt idx="566">
                  <c:v>105.19914232780351</c:v>
                </c:pt>
                <c:pt idx="567">
                  <c:v>105.19926925050555</c:v>
                </c:pt>
                <c:pt idx="568">
                  <c:v>105.19939617033188</c:v>
                </c:pt>
                <c:pt idx="569">
                  <c:v>105.19952308728257</c:v>
                </c:pt>
                <c:pt idx="570">
                  <c:v>105.19965000135765</c:v>
                </c:pt>
                <c:pt idx="571">
                  <c:v>105.19977691255717</c:v>
                </c:pt>
                <c:pt idx="572">
                  <c:v>105.19990382088115</c:v>
                </c:pt>
                <c:pt idx="573">
                  <c:v>105.20003072632962</c:v>
                </c:pt>
                <c:pt idx="574">
                  <c:v>105.2001576289026</c:v>
                </c:pt>
                <c:pt idx="575">
                  <c:v>105.20028452860018</c:v>
                </c:pt>
                <c:pt idx="576">
                  <c:v>105.20041142542236</c:v>
                </c:pt>
                <c:pt idx="577">
                  <c:v>105.20053831936917</c:v>
                </c:pt>
                <c:pt idx="578">
                  <c:v>105.20066521044068</c:v>
                </c:pt>
                <c:pt idx="579">
                  <c:v>105.20079209863688</c:v>
                </c:pt>
                <c:pt idx="580">
                  <c:v>105.20091898395785</c:v>
                </c:pt>
                <c:pt idx="581">
                  <c:v>105.2010458664036</c:v>
                </c:pt>
                <c:pt idx="582">
                  <c:v>105.20117274597418</c:v>
                </c:pt>
                <c:pt idx="583">
                  <c:v>105.20129962266962</c:v>
                </c:pt>
                <c:pt idx="584">
                  <c:v>105.20142649648996</c:v>
                </c:pt>
                <c:pt idx="585">
                  <c:v>105.20155336743522</c:v>
                </c:pt>
                <c:pt idx="586">
                  <c:v>105.20168023550546</c:v>
                </c:pt>
                <c:pt idx="587">
                  <c:v>105.20180710070069</c:v>
                </c:pt>
                <c:pt idx="588">
                  <c:v>105.20193396302099</c:v>
                </c:pt>
                <c:pt idx="589">
                  <c:v>105.20206082246635</c:v>
                </c:pt>
                <c:pt idx="590">
                  <c:v>105.20218767903684</c:v>
                </c:pt>
                <c:pt idx="591">
                  <c:v>105.20231453273246</c:v>
                </c:pt>
                <c:pt idx="592">
                  <c:v>105.20244138355329</c:v>
                </c:pt>
                <c:pt idx="593">
                  <c:v>105.20256823149934</c:v>
                </c:pt>
                <c:pt idx="594">
                  <c:v>105.20269507657063</c:v>
                </c:pt>
                <c:pt idx="595">
                  <c:v>105.20282191876723</c:v>
                </c:pt>
                <c:pt idx="596">
                  <c:v>105.20294875808916</c:v>
                </c:pt>
                <c:pt idx="597">
                  <c:v>105.20307559453646</c:v>
                </c:pt>
                <c:pt idx="598">
                  <c:v>105.20320242810918</c:v>
                </c:pt>
                <c:pt idx="599">
                  <c:v>105.20332925880733</c:v>
                </c:pt>
                <c:pt idx="600">
                  <c:v>105.20345608663095</c:v>
                </c:pt>
                <c:pt idx="601">
                  <c:v>105.20358291158009</c:v>
                </c:pt>
                <c:pt idx="602">
                  <c:v>105.20370973365478</c:v>
                </c:pt>
                <c:pt idx="603">
                  <c:v>105.20383655285505</c:v>
                </c:pt>
                <c:pt idx="604">
                  <c:v>105.20396336918094</c:v>
                </c:pt>
                <c:pt idx="605">
                  <c:v>105.20409018263251</c:v>
                </c:pt>
                <c:pt idx="606">
                  <c:v>105.20421699320977</c:v>
                </c:pt>
                <c:pt idx="607">
                  <c:v>105.20434380091274</c:v>
                </c:pt>
                <c:pt idx="608">
                  <c:v>105.20447060574149</c:v>
                </c:pt>
                <c:pt idx="609">
                  <c:v>105.20459740769606</c:v>
                </c:pt>
                <c:pt idx="610">
                  <c:v>105.20472420677645</c:v>
                </c:pt>
                <c:pt idx="611">
                  <c:v>105.20485100298272</c:v>
                </c:pt>
                <c:pt idx="612">
                  <c:v>105.20497779631491</c:v>
                </c:pt>
                <c:pt idx="613">
                  <c:v>105.20510458677305</c:v>
                </c:pt>
                <c:pt idx="614">
                  <c:v>105.20523137435717</c:v>
                </c:pt>
                <c:pt idx="615">
                  <c:v>105.20535815906732</c:v>
                </c:pt>
                <c:pt idx="616">
                  <c:v>105.20548494090352</c:v>
                </c:pt>
                <c:pt idx="617">
                  <c:v>105.20561171986581</c:v>
                </c:pt>
                <c:pt idx="618">
                  <c:v>105.20573849595424</c:v>
                </c:pt>
                <c:pt idx="619">
                  <c:v>105.20586526916884</c:v>
                </c:pt>
                <c:pt idx="620">
                  <c:v>105.20599203950964</c:v>
                </c:pt>
                <c:pt idx="621">
                  <c:v>105.20611880697668</c:v>
                </c:pt>
                <c:pt idx="622">
                  <c:v>105.20624557157001</c:v>
                </c:pt>
                <c:pt idx="623">
                  <c:v>105.20637233328964</c:v>
                </c:pt>
                <c:pt idx="624">
                  <c:v>105.20649909213562</c:v>
                </c:pt>
                <c:pt idx="625">
                  <c:v>105.20662584810798</c:v>
                </c:pt>
                <c:pt idx="626">
                  <c:v>105.20675260120676</c:v>
                </c:pt>
                <c:pt idx="627">
                  <c:v>105.20687935143199</c:v>
                </c:pt>
                <c:pt idx="628">
                  <c:v>105.20700609878374</c:v>
                </c:pt>
                <c:pt idx="629">
                  <c:v>105.20713284326199</c:v>
                </c:pt>
                <c:pt idx="630">
                  <c:v>105.20725958486683</c:v>
                </c:pt>
                <c:pt idx="631">
                  <c:v>105.20738632359826</c:v>
                </c:pt>
                <c:pt idx="632">
                  <c:v>105.20751305945633</c:v>
                </c:pt>
                <c:pt idx="633">
                  <c:v>105.20763979244109</c:v>
                </c:pt>
                <c:pt idx="634">
                  <c:v>105.20776652255255</c:v>
                </c:pt>
                <c:pt idx="635">
                  <c:v>105.20789324979077</c:v>
                </c:pt>
                <c:pt idx="636">
                  <c:v>105.20801997415576</c:v>
                </c:pt>
                <c:pt idx="637">
                  <c:v>105.20814669564757</c:v>
                </c:pt>
                <c:pt idx="638">
                  <c:v>105.20827341426624</c:v>
                </c:pt>
                <c:pt idx="639">
                  <c:v>105.20840013001181</c:v>
                </c:pt>
                <c:pt idx="640">
                  <c:v>105.20852684288431</c:v>
                </c:pt>
                <c:pt idx="641">
                  <c:v>105.20865355288376</c:v>
                </c:pt>
                <c:pt idx="642">
                  <c:v>105.20878026001022</c:v>
                </c:pt>
                <c:pt idx="643">
                  <c:v>105.20890696426372</c:v>
                </c:pt>
                <c:pt idx="644">
                  <c:v>105.2090336656443</c:v>
                </c:pt>
                <c:pt idx="645">
                  <c:v>105.20916036415198</c:v>
                </c:pt>
                <c:pt idx="646">
                  <c:v>105.2092870597868</c:v>
                </c:pt>
                <c:pt idx="647">
                  <c:v>105.20941375254883</c:v>
                </c:pt>
                <c:pt idx="648">
                  <c:v>105.20954044243805</c:v>
                </c:pt>
                <c:pt idx="649">
                  <c:v>105.20966712945456</c:v>
                </c:pt>
                <c:pt idx="650">
                  <c:v>105.20979381359835</c:v>
                </c:pt>
                <c:pt idx="651">
                  <c:v>105.20992049486946</c:v>
                </c:pt>
                <c:pt idx="652">
                  <c:v>105.21004717326794</c:v>
                </c:pt>
                <c:pt idx="653">
                  <c:v>105.2101738487938</c:v>
                </c:pt>
                <c:pt idx="654">
                  <c:v>105.21030052144712</c:v>
                </c:pt>
                <c:pt idx="655">
                  <c:v>105.21042719122791</c:v>
                </c:pt>
                <c:pt idx="656">
                  <c:v>105.21055385813619</c:v>
                </c:pt>
                <c:pt idx="657">
                  <c:v>105.21068052217205</c:v>
                </c:pt>
                <c:pt idx="658">
                  <c:v>105.21080718333549</c:v>
                </c:pt>
                <c:pt idx="659">
                  <c:v>105.21093384162653</c:v>
                </c:pt>
                <c:pt idx="660">
                  <c:v>105.21106049704522</c:v>
                </c:pt>
                <c:pt idx="661">
                  <c:v>105.21118714959161</c:v>
                </c:pt>
                <c:pt idx="662">
                  <c:v>105.21131379926574</c:v>
                </c:pt>
                <c:pt idx="663">
                  <c:v>105.21144044606761</c:v>
                </c:pt>
                <c:pt idx="664">
                  <c:v>105.2115670899973</c:v>
                </c:pt>
                <c:pt idx="665">
                  <c:v>105.21169373105482</c:v>
                </c:pt>
                <c:pt idx="666">
                  <c:v>105.21182036924021</c:v>
                </c:pt>
                <c:pt idx="667">
                  <c:v>105.21194700455351</c:v>
                </c:pt>
                <c:pt idx="668">
                  <c:v>105.21207363699476</c:v>
                </c:pt>
                <c:pt idx="669">
                  <c:v>105.21220026656398</c:v>
                </c:pt>
                <c:pt idx="670">
                  <c:v>105.21232689326125</c:v>
                </c:pt>
                <c:pt idx="671">
                  <c:v>105.21245351708654</c:v>
                </c:pt>
                <c:pt idx="672">
                  <c:v>105.21258013803994</c:v>
                </c:pt>
                <c:pt idx="673">
                  <c:v>105.21270675612145</c:v>
                </c:pt>
                <c:pt idx="674">
                  <c:v>105.21283337133113</c:v>
                </c:pt>
                <c:pt idx="675">
                  <c:v>105.21295998366902</c:v>
                </c:pt>
                <c:pt idx="676">
                  <c:v>105.21308659313513</c:v>
                </c:pt>
                <c:pt idx="677">
                  <c:v>105.21321319972952</c:v>
                </c:pt>
                <c:pt idx="678">
                  <c:v>105.21333980345221</c:v>
                </c:pt>
                <c:pt idx="679">
                  <c:v>105.21346640430325</c:v>
                </c:pt>
                <c:pt idx="680">
                  <c:v>105.21359300228268</c:v>
                </c:pt>
                <c:pt idx="681">
                  <c:v>105.21371959739052</c:v>
                </c:pt>
                <c:pt idx="682">
                  <c:v>105.21384618962681</c:v>
                </c:pt>
                <c:pt idx="683">
                  <c:v>105.21397277899159</c:v>
                </c:pt>
                <c:pt idx="684">
                  <c:v>105.2140993654849</c:v>
                </c:pt>
                <c:pt idx="685">
                  <c:v>105.21422594910678</c:v>
                </c:pt>
                <c:pt idx="686">
                  <c:v>105.21435252985724</c:v>
                </c:pt>
                <c:pt idx="687">
                  <c:v>105.21447910773632</c:v>
                </c:pt>
                <c:pt idx="688">
                  <c:v>105.21460568274411</c:v>
                </c:pt>
                <c:pt idx="689">
                  <c:v>105.21473225488059</c:v>
                </c:pt>
                <c:pt idx="690">
                  <c:v>105.21485882414581</c:v>
                </c:pt>
                <c:pt idx="691">
                  <c:v>105.21498539053982</c:v>
                </c:pt>
                <c:pt idx="692">
                  <c:v>105.21511195406264</c:v>
                </c:pt>
                <c:pt idx="693">
                  <c:v>105.21523851471431</c:v>
                </c:pt>
                <c:pt idx="694">
                  <c:v>105.21536507249486</c:v>
                </c:pt>
                <c:pt idx="695">
                  <c:v>105.21549162740435</c:v>
                </c:pt>
                <c:pt idx="696">
                  <c:v>105.2156181794428</c:v>
                </c:pt>
                <c:pt idx="697">
                  <c:v>105.21574472861025</c:v>
                </c:pt>
                <c:pt idx="698">
                  <c:v>105.21587127490672</c:v>
                </c:pt>
                <c:pt idx="699">
                  <c:v>105.21599781833227</c:v>
                </c:pt>
                <c:pt idx="700">
                  <c:v>105.21612435888693</c:v>
                </c:pt>
                <c:pt idx="701">
                  <c:v>105.21625089657071</c:v>
                </c:pt>
                <c:pt idx="702">
                  <c:v>105.21637743138369</c:v>
                </c:pt>
                <c:pt idx="703">
                  <c:v>105.21650396332589</c:v>
                </c:pt>
                <c:pt idx="704">
                  <c:v>105.21663049239733</c:v>
                </c:pt>
                <c:pt idx="705">
                  <c:v>105.21675701859807</c:v>
                </c:pt>
                <c:pt idx="706">
                  <c:v>105.21688354192813</c:v>
                </c:pt>
                <c:pt idx="707">
                  <c:v>105.21701006238753</c:v>
                </c:pt>
                <c:pt idx="708">
                  <c:v>105.21713657997635</c:v>
                </c:pt>
                <c:pt idx="709">
                  <c:v>105.2172630946946</c:v>
                </c:pt>
                <c:pt idx="710">
                  <c:v>105.21738960654231</c:v>
                </c:pt>
                <c:pt idx="711">
                  <c:v>105.21751611551953</c:v>
                </c:pt>
                <c:pt idx="712">
                  <c:v>105.21764262162628</c:v>
                </c:pt>
                <c:pt idx="713">
                  <c:v>105.21776912486263</c:v>
                </c:pt>
                <c:pt idx="714">
                  <c:v>105.21789562522858</c:v>
                </c:pt>
                <c:pt idx="715">
                  <c:v>105.21802212272418</c:v>
                </c:pt>
                <c:pt idx="716">
                  <c:v>105.21814861734947</c:v>
                </c:pt>
                <c:pt idx="717">
                  <c:v>105.21827510910448</c:v>
                </c:pt>
                <c:pt idx="718">
                  <c:v>105.21840159798926</c:v>
                </c:pt>
                <c:pt idx="719">
                  <c:v>105.21852808400384</c:v>
                </c:pt>
                <c:pt idx="720">
                  <c:v>105.21865456714822</c:v>
                </c:pt>
                <c:pt idx="721">
                  <c:v>105.21878104742248</c:v>
                </c:pt>
                <c:pt idx="722">
                  <c:v>105.21890752482666</c:v>
                </c:pt>
                <c:pt idx="723">
                  <c:v>105.21903399936078</c:v>
                </c:pt>
                <c:pt idx="724">
                  <c:v>105.21916047102486</c:v>
                </c:pt>
                <c:pt idx="725">
                  <c:v>105.21928693981896</c:v>
                </c:pt>
                <c:pt idx="726">
                  <c:v>105.21941340574311</c:v>
                </c:pt>
                <c:pt idx="727">
                  <c:v>105.21953986879734</c:v>
                </c:pt>
                <c:pt idx="728">
                  <c:v>105.21966632898169</c:v>
                </c:pt>
                <c:pt idx="729">
                  <c:v>105.2197927862962</c:v>
                </c:pt>
                <c:pt idx="730">
                  <c:v>105.21991924074091</c:v>
                </c:pt>
                <c:pt idx="731">
                  <c:v>105.22004569231585</c:v>
                </c:pt>
                <c:pt idx="732">
                  <c:v>105.22017214102105</c:v>
                </c:pt>
                <c:pt idx="733">
                  <c:v>105.22029858685656</c:v>
                </c:pt>
                <c:pt idx="734">
                  <c:v>105.22042502982241</c:v>
                </c:pt>
                <c:pt idx="735">
                  <c:v>105.22055146991863</c:v>
                </c:pt>
                <c:pt idx="736">
                  <c:v>105.22067790714527</c:v>
                </c:pt>
                <c:pt idx="737">
                  <c:v>105.22080434150236</c:v>
                </c:pt>
                <c:pt idx="738">
                  <c:v>105.22093077298992</c:v>
                </c:pt>
                <c:pt idx="739">
                  <c:v>105.22105720160802</c:v>
                </c:pt>
                <c:pt idx="740">
                  <c:v>105.22118362735665</c:v>
                </c:pt>
                <c:pt idx="741">
                  <c:v>105.22131005023589</c:v>
                </c:pt>
                <c:pt idx="742">
                  <c:v>105.22143647024575</c:v>
                </c:pt>
                <c:pt idx="743">
                  <c:v>105.22156288738628</c:v>
                </c:pt>
                <c:pt idx="744">
                  <c:v>105.22168930165752</c:v>
                </c:pt>
                <c:pt idx="745">
                  <c:v>105.2218157130595</c:v>
                </c:pt>
                <c:pt idx="746">
                  <c:v>105.22194212159224</c:v>
                </c:pt>
                <c:pt idx="747">
                  <c:v>105.2220685272558</c:v>
                </c:pt>
                <c:pt idx="748">
                  <c:v>105.22219493005021</c:v>
                </c:pt>
                <c:pt idx="749">
                  <c:v>105.2223213299755</c:v>
                </c:pt>
                <c:pt idx="750">
                  <c:v>105.22244772703171</c:v>
                </c:pt>
                <c:pt idx="751">
                  <c:v>105.22257412121887</c:v>
                </c:pt>
                <c:pt idx="752">
                  <c:v>105.22270051253702</c:v>
                </c:pt>
                <c:pt idx="753">
                  <c:v>105.22282690098621</c:v>
                </c:pt>
                <c:pt idx="754">
                  <c:v>105.22295328656647</c:v>
                </c:pt>
                <c:pt idx="755">
                  <c:v>105.22307966927781</c:v>
                </c:pt>
                <c:pt idx="756">
                  <c:v>105.22320604912029</c:v>
                </c:pt>
                <c:pt idx="757">
                  <c:v>105.22333242609395</c:v>
                </c:pt>
                <c:pt idx="758">
                  <c:v>105.22345880019881</c:v>
                </c:pt>
                <c:pt idx="759">
                  <c:v>105.22358517143495</c:v>
                </c:pt>
                <c:pt idx="760">
                  <c:v>105.22371153980234</c:v>
                </c:pt>
                <c:pt idx="761">
                  <c:v>105.22383790530105</c:v>
                </c:pt>
                <c:pt idx="762">
                  <c:v>105.22396426793112</c:v>
                </c:pt>
                <c:pt idx="763">
                  <c:v>105.22409062769258</c:v>
                </c:pt>
                <c:pt idx="764">
                  <c:v>105.22421698458547</c:v>
                </c:pt>
                <c:pt idx="765">
                  <c:v>105.22434333860983</c:v>
                </c:pt>
                <c:pt idx="766">
                  <c:v>105.22446968976567</c:v>
                </c:pt>
                <c:pt idx="767">
                  <c:v>105.22459603805306</c:v>
                </c:pt>
                <c:pt idx="768">
                  <c:v>105.22472238347203</c:v>
                </c:pt>
                <c:pt idx="769">
                  <c:v>105.2248487260226</c:v>
                </c:pt>
                <c:pt idx="770">
                  <c:v>105.22497506570481</c:v>
                </c:pt>
                <c:pt idx="771">
                  <c:v>105.2251014025187</c:v>
                </c:pt>
                <c:pt idx="772">
                  <c:v>105.22522773646432</c:v>
                </c:pt>
                <c:pt idx="773">
                  <c:v>105.22535406754169</c:v>
                </c:pt>
                <c:pt idx="774">
                  <c:v>105.22548039575082</c:v>
                </c:pt>
                <c:pt idx="775">
                  <c:v>105.22560672109181</c:v>
                </c:pt>
                <c:pt idx="776">
                  <c:v>105.22573304356465</c:v>
                </c:pt>
                <c:pt idx="777">
                  <c:v>105.22585936316938</c:v>
                </c:pt>
                <c:pt idx="778">
                  <c:v>105.22598567990606</c:v>
                </c:pt>
                <c:pt idx="779">
                  <c:v>105.22611199377472</c:v>
                </c:pt>
                <c:pt idx="780">
                  <c:v>105.22623830477536</c:v>
                </c:pt>
                <c:pt idx="781">
                  <c:v>105.22636461290806</c:v>
                </c:pt>
                <c:pt idx="782">
                  <c:v>105.22649091817284</c:v>
                </c:pt>
                <c:pt idx="783">
                  <c:v>105.22661722056972</c:v>
                </c:pt>
                <c:pt idx="784">
                  <c:v>105.22674352009876</c:v>
                </c:pt>
                <c:pt idx="785">
                  <c:v>105.22686981676</c:v>
                </c:pt>
                <c:pt idx="786">
                  <c:v>105.22699611055347</c:v>
                </c:pt>
                <c:pt idx="787">
                  <c:v>105.22712240147918</c:v>
                </c:pt>
                <c:pt idx="788">
                  <c:v>105.22724868953721</c:v>
                </c:pt>
                <c:pt idx="789">
                  <c:v>105.22737497472755</c:v>
                </c:pt>
                <c:pt idx="790">
                  <c:v>105.22750125705028</c:v>
                </c:pt>
                <c:pt idx="791">
                  <c:v>105.22762753650539</c:v>
                </c:pt>
                <c:pt idx="792">
                  <c:v>105.22775381309296</c:v>
                </c:pt>
                <c:pt idx="793">
                  <c:v>105.22788008681302</c:v>
                </c:pt>
                <c:pt idx="794">
                  <c:v>105.22800635766558</c:v>
                </c:pt>
                <c:pt idx="795">
                  <c:v>105.22813262565069</c:v>
                </c:pt>
                <c:pt idx="796">
                  <c:v>105.22825889076839</c:v>
                </c:pt>
                <c:pt idx="797">
                  <c:v>105.22838515301871</c:v>
                </c:pt>
                <c:pt idx="798">
                  <c:v>105.2285114124017</c:v>
                </c:pt>
                <c:pt idx="799">
                  <c:v>105.22863766891739</c:v>
                </c:pt>
                <c:pt idx="800">
                  <c:v>105.2287639225658</c:v>
                </c:pt>
                <c:pt idx="801">
                  <c:v>105.22889017334698</c:v>
                </c:pt>
                <c:pt idx="802">
                  <c:v>105.22901642126097</c:v>
                </c:pt>
                <c:pt idx="803">
                  <c:v>105.22914266630779</c:v>
                </c:pt>
                <c:pt idx="804">
                  <c:v>105.22926890848748</c:v>
                </c:pt>
                <c:pt idx="805">
                  <c:v>105.2293951478001</c:v>
                </c:pt>
                <c:pt idx="806">
                  <c:v>105.22952138424569</c:v>
                </c:pt>
                <c:pt idx="807">
                  <c:v>105.22964761782423</c:v>
                </c:pt>
                <c:pt idx="808">
                  <c:v>105.2297738485358</c:v>
                </c:pt>
                <c:pt idx="809">
                  <c:v>105.22990007638043</c:v>
                </c:pt>
                <c:pt idx="810">
                  <c:v>105.23002630135815</c:v>
                </c:pt>
                <c:pt idx="811">
                  <c:v>105.23015252346902</c:v>
                </c:pt>
                <c:pt idx="812">
                  <c:v>105.23027874271304</c:v>
                </c:pt>
                <c:pt idx="813">
                  <c:v>105.23040495909027</c:v>
                </c:pt>
                <c:pt idx="814">
                  <c:v>105.23053117260073</c:v>
                </c:pt>
                <c:pt idx="815">
                  <c:v>105.23065738324446</c:v>
                </c:pt>
                <c:pt idx="816">
                  <c:v>105.23078359102152</c:v>
                </c:pt>
                <c:pt idx="817">
                  <c:v>105.23090979593192</c:v>
                </c:pt>
                <c:pt idx="818">
                  <c:v>105.23103599797572</c:v>
                </c:pt>
                <c:pt idx="819">
                  <c:v>105.23116219715294</c:v>
                </c:pt>
                <c:pt idx="820">
                  <c:v>105.23128839346361</c:v>
                </c:pt>
                <c:pt idx="821">
                  <c:v>105.23141458690776</c:v>
                </c:pt>
                <c:pt idx="822">
                  <c:v>105.23154077748545</c:v>
                </c:pt>
                <c:pt idx="823">
                  <c:v>105.23166696519671</c:v>
                </c:pt>
                <c:pt idx="824">
                  <c:v>105.23179315004157</c:v>
                </c:pt>
                <c:pt idx="825">
                  <c:v>105.23191933202007</c:v>
                </c:pt>
                <c:pt idx="826">
                  <c:v>105.23204551113224</c:v>
                </c:pt>
                <c:pt idx="827">
                  <c:v>105.23217168737813</c:v>
                </c:pt>
                <c:pt idx="828">
                  <c:v>105.23229786075775</c:v>
                </c:pt>
                <c:pt idx="829">
                  <c:v>105.23242403127118</c:v>
                </c:pt>
                <c:pt idx="830">
                  <c:v>105.23255019891842</c:v>
                </c:pt>
                <c:pt idx="831">
                  <c:v>105.2326763636995</c:v>
                </c:pt>
                <c:pt idx="832">
                  <c:v>105.23280252561447</c:v>
                </c:pt>
                <c:pt idx="833">
                  <c:v>105.23292868466338</c:v>
                </c:pt>
                <c:pt idx="834">
                  <c:v>105.23305484084625</c:v>
                </c:pt>
                <c:pt idx="835">
                  <c:v>105.23318099416312</c:v>
                </c:pt>
                <c:pt idx="836">
                  <c:v>105.23330714461403</c:v>
                </c:pt>
                <c:pt idx="837">
                  <c:v>105.23343329219902</c:v>
                </c:pt>
                <c:pt idx="838">
                  <c:v>105.23355943691813</c:v>
                </c:pt>
                <c:pt idx="839">
                  <c:v>105.23368557877136</c:v>
                </c:pt>
                <c:pt idx="840">
                  <c:v>105.23381171775878</c:v>
                </c:pt>
                <c:pt idx="841">
                  <c:v>105.23393785388043</c:v>
                </c:pt>
                <c:pt idx="842">
                  <c:v>105.23406398713631</c:v>
                </c:pt>
                <c:pt idx="843">
                  <c:v>105.23419011752651</c:v>
                </c:pt>
                <c:pt idx="844">
                  <c:v>105.23431624505102</c:v>
                </c:pt>
                <c:pt idx="845">
                  <c:v>105.2344423697099</c:v>
                </c:pt>
                <c:pt idx="846">
                  <c:v>105.23456849150318</c:v>
                </c:pt>
                <c:pt idx="847">
                  <c:v>105.23469461043088</c:v>
                </c:pt>
                <c:pt idx="848">
                  <c:v>105.23482072649307</c:v>
                </c:pt>
                <c:pt idx="849">
                  <c:v>105.23494683968975</c:v>
                </c:pt>
                <c:pt idx="850">
                  <c:v>105.23507295002099</c:v>
                </c:pt>
                <c:pt idx="851">
                  <c:v>105.23519905748681</c:v>
                </c:pt>
                <c:pt idx="852">
                  <c:v>105.23532516208724</c:v>
                </c:pt>
                <c:pt idx="853">
                  <c:v>105.23545126382233</c:v>
                </c:pt>
                <c:pt idx="854">
                  <c:v>105.2355773626921</c:v>
                </c:pt>
                <c:pt idx="855">
                  <c:v>105.23570345869659</c:v>
                </c:pt>
                <c:pt idx="856">
                  <c:v>105.23582955183585</c:v>
                </c:pt>
                <c:pt idx="857">
                  <c:v>105.23595564210991</c:v>
                </c:pt>
                <c:pt idx="858">
                  <c:v>105.23608172951882</c:v>
                </c:pt>
                <c:pt idx="859">
                  <c:v>105.23620781406257</c:v>
                </c:pt>
                <c:pt idx="860">
                  <c:v>105.23633389574124</c:v>
                </c:pt>
                <c:pt idx="861">
                  <c:v>105.23645997455486</c:v>
                </c:pt>
                <c:pt idx="862">
                  <c:v>105.23658605050345</c:v>
                </c:pt>
                <c:pt idx="863">
                  <c:v>105.23671212358705</c:v>
                </c:pt>
                <c:pt idx="864">
                  <c:v>105.23683819380572</c:v>
                </c:pt>
                <c:pt idx="865">
                  <c:v>105.23696426115946</c:v>
                </c:pt>
                <c:pt idx="866">
                  <c:v>105.23709032564832</c:v>
                </c:pt>
                <c:pt idx="867">
                  <c:v>105.23721638727235</c:v>
                </c:pt>
                <c:pt idx="868">
                  <c:v>105.23734244603159</c:v>
                </c:pt>
                <c:pt idx="869">
                  <c:v>105.23746850192605</c:v>
                </c:pt>
                <c:pt idx="870">
                  <c:v>105.23759455495579</c:v>
                </c:pt>
                <c:pt idx="871">
                  <c:v>105.23772060512081</c:v>
                </c:pt>
                <c:pt idx="872">
                  <c:v>105.2378466524212</c:v>
                </c:pt>
                <c:pt idx="873">
                  <c:v>105.23797269685694</c:v>
                </c:pt>
                <c:pt idx="874">
                  <c:v>105.23809873842812</c:v>
                </c:pt>
                <c:pt idx="875">
                  <c:v>105.23822477713473</c:v>
                </c:pt>
                <c:pt idx="876">
                  <c:v>105.23835081297683</c:v>
                </c:pt>
                <c:pt idx="877">
                  <c:v>105.23847684595445</c:v>
                </c:pt>
                <c:pt idx="878">
                  <c:v>105.23860287606765</c:v>
                </c:pt>
                <c:pt idx="879">
                  <c:v>105.23872890331643</c:v>
                </c:pt>
                <c:pt idx="880">
                  <c:v>105.23885492770083</c:v>
                </c:pt>
                <c:pt idx="881">
                  <c:v>105.23898094922092</c:v>
                </c:pt>
                <c:pt idx="882">
                  <c:v>105.23910696787671</c:v>
                </c:pt>
                <c:pt idx="883">
                  <c:v>105.23923298366822</c:v>
                </c:pt>
                <c:pt idx="884">
                  <c:v>105.23935899659553</c:v>
                </c:pt>
                <c:pt idx="885">
                  <c:v>105.23948500665864</c:v>
                </c:pt>
                <c:pt idx="886">
                  <c:v>105.2396110138576</c:v>
                </c:pt>
                <c:pt idx="887">
                  <c:v>105.23973701819244</c:v>
                </c:pt>
                <c:pt idx="888">
                  <c:v>105.23986301966322</c:v>
                </c:pt>
                <c:pt idx="889">
                  <c:v>105.23998901826995</c:v>
                </c:pt>
                <c:pt idx="890">
                  <c:v>105.24011501401267</c:v>
                </c:pt>
                <c:pt idx="891">
                  <c:v>105.24024100689141</c:v>
                </c:pt>
                <c:pt idx="892">
                  <c:v>105.24036699690623</c:v>
                </c:pt>
                <c:pt idx="893">
                  <c:v>105.24049298405714</c:v>
                </c:pt>
                <c:pt idx="894">
                  <c:v>105.24061896834419</c:v>
                </c:pt>
                <c:pt idx="895">
                  <c:v>105.24074494976742</c:v>
                </c:pt>
                <c:pt idx="896">
                  <c:v>105.24087092832686</c:v>
                </c:pt>
                <c:pt idx="897">
                  <c:v>105.24099690402254</c:v>
                </c:pt>
                <c:pt idx="898">
                  <c:v>105.2411228768545</c:v>
                </c:pt>
                <c:pt idx="899">
                  <c:v>105.24124884682278</c:v>
                </c:pt>
                <c:pt idx="900">
                  <c:v>105.24137481392745</c:v>
                </c:pt>
                <c:pt idx="901">
                  <c:v>105.24150077816849</c:v>
                </c:pt>
                <c:pt idx="902">
                  <c:v>105.24162673954596</c:v>
                </c:pt>
                <c:pt idx="903">
                  <c:v>105.2417526980599</c:v>
                </c:pt>
                <c:pt idx="904">
                  <c:v>105.24187865371033</c:v>
                </c:pt>
                <c:pt idx="905">
                  <c:v>105.24200460649729</c:v>
                </c:pt>
                <c:pt idx="906">
                  <c:v>105.24213055642083</c:v>
                </c:pt>
                <c:pt idx="907">
                  <c:v>105.24225650348099</c:v>
                </c:pt>
                <c:pt idx="908">
                  <c:v>105.24238244767778</c:v>
                </c:pt>
                <c:pt idx="909">
                  <c:v>105.24250838901128</c:v>
                </c:pt>
                <c:pt idx="910">
                  <c:v>105.24263432748147</c:v>
                </c:pt>
                <c:pt idx="911">
                  <c:v>105.24276026308841</c:v>
                </c:pt>
                <c:pt idx="912">
                  <c:v>105.24288619583217</c:v>
                </c:pt>
                <c:pt idx="913">
                  <c:v>105.24301212571274</c:v>
                </c:pt>
                <c:pt idx="914">
                  <c:v>105.24313805273017</c:v>
                </c:pt>
                <c:pt idx="915">
                  <c:v>105.24326397688451</c:v>
                </c:pt>
                <c:pt idx="916">
                  <c:v>105.24338989817578</c:v>
                </c:pt>
                <c:pt idx="917">
                  <c:v>105.243515816604</c:v>
                </c:pt>
                <c:pt idx="918">
                  <c:v>105.24364173216925</c:v>
                </c:pt>
                <c:pt idx="919">
                  <c:v>105.24376764487154</c:v>
                </c:pt>
                <c:pt idx="920">
                  <c:v>105.24389355471091</c:v>
                </c:pt>
                <c:pt idx="921">
                  <c:v>105.24401946168739</c:v>
                </c:pt>
                <c:pt idx="922">
                  <c:v>105.24414536580105</c:v>
                </c:pt>
                <c:pt idx="923">
                  <c:v>105.24427126705186</c:v>
                </c:pt>
                <c:pt idx="924">
                  <c:v>105.24439716543991</c:v>
                </c:pt>
                <c:pt idx="925">
                  <c:v>105.24452306096524</c:v>
                </c:pt>
                <c:pt idx="926">
                  <c:v>105.24464895362784</c:v>
                </c:pt>
                <c:pt idx="927">
                  <c:v>105.24477484342779</c:v>
                </c:pt>
                <c:pt idx="928">
                  <c:v>105.24490073036512</c:v>
                </c:pt>
                <c:pt idx="929">
                  <c:v>105.24502661443984</c:v>
                </c:pt>
                <c:pt idx="930">
                  <c:v>105.24515249565201</c:v>
                </c:pt>
                <c:pt idx="931">
                  <c:v>105.24527837400166</c:v>
                </c:pt>
                <c:pt idx="932">
                  <c:v>105.24540424948881</c:v>
                </c:pt>
                <c:pt idx="933">
                  <c:v>105.24553012211352</c:v>
                </c:pt>
                <c:pt idx="934">
                  <c:v>105.24565599187582</c:v>
                </c:pt>
                <c:pt idx="935">
                  <c:v>105.24578185877574</c:v>
                </c:pt>
                <c:pt idx="936">
                  <c:v>105.2459077228133</c:v>
                </c:pt>
                <c:pt idx="937">
                  <c:v>105.24603358398858</c:v>
                </c:pt>
                <c:pt idx="938">
                  <c:v>105.2461594423016</c:v>
                </c:pt>
                <c:pt idx="939">
                  <c:v>105.24628529775238</c:v>
                </c:pt>
                <c:pt idx="940">
                  <c:v>105.24641115034096</c:v>
                </c:pt>
                <c:pt idx="941">
                  <c:v>105.24653700006738</c:v>
                </c:pt>
                <c:pt idx="942">
                  <c:v>105.24666284693167</c:v>
                </c:pt>
                <c:pt idx="943">
                  <c:v>105.24678869093388</c:v>
                </c:pt>
                <c:pt idx="944">
                  <c:v>105.24691453207403</c:v>
                </c:pt>
                <c:pt idx="945">
                  <c:v>105.24704037035218</c:v>
                </c:pt>
                <c:pt idx="946">
                  <c:v>105.24716620576834</c:v>
                </c:pt>
                <c:pt idx="947">
                  <c:v>105.24729203832257</c:v>
                </c:pt>
                <c:pt idx="948">
                  <c:v>105.24741786801488</c:v>
                </c:pt>
                <c:pt idx="949">
                  <c:v>105.24754369484533</c:v>
                </c:pt>
                <c:pt idx="950">
                  <c:v>105.24766951881395</c:v>
                </c:pt>
                <c:pt idx="951">
                  <c:v>105.24779533992077</c:v>
                </c:pt>
                <c:pt idx="952">
                  <c:v>105.24792115816584</c:v>
                </c:pt>
                <c:pt idx="953">
                  <c:v>105.24804697354917</c:v>
                </c:pt>
                <c:pt idx="954">
                  <c:v>105.24817278607081</c:v>
                </c:pt>
                <c:pt idx="955">
                  <c:v>105.24829859573082</c:v>
                </c:pt>
                <c:pt idx="956">
                  <c:v>105.2484244025292</c:v>
                </c:pt>
                <c:pt idx="957">
                  <c:v>105.24855020646599</c:v>
                </c:pt>
                <c:pt idx="958">
                  <c:v>105.24867600754123</c:v>
                </c:pt>
                <c:pt idx="959">
                  <c:v>105.24880180575498</c:v>
                </c:pt>
                <c:pt idx="960">
                  <c:v>105.24892760110727</c:v>
                </c:pt>
                <c:pt idx="961">
                  <c:v>105.2490533935981</c:v>
                </c:pt>
                <c:pt idx="962">
                  <c:v>105.24917918322754</c:v>
                </c:pt>
                <c:pt idx="963">
                  <c:v>105.24930496999562</c:v>
                </c:pt>
                <c:pt idx="964">
                  <c:v>105.24943075390239</c:v>
                </c:pt>
                <c:pt idx="965">
                  <c:v>105.24955653494784</c:v>
                </c:pt>
                <c:pt idx="966">
                  <c:v>105.24968231313206</c:v>
                </c:pt>
                <c:pt idx="967">
                  <c:v>105.24980808845505</c:v>
                </c:pt>
                <c:pt idx="968">
                  <c:v>105.24993386091685</c:v>
                </c:pt>
                <c:pt idx="969">
                  <c:v>105.25005963051753</c:v>
                </c:pt>
                <c:pt idx="970">
                  <c:v>105.25018539725708</c:v>
                </c:pt>
                <c:pt idx="971">
                  <c:v>105.25031116113557</c:v>
                </c:pt>
                <c:pt idx="972">
                  <c:v>105.25043692215301</c:v>
                </c:pt>
                <c:pt idx="973">
                  <c:v>105.25056268030944</c:v>
                </c:pt>
                <c:pt idx="974">
                  <c:v>105.25068843560493</c:v>
                </c:pt>
                <c:pt idx="975">
                  <c:v>105.25081418803948</c:v>
                </c:pt>
                <c:pt idx="976">
                  <c:v>105.25093993761314</c:v>
                </c:pt>
                <c:pt idx="977">
                  <c:v>105.25106568432595</c:v>
                </c:pt>
                <c:pt idx="978">
                  <c:v>105.25119142817792</c:v>
                </c:pt>
                <c:pt idx="979">
                  <c:v>105.25131716916914</c:v>
                </c:pt>
                <c:pt idx="980">
                  <c:v>105.25144290729961</c:v>
                </c:pt>
                <c:pt idx="981">
                  <c:v>105.25156864256934</c:v>
                </c:pt>
                <c:pt idx="982">
                  <c:v>105.25169437497841</c:v>
                </c:pt>
                <c:pt idx="983">
                  <c:v>105.25182010452684</c:v>
                </c:pt>
                <c:pt idx="984">
                  <c:v>105.25194583121467</c:v>
                </c:pt>
                <c:pt idx="985">
                  <c:v>105.25207155504192</c:v>
                </c:pt>
                <c:pt idx="986">
                  <c:v>105.25219727600867</c:v>
                </c:pt>
                <c:pt idx="987">
                  <c:v>105.25232299411492</c:v>
                </c:pt>
                <c:pt idx="988">
                  <c:v>105.25244870936071</c:v>
                </c:pt>
                <c:pt idx="989">
                  <c:v>105.25257442174608</c:v>
                </c:pt>
                <c:pt idx="990">
                  <c:v>105.25270013127104</c:v>
                </c:pt>
                <c:pt idx="991">
                  <c:v>105.25282583793566</c:v>
                </c:pt>
                <c:pt idx="992">
                  <c:v>105.25295154173998</c:v>
                </c:pt>
                <c:pt idx="993">
                  <c:v>105.25307724268401</c:v>
                </c:pt>
                <c:pt idx="994">
                  <c:v>105.25320294076782</c:v>
                </c:pt>
                <c:pt idx="995">
                  <c:v>105.25332863599141</c:v>
                </c:pt>
                <c:pt idx="996">
                  <c:v>105.25345432835483</c:v>
                </c:pt>
                <c:pt idx="997">
                  <c:v>105.25358001785813</c:v>
                </c:pt>
                <c:pt idx="998">
                  <c:v>105.25370570450131</c:v>
                </c:pt>
                <c:pt idx="999">
                  <c:v>105.25383138828445</c:v>
                </c:pt>
                <c:pt idx="1000">
                  <c:v>105.25395706920759</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Calculs!$AG$4:$AG$1004</c:f>
              <c:numCache>
                <c:formatCode>0.00</c:formatCode>
                <c:ptCount val="1001"/>
                <c:pt idx="0">
                  <c:v>0</c:v>
                </c:pt>
                <c:pt idx="1">
                  <c:v>-26.386675718925559</c:v>
                </c:pt>
                <c:pt idx="2">
                  <c:v>-26.325081190106303</c:v>
                </c:pt>
                <c:pt idx="3">
                  <c:v>-26.26374958996098</c:v>
                </c:pt>
                <c:pt idx="4">
                  <c:v>-26.202679407358531</c:v>
                </c:pt>
                <c:pt idx="5">
                  <c:v>-26.141869141978695</c:v>
                </c:pt>
                <c:pt idx="6">
                  <c:v>-26.08131730421853</c:v>
                </c:pt>
                <c:pt idx="7">
                  <c:v>-26.021022415099836</c:v>
                </c:pt>
                <c:pt idx="8">
                  <c:v>-25.960983006177592</c:v>
                </c:pt>
                <c:pt idx="9">
                  <c:v>-25.901197619449231</c:v>
                </c:pt>
                <c:pt idx="10">
                  <c:v>-25.841664807264898</c:v>
                </c:pt>
                <c:pt idx="11">
                  <c:v>-25.78268543504754</c:v>
                </c:pt>
                <c:pt idx="12">
                  <c:v>-25.724252486473027</c:v>
                </c:pt>
                <c:pt idx="13">
                  <c:v>-25.666056702774583</c:v>
                </c:pt>
                <c:pt idx="14">
                  <c:v>-25.608096814068801</c:v>
                </c:pt>
                <c:pt idx="15">
                  <c:v>-25.550371558991372</c:v>
                </c:pt>
                <c:pt idx="16">
                  <c:v>-25.492879684627773</c:v>
                </c:pt>
                <c:pt idx="17">
                  <c:v>-25.435619946444596</c:v>
                </c:pt>
                <c:pt idx="18">
                  <c:v>-25.37859110822157</c:v>
                </c:pt>
                <c:pt idx="19">
                  <c:v>-25.321791941984117</c:v>
                </c:pt>
                <c:pt idx="20">
                  <c:v>-25.265221227936696</c:v>
                </c:pt>
                <c:pt idx="21">
                  <c:v>-25.208726513634723</c:v>
                </c:pt>
                <c:pt idx="22">
                  <c:v>-25.152309299680752</c:v>
                </c:pt>
                <c:pt idx="23">
                  <c:v>-25.096122310465397</c:v>
                </c:pt>
                <c:pt idx="24">
                  <c:v>-25.040164292641904</c:v>
                </c:pt>
                <c:pt idx="25">
                  <c:v>-24.98443400137085</c:v>
                </c:pt>
                <c:pt idx="26">
                  <c:v>-24.928930200250235</c:v>
                </c:pt>
                <c:pt idx="27">
                  <c:v>-24.873651661246079</c:v>
                </c:pt>
                <c:pt idx="28">
                  <c:v>-24.81859716462381</c:v>
                </c:pt>
                <c:pt idx="29">
                  <c:v>-24.763765498880325</c:v>
                </c:pt>
                <c:pt idx="30">
                  <c:v>-24.709155460676506</c:v>
                </c:pt>
                <c:pt idx="31">
                  <c:v>-24.654765854770666</c:v>
                </c:pt>
                <c:pt idx="32">
                  <c:v>-24.600595493952305</c:v>
                </c:pt>
                <c:pt idx="33">
                  <c:v>-24.54664319897681</c:v>
                </c:pt>
                <c:pt idx="34">
                  <c:v>-24.492907798500518</c:v>
                </c:pt>
                <c:pt idx="35">
                  <c:v>-24.439388129016535</c:v>
                </c:pt>
                <c:pt idx="36">
                  <c:v>-24.38608303479112</c:v>
                </c:pt>
                <c:pt idx="37">
                  <c:v>-24.332991367800652</c:v>
                </c:pt>
                <c:pt idx="38">
                  <c:v>-24.280111987669216</c:v>
                </c:pt>
                <c:pt idx="39">
                  <c:v>-24.227443761606796</c:v>
                </c:pt>
                <c:pt idx="40">
                  <c:v>-24.174985564347935</c:v>
                </c:pt>
                <c:pt idx="41">
                  <c:v>-24.122736278091146</c:v>
                </c:pt>
                <c:pt idx="42">
                  <c:v>-24.070694792438701</c:v>
                </c:pt>
                <c:pt idx="43">
                  <c:v>-24.018860004337181</c:v>
                </c:pt>
                <c:pt idx="44">
                  <c:v>-23.967230818018386</c:v>
                </c:pt>
                <c:pt idx="45">
                  <c:v>-23.915806144940905</c:v>
                </c:pt>
                <c:pt idx="46">
                  <c:v>-23.864584903732254</c:v>
                </c:pt>
                <c:pt idx="47">
                  <c:v>-23.813566020131443</c:v>
                </c:pt>
                <c:pt idx="48">
                  <c:v>-23.762748426932198</c:v>
                </c:pt>
                <c:pt idx="49">
                  <c:v>-23.712131063926577</c:v>
                </c:pt>
                <c:pt idx="50">
                  <c:v>-23.661712877849265</c:v>
                </c:pt>
                <c:pt idx="51">
                  <c:v>-23.611492822322219</c:v>
                </c:pt>
                <c:pt idx="52">
                  <c:v>-23.561469857799963</c:v>
                </c:pt>
                <c:pt idx="53">
                  <c:v>-23.511642951515277</c:v>
                </c:pt>
                <c:pt idx="54">
                  <c:v>-23.462011077425494</c:v>
                </c:pt>
                <c:pt idx="55">
                  <c:v>-23.412573216159146</c:v>
                </c:pt>
                <c:pt idx="56">
                  <c:v>-23.363328354963265</c:v>
                </c:pt>
                <c:pt idx="57">
                  <c:v>-23.314275487651059</c:v>
                </c:pt>
                <c:pt idx="58">
                  <c:v>-23.265413614550056</c:v>
                </c:pt>
                <c:pt idx="59">
                  <c:v>-23.21674174245079</c:v>
                </c:pt>
                <c:pt idx="60">
                  <c:v>-23.168258884555968</c:v>
                </c:pt>
                <c:pt idx="61">
                  <c:v>-23.119964060429947</c:v>
                </c:pt>
                <c:pt idx="62">
                  <c:v>-23.071856295948869</c:v>
                </c:pt>
                <c:pt idx="63">
                  <c:v>-23.023934623251126</c:v>
                </c:pt>
                <c:pt idx="64">
                  <c:v>-22.97619808068832</c:v>
                </c:pt>
                <c:pt idx="65">
                  <c:v>-22.928645712776614</c:v>
                </c:pt>
                <c:pt idx="66">
                  <c:v>-22.881276570148614</c:v>
                </c:pt>
                <c:pt idx="67">
                  <c:v>-22.834089709505573</c:v>
                </c:pt>
                <c:pt idx="68">
                  <c:v>-22.787084193570177</c:v>
                </c:pt>
                <c:pt idx="69">
                  <c:v>-22.740259091039576</c:v>
                </c:pt>
                <c:pt idx="70">
                  <c:v>-22.693613476538971</c:v>
                </c:pt>
                <c:pt idx="71">
                  <c:v>-22.647146430575553</c:v>
                </c:pt>
                <c:pt idx="72">
                  <c:v>-22.600857039492922</c:v>
                </c:pt>
                <c:pt idx="73">
                  <c:v>-22.554744395425796</c:v>
                </c:pt>
                <c:pt idx="74">
                  <c:v>-22.508807596255259</c:v>
                </c:pt>
                <c:pt idx="75">
                  <c:v>-22.463045745564315</c:v>
                </c:pt>
                <c:pt idx="76">
                  <c:v>-22.417457952593896</c:v>
                </c:pt>
                <c:pt idx="77">
                  <c:v>-22.372043332199198</c:v>
                </c:pt>
                <c:pt idx="78">
                  <c:v>-22.326801004806455</c:v>
                </c:pt>
                <c:pt idx="79">
                  <c:v>-22.28173009637014</c:v>
                </c:pt>
                <c:pt idx="80">
                  <c:v>-22.236829738330385</c:v>
                </c:pt>
                <c:pt idx="81">
                  <c:v>-22.192099067571007</c:v>
                </c:pt>
                <c:pt idx="82">
                  <c:v>-22.147537226377665</c:v>
                </c:pt>
                <c:pt idx="83">
                  <c:v>-22.10314336239658</c:v>
                </c:pt>
                <c:pt idx="84">
                  <c:v>-22.058916628593515</c:v>
                </c:pt>
                <c:pt idx="85">
                  <c:v>-22.014856183213169</c:v>
                </c:pt>
                <c:pt idx="86">
                  <c:v>-21.970961189738844</c:v>
                </c:pt>
                <c:pt idx="87">
                  <c:v>-21.9272308168526</c:v>
                </c:pt>
                <c:pt idx="88">
                  <c:v>-21.883664238395625</c:v>
                </c:pt>
                <c:pt idx="89">
                  <c:v>-21.840260633329038</c:v>
                </c:pt>
                <c:pt idx="90">
                  <c:v>-21.797019185695035</c:v>
                </c:pt>
                <c:pt idx="91">
                  <c:v>-21.753939084578274</c:v>
                </c:pt>
                <c:pt idx="92">
                  <c:v>-21.711019524067758</c:v>
                </c:pt>
                <c:pt idx="93">
                  <c:v>-21.668259703218894</c:v>
                </c:pt>
                <c:pt idx="94">
                  <c:v>-21.625658826015975</c:v>
                </c:pt>
                <c:pt idx="95">
                  <c:v>-21.583216101335005</c:v>
                </c:pt>
                <c:pt idx="96">
                  <c:v>-21.540930742906706</c:v>
                </c:pt>
                <c:pt idx="97">
                  <c:v>-21.498801969280073</c:v>
                </c:pt>
                <c:pt idx="98">
                  <c:v>-21.456829003785995</c:v>
                </c:pt>
                <c:pt idx="99">
                  <c:v>-21.4150110745014</c:v>
                </c:pt>
                <c:pt idx="100">
                  <c:v>-21.373347414213551</c:v>
                </c:pt>
                <c:pt idx="101">
                  <c:v>-21.331837260384809</c:v>
                </c:pt>
                <c:pt idx="102">
                  <c:v>-20.921694724673966</c:v>
                </c:pt>
                <c:pt idx="103">
                  <c:v>-20.526392265621837</c:v>
                </c:pt>
                <c:pt idx="104">
                  <c:v>-20.145215247640301</c:v>
                </c:pt>
                <c:pt idx="105">
                  <c:v>-19.777490834645036</c:v>
                </c:pt>
                <c:pt idx="106">
                  <c:v>-19.422584992145353</c:v>
                </c:pt>
                <c:pt idx="107">
                  <c:v>-19.079899731715791</c:v>
                </c:pt>
                <c:pt idx="108">
                  <c:v>-18.748870575145013</c:v>
                </c:pt>
                <c:pt idx="109">
                  <c:v>-18.428964217883539</c:v>
                </c:pt>
                <c:pt idx="110">
                  <c:v>-18.119676373471719</c:v>
                </c:pt>
                <c:pt idx="111">
                  <c:v>-17.820529782455587</c:v>
                </c:pt>
                <c:pt idx="112">
                  <c:v>-17.531072370919304</c:v>
                </c:pt>
                <c:pt idx="113">
                  <c:v>-17.250875545203311</c:v>
                </c:pt>
                <c:pt idx="114">
                  <c:v>-16.979532610658648</c:v>
                </c:pt>
                <c:pt idx="115">
                  <c:v>-16.716657303428683</c:v>
                </c:pt>
                <c:pt idx="116">
                  <c:v>-16.461882425265777</c:v>
                </c:pt>
                <c:pt idx="117">
                  <c:v>-16.214858572296503</c:v>
                </c:pt>
                <c:pt idx="118">
                  <c:v>-15.975252949457156</c:v>
                </c:pt>
                <c:pt idx="119">
                  <c:v>-15.742748263042008</c:v>
                </c:pt>
                <c:pt idx="120">
                  <c:v>-15.517041684449961</c:v>
                </c:pt>
                <c:pt idx="121">
                  <c:v>-15.297843878788383</c:v>
                </c:pt>
                <c:pt idx="122">
                  <c:v>-15.084878092504058</c:v>
                </c:pt>
                <c:pt idx="123">
                  <c:v>-14.877879294665622</c:v>
                </c:pt>
                <c:pt idx="124">
                  <c:v>-14.676593366926149</c:v>
                </c:pt>
                <c:pt idx="125">
                  <c:v>-14.48077633755242</c:v>
                </c:pt>
                <c:pt idx="126">
                  <c:v>-14.290193655223911</c:v>
                </c:pt>
                <c:pt idx="127">
                  <c:v>-14.104619498582721</c:v>
                </c:pt>
                <c:pt idx="128">
                  <c:v>-13.923836117759105</c:v>
                </c:pt>
                <c:pt idx="129">
                  <c:v>-13.747633204308205</c:v>
                </c:pt>
                <c:pt idx="130">
                  <c:v>-13.575807286175159</c:v>
                </c:pt>
                <c:pt idx="131">
                  <c:v>-13.40816114445898</c:v>
                </c:pt>
                <c:pt idx="132">
                  <c:v>-13.244503248873247</c:v>
                </c:pt>
                <c:pt idx="133">
                  <c:v>-13.084647208904471</c:v>
                </c:pt>
                <c:pt idx="134">
                  <c:v>-12.928411237748522</c:v>
                </c:pt>
                <c:pt idx="135">
                  <c:v>-12.775617626162999</c:v>
                </c:pt>
                <c:pt idx="136">
                  <c:v>-12.626092223409458</c:v>
                </c:pt>
                <c:pt idx="137">
                  <c:v>-12.479663922475044</c:v>
                </c:pt>
                <c:pt idx="138">
                  <c:v>-12.336164146759135</c:v>
                </c:pt>
                <c:pt idx="139">
                  <c:v>-12.195426335387623</c:v>
                </c:pt>
                <c:pt idx="140">
                  <c:v>-12.057285424276234</c:v>
                </c:pt>
                <c:pt idx="141">
                  <c:v>-11.921577320006008</c:v>
                </c:pt>
                <c:pt idx="142">
                  <c:v>-11.788138363499495</c:v>
                </c:pt>
                <c:pt idx="143">
                  <c:v>-11.656804780396749</c:v>
                </c:pt>
                <c:pt idx="144">
                  <c:v>-11.527412114928026</c:v>
                </c:pt>
                <c:pt idx="145">
                  <c:v>-11.399794643967315</c:v>
                </c:pt>
                <c:pt idx="146">
                  <c:v>-11.273784767830646</c:v>
                </c:pt>
                <c:pt idx="147">
                  <c:v>-11.149212374260362</c:v>
                </c:pt>
                <c:pt idx="148">
                  <c:v>-11.025904171916251</c:v>
                </c:pt>
                <c:pt idx="149">
                  <c:v>-10.903682989584812</c:v>
                </c:pt>
                <c:pt idx="150">
                  <c:v>-10.78236703722829</c:v>
                </c:pt>
                <c:pt idx="151">
                  <c:v>-10.661769124938829</c:v>
                </c:pt>
                <c:pt idx="152">
                  <c:v>-10.541695835855833</c:v>
                </c:pt>
                <c:pt idx="153">
                  <c:v>-10.421946649168778</c:v>
                </c:pt>
                <c:pt idx="154">
                  <c:v>-10.302313009488683</c:v>
                </c:pt>
                <c:pt idx="155">
                  <c:v>-10.182577339164933</c:v>
                </c:pt>
                <c:pt idx="156">
                  <c:v>-10.062511990591656</c:v>
                </c:pt>
                <c:pt idx="157">
                  <c:v>-9.9418781362442807</c:v>
                </c:pt>
                <c:pt idx="158">
                  <c:v>-9.8204245951780607</c:v>
                </c:pt>
                <c:pt idx="159">
                  <c:v>-9.6978865960893579</c:v>
                </c:pt>
                <c:pt idx="160">
                  <c:v>-9.5739844788877733</c:v>
                </c:pt>
                <c:pt idx="161">
                  <c:v>-9.4484223391759627</c:v>
                </c:pt>
                <c:pt idx="162">
                  <c:v>-9.3208866232311731</c:v>
                </c:pt>
                <c:pt idx="163">
                  <c:v>-9.1910446852043517</c:v>
                </c:pt>
                <c:pt idx="164">
                  <c:v>-9.0585433235045212</c:v>
                </c:pt>
                <c:pt idx="165">
                  <c:v>-8.923007319955687</c:v>
                </c:pt>
                <c:pt idx="166">
                  <c:v>-8.784038013568594</c:v>
                </c:pt>
                <c:pt idx="167">
                  <c:v>-8.6412119509536502</c:v>
                </c:pt>
                <c:pt idx="168">
                  <c:v>-8.4940796678226302</c:v>
                </c:pt>
                <c:pt idx="169">
                  <c:v>-8.3421646709903978</c:v>
                </c:pt>
                <c:pt idx="170">
                  <c:v>-8.1849627080636562</c:v>
                </c:pt>
                <c:pt idx="171">
                  <c:v>-8.0219414327805634</c:v>
                </c:pt>
                <c:pt idx="172">
                  <c:v>-7.8525405977813962</c:v>
                </c:pt>
                <c:pt idx="173">
                  <c:v>-7.6761729332391448</c:v>
                </c:pt>
                <c:pt idx="174">
                  <c:v>-7.4922258986789512</c:v>
                </c:pt>
                <c:pt idx="175">
                  <c:v>-7.3000645253465111</c:v>
                </c:pt>
                <c:pt idx="176">
                  <c:v>-7.099035595788866</c:v>
                </c:pt>
                <c:pt idx="177">
                  <c:v>-6.8884734330575288</c:v>
                </c:pt>
                <c:pt idx="178">
                  <c:v>-6.6677075900998171</c:v>
                </c:pt>
                <c:pt idx="179">
                  <c:v>-6.43607273502308</c:v>
                </c:pt>
                <c:pt idx="180">
                  <c:v>-6.192921013033005</c:v>
                </c:pt>
                <c:pt idx="181">
                  <c:v>-5.9376371225613473</c:v>
                </c:pt>
                <c:pt idx="182">
                  <c:v>-5.6696562619882656</c:v>
                </c:pt>
                <c:pt idx="183">
                  <c:v>-5.3884849748734434</c:v>
                </c:pt>
                <c:pt idx="184">
                  <c:v>-5.093724737565978</c:v>
                </c:pt>
                <c:pt idx="185">
                  <c:v>-4.7850978889198998</c:v>
                </c:pt>
                <c:pt idx="186">
                  <c:v>-4.4624751996086305</c:v>
                </c:pt>
                <c:pt idx="187">
                  <c:v>-4.1259040301092895</c:v>
                </c:pt>
                <c:pt idx="188">
                  <c:v>-3.775635656746215</c:v>
                </c:pt>
                <c:pt idx="189">
                  <c:v>-3.412149994136608</c:v>
                </c:pt>
                <c:pt idx="190">
                  <c:v>-3.0361756642615072</c:v>
                </c:pt>
                <c:pt idx="191">
                  <c:v>-2.6487032214735673</c:v>
                </c:pt>
                <c:pt idx="192">
                  <c:v>-2.2509894041994958</c:v>
                </c:pt>
                <c:pt idx="193">
                  <c:v>-1.8445506003412502</c:v>
                </c:pt>
                <c:pt idx="194">
                  <c:v>-1.4311443080816912</c:v>
                </c:pt>
                <c:pt idx="195">
                  <c:v>-1.0127382270781919</c:v>
                </c:pt>
                <c:pt idx="196">
                  <c:v>-0.59146765511075472</c:v>
                </c:pt>
                <c:pt idx="197">
                  <c:v>-0.16958297129528119</c:v>
                </c:pt>
                <c:pt idx="198">
                  <c:v>0.25060999453106914</c:v>
                </c:pt>
                <c:pt idx="199">
                  <c:v>0.66681313359956751</c:v>
                </c:pt>
                <c:pt idx="200">
                  <c:v>1.0767987994141053</c:v>
                </c:pt>
                <c:pt idx="201">
                  <c:v>1.4784681905516699</c:v>
                </c:pt>
                <c:pt idx="202">
                  <c:v>1.8699019270847881</c:v>
                </c:pt>
                <c:pt idx="203">
                  <c:v>2.2494002066644461</c:v>
                </c:pt>
                <c:pt idx="204">
                  <c:v>2.6155109778731629</c:v>
                </c:pt>
                <c:pt idx="205">
                  <c:v>2.9670456775080201</c:v>
                </c:pt>
                <c:pt idx="206">
                  <c:v>3.3030830950096042</c:v>
                </c:pt>
                <c:pt idx="207">
                  <c:v>3.6229627380968554</c:v>
                </c:pt>
                <c:pt idx="208">
                  <c:v>3.9262696164322972</c:v>
                </c:pt>
                <c:pt idx="209">
                  <c:v>4.2128126238938535</c:v>
                </c:pt>
                <c:pt idx="210">
                  <c:v>4.4825987153270619</c:v>
                </c:pt>
                <c:pt idx="211">
                  <c:v>4.7358048970784354</c:v>
                </c:pt>
                <c:pt idx="212">
                  <c:v>4.9727497487679306</c:v>
                </c:pt>
                <c:pt idx="213">
                  <c:v>5.1938658302696172</c:v>
                </c:pt>
                <c:pt idx="214">
                  <c:v>5.3996739550528297</c:v>
                </c:pt>
                <c:pt idx="215">
                  <c:v>5.5907599662507392</c:v>
                </c:pt>
                <c:pt idx="216">
                  <c:v>5.7677543574784362</c:v>
                </c:pt>
                <c:pt idx="217">
                  <c:v>5.9313148462676351</c:v>
                </c:pt>
                <c:pt idx="218">
                  <c:v>6.0821118344018421</c:v>
                </c:pt>
                <c:pt idx="219">
                  <c:v>6.2208165707884708</c:v>
                </c:pt>
                <c:pt idx="220">
                  <c:v>6.3480917599949791</c:v>
                </c:pt>
                <c:pt idx="221">
                  <c:v>6.4645843233802474</c:v>
                </c:pt>
                <c:pt idx="222">
                  <c:v>6.5709200104234915</c:v>
                </c:pt>
                <c:pt idx="223">
                  <c:v>6.6676995671177615</c:v>
                </c:pt>
                <c:pt idx="224">
                  <c:v>6.7554961893885981</c:v>
                </c:pt>
                <c:pt idx="225">
                  <c:v>6.8348540172011161</c:v>
                </c:pt>
                <c:pt idx="226">
                  <c:v>6.9062874555146987</c:v>
                </c:pt>
                <c:pt idx="227">
                  <c:v>6.9702811388996118</c:v>
                </c:pt>
                <c:pt idx="228">
                  <c:v>7.0272903857469684</c:v>
                </c:pt>
                <c:pt idx="229">
                  <c:v>7.0777420145921397</c:v>
                </c:pt>
                <c:pt idx="230">
                  <c:v>7.1220354186504728</c:v>
                </c:pt>
                <c:pt idx="231">
                  <c:v>7.1605438150991887</c:v>
                </c:pt>
                <c:pt idx="232">
                  <c:v>7.1936156030220744</c:v>
                </c:pt>
                <c:pt idx="233">
                  <c:v>7.2215757784886287</c:v>
                </c:pt>
                <c:pt idx="234">
                  <c:v>7.2447273672605492</c:v>
                </c:pt>
                <c:pt idx="235">
                  <c:v>7.2633528454250955</c:v>
                </c:pt>
                <c:pt idx="236">
                  <c:v>7.277715526163413</c:v>
                </c:pt>
                <c:pt idx="237">
                  <c:v>7.2880608971689549</c:v>
                </c:pt>
                <c:pt idx="238">
                  <c:v>7.2946178982054803</c:v>
                </c:pt>
                <c:pt idx="239">
                  <c:v>7.2976001321711248</c:v>
                </c:pt>
                <c:pt idx="240">
                  <c:v>7.2972070060185343</c:v>
                </c:pt>
                <c:pt idx="241">
                  <c:v>7.2936248001433226</c:v>
                </c:pt>
                <c:pt idx="242">
                  <c:v>7.2870276665382407</c:v>
                </c:pt>
                <c:pt idx="243">
                  <c:v>7.2775785572381553</c:v>
                </c:pt>
                <c:pt idx="244">
                  <c:v>7.2654300854486129</c:v>
                </c:pt>
                <c:pt idx="245">
                  <c:v>7.2507253223384263</c:v>
                </c:pt>
                <c:pt idx="246">
                  <c:v>7.2335985328479842</c:v>
                </c:pt>
                <c:pt idx="247">
                  <c:v>7.2141758540717102</c:v>
                </c:pt>
                <c:pt idx="248">
                  <c:v>7.1925759198556749</c:v>
                </c:pt>
                <c:pt idx="249">
                  <c:v>7.1689104352424771</c:v>
                </c:pt>
                <c:pt idx="250">
                  <c:v>7.1432847043201892</c:v>
                </c:pt>
                <c:pt idx="251">
                  <c:v>7.1157981149103291</c:v>
                </c:pt>
                <c:pt idx="252">
                  <c:v>7.0865445833764458</c:v>
                </c:pt>
                <c:pt idx="253">
                  <c:v>7.0556129626621518</c:v>
                </c:pt>
                <c:pt idx="254">
                  <c:v>7.0230874164833903</c:v>
                </c:pt>
                <c:pt idx="255">
                  <c:v>6.9890477624117988</c:v>
                </c:pt>
                <c:pt idx="256">
                  <c:v>6.9535697863984005</c:v>
                </c:pt>
                <c:pt idx="257">
                  <c:v>6.9167255311033884</c:v>
                </c:pt>
                <c:pt idx="258">
                  <c:v>6.878583560220811</c:v>
                </c:pt>
                <c:pt idx="259">
                  <c:v>6.8392092008180772</c:v>
                </c:pt>
                <c:pt idx="260">
                  <c:v>6.798664765550444</c:v>
                </c:pt>
                <c:pt idx="261">
                  <c:v>6.7570097564605547</c:v>
                </c:pt>
                <c:pt idx="262">
                  <c:v>6.7143010519328739</c:v>
                </c:pt>
                <c:pt idx="263">
                  <c:v>6.6705930782424332</c:v>
                </c:pt>
                <c:pt idx="264">
                  <c:v>6.6259379670164655</c:v>
                </c:pt>
                <c:pt idx="265">
                  <c:v>6.5803856998158476</c:v>
                </c:pt>
                <c:pt idx="266">
                  <c:v>6.533984240940411</c:v>
                </c:pt>
                <c:pt idx="267">
                  <c:v>6.4867796594676674</c:v>
                </c:pt>
                <c:pt idx="268">
                  <c:v>6.4388162414475865</c:v>
                </c:pt>
                <c:pt idx="269">
                  <c:v>6.3901365930965888</c:v>
                </c:pt>
                <c:pt idx="270">
                  <c:v>6.3407817357610563</c:v>
                </c:pt>
                <c:pt idx="271">
                  <c:v>6.2907911933540337</c:v>
                </c:pt>
                <c:pt idx="272">
                  <c:v>6.2402030729079314</c:v>
                </c:pt>
                <c:pt idx="273">
                  <c:v>6.1890541388304676</c:v>
                </c:pt>
                <c:pt idx="274">
                  <c:v>6.1373798814002054</c:v>
                </c:pt>
                <c:pt idx="275">
                  <c:v>6.0852145799919297</c:v>
                </c:pt>
                <c:pt idx="276">
                  <c:v>6.0325913614795805</c:v>
                </c:pt>
                <c:pt idx="277">
                  <c:v>5.9795422542260805</c:v>
                </c:pt>
                <c:pt idx="278">
                  <c:v>5.9260982380341405</c:v>
                </c:pt>
                <c:pt idx="279">
                  <c:v>5.8722892904000137</c:v>
                </c:pt>
                <c:pt idx="280">
                  <c:v>5.8181444293828992</c:v>
                </c:pt>
                <c:pt idx="281">
                  <c:v>5.7636917533760137</c:v>
                </c:pt>
                <c:pt idx="282">
                  <c:v>5.7089584780408487</c:v>
                </c:pt>
                <c:pt idx="283">
                  <c:v>5.6539709706439973</c:v>
                </c:pt>
                <c:pt idx="284">
                  <c:v>5.598754782015483</c:v>
                </c:pt>
                <c:pt idx="285">
                  <c:v>5.5433346763290388</c:v>
                </c:pt>
                <c:pt idx="286">
                  <c:v>5.4877346588877902</c:v>
                </c:pt>
                <c:pt idx="287">
                  <c:v>5.4319780020832313</c:v>
                </c:pt>
                <c:pt idx="288">
                  <c:v>5.3760872696813422</c:v>
                </c:pt>
                <c:pt idx="289">
                  <c:v>5.3200843395765416</c:v>
                </c:pt>
                <c:pt idx="290">
                  <c:v>5.263990425142496</c:v>
                </c:pt>
                <c:pt idx="291">
                  <c:v>5.2078260952978352</c:v>
                </c:pt>
                <c:pt idx="292">
                  <c:v>5.1516112933948595</c:v>
                </c:pt>
                <c:pt idx="293">
                  <c:v>5.095365355030351</c:v>
                </c:pt>
                <c:pt idx="294">
                  <c:v>5.0391070248691667</c:v>
                </c:pt>
                <c:pt idx="295">
                  <c:v>4.9828544725635622</c:v>
                </c:pt>
                <c:pt idx="296">
                  <c:v>4.9266253078444606</c:v>
                </c:pt>
                <c:pt idx="297">
                  <c:v>4.8704365948541213</c:v>
                </c:pt>
                <c:pt idx="298">
                  <c:v>4.8143048657840337</c:v>
                </c:pt>
                <c:pt idx="299">
                  <c:v>4.7582461338762698</c:v>
                </c:pt>
                <c:pt idx="300">
                  <c:v>4.7022759058417236</c:v>
                </c:pt>
                <c:pt idx="301">
                  <c:v>4.6464091937439278</c:v>
                </c:pt>
                <c:pt idx="302">
                  <c:v>4.5906605263931599</c:v>
                </c:pt>
                <c:pt idx="303">
                  <c:v>4.535043960291488</c:v>
                </c:pt>
                <c:pt idx="304">
                  <c:v>4.4795730901660713</c:v>
                </c:pt>
                <c:pt idx="305">
                  <c:v>4.4242610591246549</c:v>
                </c:pt>
                <c:pt idx="306">
                  <c:v>4.3691205684642931</c:v>
                </c:pt>
                <c:pt idx="307">
                  <c:v>4.3141638871615502</c:v>
                </c:pt>
                <c:pt idx="308">
                  <c:v>4.2594028610699519</c:v>
                </c:pt>
                <c:pt idx="309">
                  <c:v>4.2048489218481251</c:v>
                </c:pt>
                <c:pt idx="310">
                  <c:v>4.1505130956399618</c:v>
                </c:pt>
                <c:pt idx="311">
                  <c:v>4.0964060115261764</c:v>
                </c:pt>
                <c:pt idx="312">
                  <c:v>4.0425379097648459</c:v>
                </c:pt>
                <c:pt idx="313">
                  <c:v>3.9889186498368563</c:v>
                </c:pt>
                <c:pt idx="314">
                  <c:v>3.9355577183107364</c:v>
                </c:pt>
                <c:pt idx="315">
                  <c:v>3.882464236539918</c:v>
                </c:pt>
                <c:pt idx="316">
                  <c:v>3.8296469682041243</c:v>
                </c:pt>
                <c:pt idx="317">
                  <c:v>3.7771143267056662</c:v>
                </c:pt>
                <c:pt idx="318">
                  <c:v>3.7248743824300519</c:v>
                </c:pt>
                <c:pt idx="319">
                  <c:v>3.672934869879553</c:v>
                </c:pt>
                <c:pt idx="320">
                  <c:v>3.6213031946874477</c:v>
                </c:pt>
                <c:pt idx="321">
                  <c:v>3.5699864405197275</c:v>
                </c:pt>
                <c:pt idx="322">
                  <c:v>3.5189913758704385</c:v>
                </c:pt>
                <c:pt idx="323">
                  <c:v>3.4683244607561656</c:v>
                </c:pt>
                <c:pt idx="324">
                  <c:v>3.4179918533143141</c:v>
                </c:pt>
                <c:pt idx="325">
                  <c:v>3.3679994163096563</c:v>
                </c:pt>
                <c:pt idx="326">
                  <c:v>3.3183527235526897</c:v>
                </c:pt>
                <c:pt idx="327">
                  <c:v>3.269057066233291</c:v>
                </c:pt>
                <c:pt idx="328">
                  <c:v>3.220117459172319</c:v>
                </c:pt>
                <c:pt idx="329">
                  <c:v>3.1715386469938274</c:v>
                </c:pt>
                <c:pt idx="330">
                  <c:v>3.1233251102198523</c:v>
                </c:pt>
                <c:pt idx="331">
                  <c:v>3.075481071289798</c:v>
                </c:pt>
                <c:pt idx="332">
                  <c:v>3.0280105005057276</c:v>
                </c:pt>
                <c:pt idx="333">
                  <c:v>2.9809171219050494</c:v>
                </c:pt>
                <c:pt idx="334">
                  <c:v>2.9342044190615901</c:v>
                </c:pt>
                <c:pt idx="335">
                  <c:v>2.8878756408158912</c:v>
                </c:pt>
                <c:pt idx="336">
                  <c:v>2.8419338069355415</c:v>
                </c:pt>
                <c:pt idx="337">
                  <c:v>2.7963817137059515</c:v>
                </c:pt>
                <c:pt idx="338">
                  <c:v>2.7512219394520869</c:v>
                </c:pt>
                <c:pt idx="339">
                  <c:v>2.7064568499913868</c:v>
                </c:pt>
                <c:pt idx="340">
                  <c:v>2.66208860401811</c:v>
                </c:pt>
                <c:pt idx="341">
                  <c:v>2.6181191584191454</c:v>
                </c:pt>
                <c:pt idx="342">
                  <c:v>2.574550273521373</c:v>
                </c:pt>
                <c:pt idx="343">
                  <c:v>2.5313835182705118</c:v>
                </c:pt>
                <c:pt idx="344">
                  <c:v>2.4886202753413968</c:v>
                </c:pt>
                <c:pt idx="345">
                  <c:v>2.446261746179518</c:v>
                </c:pt>
                <c:pt idx="346">
                  <c:v>2.4043089559737103</c:v>
                </c:pt>
                <c:pt idx="347">
                  <c:v>2.3627627585598461</c:v>
                </c:pt>
                <c:pt idx="348">
                  <c:v>2.3216238412551915</c:v>
                </c:pt>
                <c:pt idx="349">
                  <c:v>2.2808927296234689</c:v>
                </c:pt>
                <c:pt idx="350">
                  <c:v>2.2405697921702004</c:v>
                </c:pt>
                <c:pt idx="351">
                  <c:v>2.200655244968269</c:v>
                </c:pt>
                <c:pt idx="352">
                  <c:v>2.1611491562134342</c:v>
                </c:pt>
                <c:pt idx="353">
                  <c:v>2.1220514507097334</c:v>
                </c:pt>
                <c:pt idx="354">
                  <c:v>2.0833619142844464</c:v>
                </c:pt>
                <c:pt idx="355">
                  <c:v>2.0450801981326512</c:v>
                </c:pt>
                <c:pt idx="356">
                  <c:v>2.0072058230911463</c:v>
                </c:pt>
                <c:pt idx="357">
                  <c:v>1.9697381838417058</c:v>
                </c:pt>
                <c:pt idx="358">
                  <c:v>1.9326765530435761</c:v>
                </c:pt>
                <c:pt idx="359">
                  <c:v>1.8960200853951816</c:v>
                </c:pt>
                <c:pt idx="360">
                  <c:v>1.8597678216250522</c:v>
                </c:pt>
                <c:pt idx="361">
                  <c:v>1.823918692412021</c:v>
                </c:pt>
                <c:pt idx="362">
                  <c:v>1.7884715222346665</c:v>
                </c:pt>
                <c:pt idx="363">
                  <c:v>1.753425033150231</c:v>
                </c:pt>
                <c:pt idx="364">
                  <c:v>1.7187778485030147</c:v>
                </c:pt>
                <c:pt idx="365">
                  <c:v>1.6845284965624874</c:v>
                </c:pt>
                <c:pt idx="366">
                  <c:v>1.6506754140913049</c:v>
                </c:pt>
                <c:pt idx="367">
                  <c:v>1.6172169498434403</c:v>
                </c:pt>
                <c:pt idx="368">
                  <c:v>1.5841513679927033</c:v>
                </c:pt>
                <c:pt idx="369">
                  <c:v>1.5514768514919606</c:v>
                </c:pt>
                <c:pt idx="370">
                  <c:v>1.5191915053634002</c:v>
                </c:pt>
                <c:pt idx="371">
                  <c:v>1.4872933599201641</c:v>
                </c:pt>
                <c:pt idx="372">
                  <c:v>1.4557803739197706</c:v>
                </c:pt>
                <c:pt idx="373">
                  <c:v>1.4246504376498041</c:v>
                </c:pt>
                <c:pt idx="374">
                  <c:v>1.3939013759462053</c:v>
                </c:pt>
                <c:pt idx="375">
                  <c:v>1.3635309511448046</c:v>
                </c:pt>
                <c:pt idx="376">
                  <c:v>1.3335368659664901</c:v>
                </c:pt>
                <c:pt idx="377">
                  <c:v>1.3039167663366342</c:v>
                </c:pt>
                <c:pt idx="378">
                  <c:v>1.2746682441393027</c:v>
                </c:pt>
                <c:pt idx="379">
                  <c:v>1.2746394186466325</c:v>
                </c:pt>
                <c:pt idx="380">
                  <c:v>1.2746105935174743</c:v>
                </c:pt>
                <c:pt idx="381">
                  <c:v>1.2745817687518244</c:v>
                </c:pt>
                <c:pt idx="382">
                  <c:v>1.2745529443496793</c:v>
                </c:pt>
                <c:pt idx="383">
                  <c:v>1.2745241203110371</c:v>
                </c:pt>
                <c:pt idx="384">
                  <c:v>1.274495296635898</c:v>
                </c:pt>
                <c:pt idx="385">
                  <c:v>1.2744664733242583</c:v>
                </c:pt>
                <c:pt idx="386">
                  <c:v>1.2744376503761181</c:v>
                </c:pt>
                <c:pt idx="387">
                  <c:v>1.2744088277914685</c:v>
                </c:pt>
                <c:pt idx="388">
                  <c:v>1.2743800055703094</c:v>
                </c:pt>
                <c:pt idx="389">
                  <c:v>1.2743511837126409</c:v>
                </c:pt>
                <c:pt idx="390">
                  <c:v>1.2743223622184594</c:v>
                </c:pt>
                <c:pt idx="391">
                  <c:v>1.2742935410877649</c:v>
                </c:pt>
                <c:pt idx="392">
                  <c:v>1.2742647203205468</c:v>
                </c:pt>
                <c:pt idx="393">
                  <c:v>1.2742358999168086</c:v>
                </c:pt>
                <c:pt idx="394">
                  <c:v>1.2742070798765504</c:v>
                </c:pt>
                <c:pt idx="395">
                  <c:v>1.2741782601997649</c:v>
                </c:pt>
                <c:pt idx="396">
                  <c:v>1.274149440886454</c:v>
                </c:pt>
                <c:pt idx="397">
                  <c:v>1.2741206219366052</c:v>
                </c:pt>
                <c:pt idx="398">
                  <c:v>1.2740918033502311</c:v>
                </c:pt>
                <c:pt idx="399">
                  <c:v>1.2740629851273226</c:v>
                </c:pt>
                <c:pt idx="400">
                  <c:v>1.2740341672678728</c:v>
                </c:pt>
                <c:pt idx="401">
                  <c:v>1.2740053497718851</c:v>
                </c:pt>
                <c:pt idx="402">
                  <c:v>1.2739765326393577</c:v>
                </c:pt>
                <c:pt idx="403">
                  <c:v>1.2739477158702819</c:v>
                </c:pt>
                <c:pt idx="404">
                  <c:v>1.2739188994646575</c:v>
                </c:pt>
                <c:pt idx="405">
                  <c:v>1.2738900834224793</c:v>
                </c:pt>
                <c:pt idx="406">
                  <c:v>1.2738612677437491</c:v>
                </c:pt>
                <c:pt idx="407">
                  <c:v>1.2738324524284739</c:v>
                </c:pt>
                <c:pt idx="408">
                  <c:v>1.2738036374766359</c:v>
                </c:pt>
                <c:pt idx="409">
                  <c:v>1.2737748228882335</c:v>
                </c:pt>
                <c:pt idx="410">
                  <c:v>1.273746008663279</c:v>
                </c:pt>
                <c:pt idx="411">
                  <c:v>1.2737171948017529</c:v>
                </c:pt>
                <c:pt idx="412">
                  <c:v>1.2736883813036606</c:v>
                </c:pt>
                <c:pt idx="413">
                  <c:v>1.2736595681690019</c:v>
                </c:pt>
                <c:pt idx="414">
                  <c:v>1.2736307553977664</c:v>
                </c:pt>
                <c:pt idx="415">
                  <c:v>1.2736019429899663</c:v>
                </c:pt>
                <c:pt idx="416">
                  <c:v>1.2735731309455804</c:v>
                </c:pt>
                <c:pt idx="417">
                  <c:v>1.2735443192646159</c:v>
                </c:pt>
                <c:pt idx="418">
                  <c:v>1.2735155079470726</c:v>
                </c:pt>
                <c:pt idx="419">
                  <c:v>1.2734866969929417</c:v>
                </c:pt>
                <c:pt idx="420">
                  <c:v>1.2734578864022268</c:v>
                </c:pt>
                <c:pt idx="421">
                  <c:v>1.2734290761749225</c:v>
                </c:pt>
                <c:pt idx="422">
                  <c:v>1.2734002663110289</c:v>
                </c:pt>
                <c:pt idx="423">
                  <c:v>1.273371456810537</c:v>
                </c:pt>
                <c:pt idx="424">
                  <c:v>1.2733426476734557</c:v>
                </c:pt>
                <c:pt idx="425">
                  <c:v>1.2733138388997691</c:v>
                </c:pt>
                <c:pt idx="426">
                  <c:v>1.2732850304894825</c:v>
                </c:pt>
                <c:pt idx="427">
                  <c:v>1.2732562224425941</c:v>
                </c:pt>
                <c:pt idx="428">
                  <c:v>1.2732274147591003</c:v>
                </c:pt>
                <c:pt idx="429">
                  <c:v>1.2731986074389958</c:v>
                </c:pt>
                <c:pt idx="430">
                  <c:v>1.2731698004822825</c:v>
                </c:pt>
                <c:pt idx="431">
                  <c:v>1.2731409938889513</c:v>
                </c:pt>
                <c:pt idx="432">
                  <c:v>1.2731121876590112</c:v>
                </c:pt>
                <c:pt idx="433">
                  <c:v>1.2730833817924427</c:v>
                </c:pt>
                <c:pt idx="434">
                  <c:v>1.2730545762892582</c:v>
                </c:pt>
                <c:pt idx="435">
                  <c:v>1.2730257711494559</c:v>
                </c:pt>
                <c:pt idx="436">
                  <c:v>1.2729969663730252</c:v>
                </c:pt>
                <c:pt idx="437">
                  <c:v>1.2729681619599624</c:v>
                </c:pt>
                <c:pt idx="438">
                  <c:v>1.2729393579102748</c:v>
                </c:pt>
                <c:pt idx="439">
                  <c:v>1.2729105542239498</c:v>
                </c:pt>
                <c:pt idx="440">
                  <c:v>1.2728817509009929</c:v>
                </c:pt>
                <c:pt idx="441">
                  <c:v>1.2728529479413968</c:v>
                </c:pt>
                <c:pt idx="442">
                  <c:v>1.2728241453451581</c:v>
                </c:pt>
                <c:pt idx="443">
                  <c:v>1.2727953431122767</c:v>
                </c:pt>
                <c:pt idx="444">
                  <c:v>1.272766541242758</c:v>
                </c:pt>
                <c:pt idx="445">
                  <c:v>1.2727377397365842</c:v>
                </c:pt>
                <c:pt idx="446">
                  <c:v>1.2727089385937589</c:v>
                </c:pt>
                <c:pt idx="447">
                  <c:v>1.272680137814282</c:v>
                </c:pt>
                <c:pt idx="448">
                  <c:v>1.2726513373981554</c:v>
                </c:pt>
                <c:pt idx="449">
                  <c:v>1.2726225373453648</c:v>
                </c:pt>
                <c:pt idx="450">
                  <c:v>1.2725937376559173</c:v>
                </c:pt>
                <c:pt idx="451">
                  <c:v>1.272564938329813</c:v>
                </c:pt>
                <c:pt idx="452">
                  <c:v>1.2725361393670358</c:v>
                </c:pt>
                <c:pt idx="453">
                  <c:v>1.2725073407675964</c:v>
                </c:pt>
                <c:pt idx="454">
                  <c:v>1.272478542531486</c:v>
                </c:pt>
                <c:pt idx="455">
                  <c:v>1.2724497446587026</c:v>
                </c:pt>
                <c:pt idx="456">
                  <c:v>1.2724209471492482</c:v>
                </c:pt>
                <c:pt idx="457">
                  <c:v>1.2723921500031157</c:v>
                </c:pt>
                <c:pt idx="458">
                  <c:v>1.272363353220296</c:v>
                </c:pt>
                <c:pt idx="459">
                  <c:v>1.2723345568008035</c:v>
                </c:pt>
                <c:pt idx="460">
                  <c:v>1.2723057607446222</c:v>
                </c:pt>
                <c:pt idx="461">
                  <c:v>1.2722769650517591</c:v>
                </c:pt>
                <c:pt idx="462">
                  <c:v>1.2722481697222019</c:v>
                </c:pt>
                <c:pt idx="463">
                  <c:v>1.272219374755954</c:v>
                </c:pt>
                <c:pt idx="464">
                  <c:v>1.2721905801530102</c:v>
                </c:pt>
                <c:pt idx="465">
                  <c:v>1.272161785913374</c:v>
                </c:pt>
                <c:pt idx="466">
                  <c:v>1.2721329920370401</c:v>
                </c:pt>
                <c:pt idx="467">
                  <c:v>1.2721041985239996</c:v>
                </c:pt>
                <c:pt idx="468">
                  <c:v>1.2720754053742631</c:v>
                </c:pt>
                <c:pt idx="469">
                  <c:v>1.2720466125878112</c:v>
                </c:pt>
                <c:pt idx="470">
                  <c:v>1.2720178201646544</c:v>
                </c:pt>
                <c:pt idx="471">
                  <c:v>1.2719890281047821</c:v>
                </c:pt>
                <c:pt idx="472">
                  <c:v>1.2719602364082032</c:v>
                </c:pt>
                <c:pt idx="473">
                  <c:v>1.2719314450749071</c:v>
                </c:pt>
                <c:pt idx="474">
                  <c:v>1.2719026541048848</c:v>
                </c:pt>
                <c:pt idx="475">
                  <c:v>1.2718738634981523</c:v>
                </c:pt>
                <c:pt idx="476">
                  <c:v>1.2718450732546884</c:v>
                </c:pt>
                <c:pt idx="477">
                  <c:v>1.2718162833745055</c:v>
                </c:pt>
                <c:pt idx="478">
                  <c:v>1.2717874938575928</c:v>
                </c:pt>
                <c:pt idx="479">
                  <c:v>1.2717587047039469</c:v>
                </c:pt>
                <c:pt idx="480">
                  <c:v>1.2717299159135678</c:v>
                </c:pt>
                <c:pt idx="481">
                  <c:v>1.2717011274864536</c:v>
                </c:pt>
                <c:pt idx="482">
                  <c:v>1.2716723394225991</c:v>
                </c:pt>
                <c:pt idx="483">
                  <c:v>1.2716435517220095</c:v>
                </c:pt>
                <c:pt idx="484">
                  <c:v>1.2716147643846742</c:v>
                </c:pt>
                <c:pt idx="485">
                  <c:v>1.2715859774105951</c:v>
                </c:pt>
                <c:pt idx="486">
                  <c:v>1.2715571907997614</c:v>
                </c:pt>
                <c:pt idx="487">
                  <c:v>1.2715284045521837</c:v>
                </c:pt>
                <c:pt idx="488">
                  <c:v>1.2714996186678515</c:v>
                </c:pt>
                <c:pt idx="489">
                  <c:v>1.271470833146763</c:v>
                </c:pt>
                <c:pt idx="490">
                  <c:v>1.2714420479889181</c:v>
                </c:pt>
                <c:pt idx="491">
                  <c:v>1.2714132631943151</c:v>
                </c:pt>
                <c:pt idx="492">
                  <c:v>1.2713844787629469</c:v>
                </c:pt>
                <c:pt idx="493">
                  <c:v>1.2713556946948135</c:v>
                </c:pt>
                <c:pt idx="494">
                  <c:v>1.271326910989913</c:v>
                </c:pt>
                <c:pt idx="495">
                  <c:v>1.2712981276482385</c:v>
                </c:pt>
                <c:pt idx="496">
                  <c:v>1.2712693446697987</c:v>
                </c:pt>
                <c:pt idx="497">
                  <c:v>1.2712405620545812</c:v>
                </c:pt>
                <c:pt idx="498">
                  <c:v>1.2712117798025862</c:v>
                </c:pt>
                <c:pt idx="499">
                  <c:v>1.2711829979138116</c:v>
                </c:pt>
                <c:pt idx="500">
                  <c:v>1.2711542163882577</c:v>
                </c:pt>
                <c:pt idx="501">
                  <c:v>1.2711254352259136</c:v>
                </c:pt>
                <c:pt idx="502">
                  <c:v>1.2710966544267883</c:v>
                </c:pt>
                <c:pt idx="503">
                  <c:v>1.271067873990873</c:v>
                </c:pt>
                <c:pt idx="504">
                  <c:v>1.2710390939181586</c:v>
                </c:pt>
                <c:pt idx="505">
                  <c:v>1.2710103142086631</c:v>
                </c:pt>
                <c:pt idx="506">
                  <c:v>1.2709815348623614</c:v>
                </c:pt>
                <c:pt idx="507">
                  <c:v>1.2709527558792608</c:v>
                </c:pt>
                <c:pt idx="508">
                  <c:v>1.2709239772593612</c:v>
                </c:pt>
                <c:pt idx="509">
                  <c:v>1.2708951990026573</c:v>
                </c:pt>
                <c:pt idx="510">
                  <c:v>1.2708664211091421</c:v>
                </c:pt>
                <c:pt idx="511">
                  <c:v>1.2708376435788242</c:v>
                </c:pt>
                <c:pt idx="512">
                  <c:v>1.2708088664116914</c:v>
                </c:pt>
                <c:pt idx="513">
                  <c:v>1.270780089607749</c:v>
                </c:pt>
                <c:pt idx="514">
                  <c:v>1.270751313166981</c:v>
                </c:pt>
                <c:pt idx="515">
                  <c:v>1.2707225370894051</c:v>
                </c:pt>
                <c:pt idx="516">
                  <c:v>1.2706937613750018</c:v>
                </c:pt>
                <c:pt idx="517">
                  <c:v>1.2706649860237729</c:v>
                </c:pt>
                <c:pt idx="518">
                  <c:v>1.2706362110357237</c:v>
                </c:pt>
                <c:pt idx="519">
                  <c:v>1.27060743641084</c:v>
                </c:pt>
                <c:pt idx="520">
                  <c:v>1.2705786621491288</c:v>
                </c:pt>
                <c:pt idx="521">
                  <c:v>1.2705498882505886</c:v>
                </c:pt>
                <c:pt idx="522">
                  <c:v>1.2705211147152013</c:v>
                </c:pt>
                <c:pt idx="523">
                  <c:v>1.270492341542985</c:v>
                </c:pt>
                <c:pt idx="524">
                  <c:v>1.2704635687339252</c:v>
                </c:pt>
                <c:pt idx="525">
                  <c:v>1.2704347962880185</c:v>
                </c:pt>
                <c:pt idx="526">
                  <c:v>1.2704060242052684</c:v>
                </c:pt>
                <c:pt idx="527">
                  <c:v>1.2703772524856713</c:v>
                </c:pt>
                <c:pt idx="528">
                  <c:v>1.2703484811292221</c:v>
                </c:pt>
                <c:pt idx="529">
                  <c:v>1.2703197101359258</c:v>
                </c:pt>
                <c:pt idx="530">
                  <c:v>1.2702909395057649</c:v>
                </c:pt>
                <c:pt idx="531">
                  <c:v>1.2702621692387517</c:v>
                </c:pt>
                <c:pt idx="532">
                  <c:v>1.2702333993348738</c:v>
                </c:pt>
                <c:pt idx="533">
                  <c:v>1.2702046297941347</c:v>
                </c:pt>
                <c:pt idx="534">
                  <c:v>1.2701758606165328</c:v>
                </c:pt>
                <c:pt idx="535">
                  <c:v>1.2701470918020643</c:v>
                </c:pt>
                <c:pt idx="536">
                  <c:v>1.2701183233507205</c:v>
                </c:pt>
                <c:pt idx="537">
                  <c:v>1.2700895552625084</c:v>
                </c:pt>
                <c:pt idx="538">
                  <c:v>1.2700607875374157</c:v>
                </c:pt>
                <c:pt idx="539">
                  <c:v>1.2700320201754511</c:v>
                </c:pt>
                <c:pt idx="540">
                  <c:v>1.2700032531766059</c:v>
                </c:pt>
                <c:pt idx="541">
                  <c:v>1.2699744865408746</c:v>
                </c:pt>
                <c:pt idx="542">
                  <c:v>1.2699457202682645</c:v>
                </c:pt>
                <c:pt idx="543">
                  <c:v>1.2699169543587594</c:v>
                </c:pt>
                <c:pt idx="544">
                  <c:v>1.2698881888123719</c:v>
                </c:pt>
                <c:pt idx="545">
                  <c:v>1.2698594236290877</c:v>
                </c:pt>
                <c:pt idx="546">
                  <c:v>1.2698306588089086</c:v>
                </c:pt>
                <c:pt idx="547">
                  <c:v>1.269801894351831</c:v>
                </c:pt>
                <c:pt idx="548">
                  <c:v>1.2697731302578603</c:v>
                </c:pt>
                <c:pt idx="549">
                  <c:v>1.2697443665269859</c:v>
                </c:pt>
                <c:pt idx="550">
                  <c:v>1.2697156031592005</c:v>
                </c:pt>
                <c:pt idx="551">
                  <c:v>1.2696868401545132</c:v>
                </c:pt>
                <c:pt idx="552">
                  <c:v>1.2696580775129149</c:v>
                </c:pt>
                <c:pt idx="553">
                  <c:v>1.2696293152344076</c:v>
                </c:pt>
                <c:pt idx="554">
                  <c:v>1.2696005533189805</c:v>
                </c:pt>
                <c:pt idx="555">
                  <c:v>1.2695717917666425</c:v>
                </c:pt>
                <c:pt idx="556">
                  <c:v>1.2695430305773812</c:v>
                </c:pt>
                <c:pt idx="557">
                  <c:v>1.2695142697512001</c:v>
                </c:pt>
                <c:pt idx="558">
                  <c:v>1.2694855092880957</c:v>
                </c:pt>
                <c:pt idx="559">
                  <c:v>1.2694567491880644</c:v>
                </c:pt>
                <c:pt idx="560">
                  <c:v>1.2694279894510991</c:v>
                </c:pt>
                <c:pt idx="561">
                  <c:v>1.2693992300772088</c:v>
                </c:pt>
                <c:pt idx="562">
                  <c:v>1.2693704710663827</c:v>
                </c:pt>
                <c:pt idx="563">
                  <c:v>1.2693417124186173</c:v>
                </c:pt>
                <c:pt idx="564">
                  <c:v>1.2693129541339179</c:v>
                </c:pt>
                <c:pt idx="565">
                  <c:v>1.2692841962122721</c:v>
                </c:pt>
                <c:pt idx="566">
                  <c:v>1.2692554386536852</c:v>
                </c:pt>
                <c:pt idx="567">
                  <c:v>1.2692266814581572</c:v>
                </c:pt>
                <c:pt idx="568">
                  <c:v>1.2691979246256704</c:v>
                </c:pt>
                <c:pt idx="569">
                  <c:v>1.2691691681562407</c:v>
                </c:pt>
                <c:pt idx="570">
                  <c:v>1.2691404120498557</c:v>
                </c:pt>
                <c:pt idx="571">
                  <c:v>1.2691116563065155</c:v>
                </c:pt>
                <c:pt idx="572">
                  <c:v>1.2690829009262163</c:v>
                </c:pt>
                <c:pt idx="573">
                  <c:v>1.2690541459089495</c:v>
                </c:pt>
                <c:pt idx="574">
                  <c:v>1.2690253912547256</c:v>
                </c:pt>
                <c:pt idx="575">
                  <c:v>1.2689966369635357</c:v>
                </c:pt>
                <c:pt idx="576">
                  <c:v>1.2689678830353817</c:v>
                </c:pt>
                <c:pt idx="577">
                  <c:v>1.268939129470251</c:v>
                </c:pt>
                <c:pt idx="578">
                  <c:v>1.2689103762681473</c:v>
                </c:pt>
                <c:pt idx="579">
                  <c:v>1.2688816234290723</c:v>
                </c:pt>
                <c:pt idx="580">
                  <c:v>1.2688528709530189</c:v>
                </c:pt>
                <c:pt idx="581">
                  <c:v>1.26882411883998</c:v>
                </c:pt>
                <c:pt idx="582">
                  <c:v>1.2687953670899645</c:v>
                </c:pt>
                <c:pt idx="583">
                  <c:v>1.2687666157029618</c:v>
                </c:pt>
                <c:pt idx="584">
                  <c:v>1.2687378646789647</c:v>
                </c:pt>
                <c:pt idx="585">
                  <c:v>1.2687091140179856</c:v>
                </c:pt>
                <c:pt idx="586">
                  <c:v>1.2686803637200139</c:v>
                </c:pt>
                <c:pt idx="587">
                  <c:v>1.2686516137850425</c:v>
                </c:pt>
                <c:pt idx="588">
                  <c:v>1.2686228642130768</c:v>
                </c:pt>
                <c:pt idx="589">
                  <c:v>1.2685941150041096</c:v>
                </c:pt>
                <c:pt idx="590">
                  <c:v>1.2685653661581373</c:v>
                </c:pt>
                <c:pt idx="591">
                  <c:v>1.2685366176751653</c:v>
                </c:pt>
                <c:pt idx="592">
                  <c:v>1.268507869555183</c:v>
                </c:pt>
                <c:pt idx="593">
                  <c:v>1.2684791217981868</c:v>
                </c:pt>
                <c:pt idx="594">
                  <c:v>1.2684503744041802</c:v>
                </c:pt>
                <c:pt idx="595">
                  <c:v>1.268421627373165</c:v>
                </c:pt>
                <c:pt idx="596">
                  <c:v>1.2683928807051288</c:v>
                </c:pt>
                <c:pt idx="597">
                  <c:v>1.2683641344000698</c:v>
                </c:pt>
                <c:pt idx="598">
                  <c:v>1.2683353884579986</c:v>
                </c:pt>
                <c:pt idx="599">
                  <c:v>1.2683066428788923</c:v>
                </c:pt>
                <c:pt idx="600">
                  <c:v>1.2682778976627613</c:v>
                </c:pt>
                <c:pt idx="601">
                  <c:v>1.268249152809604</c:v>
                </c:pt>
                <c:pt idx="602">
                  <c:v>1.2682204083194115</c:v>
                </c:pt>
                <c:pt idx="603">
                  <c:v>1.2681916641921855</c:v>
                </c:pt>
                <c:pt idx="604">
                  <c:v>1.2681629204279226</c:v>
                </c:pt>
                <c:pt idx="605">
                  <c:v>1.2681341770266243</c:v>
                </c:pt>
                <c:pt idx="606">
                  <c:v>1.2681054339882767</c:v>
                </c:pt>
                <c:pt idx="607">
                  <c:v>1.2680766913128885</c:v>
                </c:pt>
                <c:pt idx="608">
                  <c:v>1.2680479490004597</c:v>
                </c:pt>
                <c:pt idx="609">
                  <c:v>1.2680192070509726</c:v>
                </c:pt>
                <c:pt idx="610">
                  <c:v>1.2679904654644396</c:v>
                </c:pt>
                <c:pt idx="611">
                  <c:v>1.2679617242408519</c:v>
                </c:pt>
                <c:pt idx="612">
                  <c:v>1.2679329833802093</c:v>
                </c:pt>
                <c:pt idx="613">
                  <c:v>1.2679042428825067</c:v>
                </c:pt>
                <c:pt idx="614">
                  <c:v>1.2678755027477386</c:v>
                </c:pt>
                <c:pt idx="615">
                  <c:v>1.2678467629759087</c:v>
                </c:pt>
                <c:pt idx="616">
                  <c:v>1.2678180235670151</c:v>
                </c:pt>
                <c:pt idx="617">
                  <c:v>1.2677892845210526</c:v>
                </c:pt>
                <c:pt idx="618">
                  <c:v>1.2677605458380174</c:v>
                </c:pt>
                <c:pt idx="619">
                  <c:v>1.2677318075179116</c:v>
                </c:pt>
                <c:pt idx="620">
                  <c:v>1.2677030695607261</c:v>
                </c:pt>
                <c:pt idx="621">
                  <c:v>1.2676743319664627</c:v>
                </c:pt>
                <c:pt idx="622">
                  <c:v>1.267645594735118</c:v>
                </c:pt>
                <c:pt idx="623">
                  <c:v>1.26761685786669</c:v>
                </c:pt>
                <c:pt idx="624">
                  <c:v>1.2675881213611753</c:v>
                </c:pt>
                <c:pt idx="625">
                  <c:v>1.267559385218572</c:v>
                </c:pt>
                <c:pt idx="626">
                  <c:v>1.2675306494388821</c:v>
                </c:pt>
                <c:pt idx="627">
                  <c:v>1.2675019140220982</c:v>
                </c:pt>
                <c:pt idx="628">
                  <c:v>1.267473178968217</c:v>
                </c:pt>
                <c:pt idx="629">
                  <c:v>1.2674444442772366</c:v>
                </c:pt>
                <c:pt idx="630">
                  <c:v>1.2674157099491623</c:v>
                </c:pt>
                <c:pt idx="631">
                  <c:v>1.2673869759839764</c:v>
                </c:pt>
                <c:pt idx="632">
                  <c:v>1.2673582423816878</c:v>
                </c:pt>
                <c:pt idx="633">
                  <c:v>1.2673295091422929</c:v>
                </c:pt>
                <c:pt idx="634">
                  <c:v>1.2673007762657864</c:v>
                </c:pt>
                <c:pt idx="635">
                  <c:v>1.2672720437521647</c:v>
                </c:pt>
                <c:pt idx="636">
                  <c:v>1.2672433116014297</c:v>
                </c:pt>
                <c:pt idx="637">
                  <c:v>1.2672145798135794</c:v>
                </c:pt>
                <c:pt idx="638">
                  <c:v>1.2671858483886069</c:v>
                </c:pt>
                <c:pt idx="639">
                  <c:v>1.2671571173265104</c:v>
                </c:pt>
                <c:pt idx="640">
                  <c:v>1.2671283866272915</c:v>
                </c:pt>
                <c:pt idx="641">
                  <c:v>1.2670996562909398</c:v>
                </c:pt>
                <c:pt idx="642">
                  <c:v>1.2670709263174658</c:v>
                </c:pt>
                <c:pt idx="643">
                  <c:v>1.267042196706857</c:v>
                </c:pt>
                <c:pt idx="644">
                  <c:v>1.2670134674591118</c:v>
                </c:pt>
                <c:pt idx="645">
                  <c:v>1.2669847385742319</c:v>
                </c:pt>
                <c:pt idx="646">
                  <c:v>1.2669560100522084</c:v>
                </c:pt>
                <c:pt idx="647">
                  <c:v>1.2669272818930448</c:v>
                </c:pt>
                <c:pt idx="648">
                  <c:v>1.2668985540967324</c:v>
                </c:pt>
                <c:pt idx="649">
                  <c:v>1.2668698266632799</c:v>
                </c:pt>
                <c:pt idx="650">
                  <c:v>1.2668410995926713</c:v>
                </c:pt>
                <c:pt idx="651">
                  <c:v>1.2668123728849086</c:v>
                </c:pt>
                <c:pt idx="652">
                  <c:v>1.2667836465399986</c:v>
                </c:pt>
                <c:pt idx="653">
                  <c:v>1.2667549205579292</c:v>
                </c:pt>
                <c:pt idx="654">
                  <c:v>1.2667261949387054</c:v>
                </c:pt>
                <c:pt idx="655">
                  <c:v>1.2666974696823114</c:v>
                </c:pt>
                <c:pt idx="656">
                  <c:v>1.2666687447887597</c:v>
                </c:pt>
                <c:pt idx="657">
                  <c:v>1.2666400202580359</c:v>
                </c:pt>
                <c:pt idx="658">
                  <c:v>1.2666112960901419</c:v>
                </c:pt>
                <c:pt idx="659">
                  <c:v>1.2665825722850812</c:v>
                </c:pt>
                <c:pt idx="660">
                  <c:v>1.2665538488428432</c:v>
                </c:pt>
                <c:pt idx="661">
                  <c:v>1.2665251257634296</c:v>
                </c:pt>
                <c:pt idx="662">
                  <c:v>1.2664964030468386</c:v>
                </c:pt>
                <c:pt idx="663">
                  <c:v>1.266467680693065</c:v>
                </c:pt>
                <c:pt idx="664">
                  <c:v>1.2664389587021088</c:v>
                </c:pt>
                <c:pt idx="665">
                  <c:v>1.2664102370739609</c:v>
                </c:pt>
                <c:pt idx="666">
                  <c:v>1.2663815158086305</c:v>
                </c:pt>
                <c:pt idx="667">
                  <c:v>1.2663527949061049</c:v>
                </c:pt>
                <c:pt idx="668">
                  <c:v>1.2663240743663859</c:v>
                </c:pt>
                <c:pt idx="669">
                  <c:v>1.2662953541894737</c:v>
                </c:pt>
                <c:pt idx="670">
                  <c:v>1.2662666343753646</c:v>
                </c:pt>
                <c:pt idx="671">
                  <c:v>1.2662379149240426</c:v>
                </c:pt>
                <c:pt idx="672">
                  <c:v>1.2662091958355237</c:v>
                </c:pt>
                <c:pt idx="673">
                  <c:v>1.2661804771098026</c:v>
                </c:pt>
                <c:pt idx="674">
                  <c:v>1.2661517587468687</c:v>
                </c:pt>
                <c:pt idx="675">
                  <c:v>1.2661230407467254</c:v>
                </c:pt>
                <c:pt idx="676">
                  <c:v>1.2660943231093658</c:v>
                </c:pt>
                <c:pt idx="677">
                  <c:v>1.266065605834795</c:v>
                </c:pt>
                <c:pt idx="678">
                  <c:v>1.2660368889230025</c:v>
                </c:pt>
                <c:pt idx="679">
                  <c:v>1.2660081723739935</c:v>
                </c:pt>
                <c:pt idx="680">
                  <c:v>1.2659794561877611</c:v>
                </c:pt>
                <c:pt idx="681">
                  <c:v>1.2659507403642944</c:v>
                </c:pt>
                <c:pt idx="682">
                  <c:v>1.2659220249036025</c:v>
                </c:pt>
                <c:pt idx="683">
                  <c:v>1.265893309805687</c:v>
                </c:pt>
                <c:pt idx="684">
                  <c:v>1.2658645950705338</c:v>
                </c:pt>
                <c:pt idx="685">
                  <c:v>1.2658358806981429</c:v>
                </c:pt>
                <c:pt idx="686">
                  <c:v>1.2658071666885196</c:v>
                </c:pt>
                <c:pt idx="687">
                  <c:v>1.2657784530416514</c:v>
                </c:pt>
                <c:pt idx="688">
                  <c:v>1.2657497397575419</c:v>
                </c:pt>
                <c:pt idx="689">
                  <c:v>1.2657210268361858</c:v>
                </c:pt>
                <c:pt idx="690">
                  <c:v>1.2656923142775884</c:v>
                </c:pt>
                <c:pt idx="691">
                  <c:v>1.2656636020817302</c:v>
                </c:pt>
                <c:pt idx="692">
                  <c:v>1.2656348902486236</c:v>
                </c:pt>
                <c:pt idx="693">
                  <c:v>1.2656061787782633</c:v>
                </c:pt>
                <c:pt idx="694">
                  <c:v>1.2655774676706457</c:v>
                </c:pt>
                <c:pt idx="695">
                  <c:v>1.2655487569257655</c:v>
                </c:pt>
                <c:pt idx="696">
                  <c:v>1.2655200465436245</c:v>
                </c:pt>
                <c:pt idx="697">
                  <c:v>1.2654913365242209</c:v>
                </c:pt>
                <c:pt idx="698">
                  <c:v>1.265462626867544</c:v>
                </c:pt>
                <c:pt idx="699">
                  <c:v>1.2654339175736027</c:v>
                </c:pt>
                <c:pt idx="700">
                  <c:v>1.2654052086423864</c:v>
                </c:pt>
                <c:pt idx="701">
                  <c:v>1.265376500073895</c:v>
                </c:pt>
                <c:pt idx="702">
                  <c:v>1.2653477918681286</c:v>
                </c:pt>
                <c:pt idx="703">
                  <c:v>1.2653190840250783</c:v>
                </c:pt>
                <c:pt idx="704">
                  <c:v>1.2652903765447476</c:v>
                </c:pt>
                <c:pt idx="705">
                  <c:v>1.265261669427133</c:v>
                </c:pt>
                <c:pt idx="706">
                  <c:v>1.2652329626722292</c:v>
                </c:pt>
                <c:pt idx="707">
                  <c:v>1.2652042562800396</c:v>
                </c:pt>
                <c:pt idx="708">
                  <c:v>1.2651755502505573</c:v>
                </c:pt>
                <c:pt idx="709">
                  <c:v>1.2651468445837768</c:v>
                </c:pt>
                <c:pt idx="710">
                  <c:v>1.2651181392797017</c:v>
                </c:pt>
                <c:pt idx="711">
                  <c:v>1.2650894343383268</c:v>
                </c:pt>
                <c:pt idx="712">
                  <c:v>1.2650607297596501</c:v>
                </c:pt>
                <c:pt idx="713">
                  <c:v>1.2650320255436718</c:v>
                </c:pt>
                <c:pt idx="714">
                  <c:v>1.2650033216903847</c:v>
                </c:pt>
                <c:pt idx="715">
                  <c:v>1.2649746181997887</c:v>
                </c:pt>
                <c:pt idx="716">
                  <c:v>1.2649459150718805</c:v>
                </c:pt>
                <c:pt idx="717">
                  <c:v>1.2649172123066563</c:v>
                </c:pt>
                <c:pt idx="718">
                  <c:v>1.2648885099041181</c:v>
                </c:pt>
                <c:pt idx="719">
                  <c:v>1.2648598078642621</c:v>
                </c:pt>
                <c:pt idx="720">
                  <c:v>1.2648311061870778</c:v>
                </c:pt>
                <c:pt idx="721">
                  <c:v>1.2648024048725741</c:v>
                </c:pt>
                <c:pt idx="722">
                  <c:v>1.2647737039207509</c:v>
                </c:pt>
                <c:pt idx="723">
                  <c:v>1.2647450033315906</c:v>
                </c:pt>
                <c:pt idx="724">
                  <c:v>1.2647163031050965</c:v>
                </c:pt>
                <c:pt idx="725">
                  <c:v>1.2646876032412742</c:v>
                </c:pt>
                <c:pt idx="726">
                  <c:v>1.2646589037401164</c:v>
                </c:pt>
                <c:pt idx="727">
                  <c:v>1.2646302046016142</c:v>
                </c:pt>
                <c:pt idx="728">
                  <c:v>1.2646015058257785</c:v>
                </c:pt>
                <c:pt idx="729">
                  <c:v>1.2645728074125948</c:v>
                </c:pt>
                <c:pt idx="730">
                  <c:v>1.2645441093620651</c:v>
                </c:pt>
                <c:pt idx="731">
                  <c:v>1.2645154116741892</c:v>
                </c:pt>
                <c:pt idx="732">
                  <c:v>1.2644867143489584</c:v>
                </c:pt>
                <c:pt idx="733">
                  <c:v>1.264458017386378</c:v>
                </c:pt>
                <c:pt idx="734">
                  <c:v>1.2644293207864425</c:v>
                </c:pt>
                <c:pt idx="735">
                  <c:v>1.2644006245491468</c:v>
                </c:pt>
                <c:pt idx="736">
                  <c:v>1.2643719286744872</c:v>
                </c:pt>
                <c:pt idx="737">
                  <c:v>1.2643432331624673</c:v>
                </c:pt>
                <c:pt idx="738">
                  <c:v>1.2643145380130782</c:v>
                </c:pt>
                <c:pt idx="739">
                  <c:v>1.2642858432263271</c:v>
                </c:pt>
                <c:pt idx="740">
                  <c:v>1.2642571488021996</c:v>
                </c:pt>
                <c:pt idx="741">
                  <c:v>1.264228454740703</c:v>
                </c:pt>
                <c:pt idx="742">
                  <c:v>1.2641997610418301</c:v>
                </c:pt>
                <c:pt idx="743">
                  <c:v>1.2641710677055809</c:v>
                </c:pt>
                <c:pt idx="744">
                  <c:v>1.2641423747319465</c:v>
                </c:pt>
                <c:pt idx="745">
                  <c:v>1.2641136821209322</c:v>
                </c:pt>
                <c:pt idx="746">
                  <c:v>1.2640849898725328</c:v>
                </c:pt>
                <c:pt idx="747">
                  <c:v>1.2640562979867447</c:v>
                </c:pt>
                <c:pt idx="748">
                  <c:v>1.264027606463566</c:v>
                </c:pt>
                <c:pt idx="749">
                  <c:v>1.2639989153029951</c:v>
                </c:pt>
                <c:pt idx="750">
                  <c:v>1.2639702245050284</c:v>
                </c:pt>
                <c:pt idx="751">
                  <c:v>1.2639415340696658</c:v>
                </c:pt>
                <c:pt idx="752">
                  <c:v>1.2639128439969003</c:v>
                </c:pt>
                <c:pt idx="753">
                  <c:v>1.2638841542867354</c:v>
                </c:pt>
                <c:pt idx="754">
                  <c:v>1.263855464939164</c:v>
                </c:pt>
                <c:pt idx="755">
                  <c:v>1.2638267759541844</c:v>
                </c:pt>
                <c:pt idx="756">
                  <c:v>1.2637980873317929</c:v>
                </c:pt>
                <c:pt idx="757">
                  <c:v>1.2637693990719931</c:v>
                </c:pt>
                <c:pt idx="758">
                  <c:v>1.2637407111747798</c:v>
                </c:pt>
                <c:pt idx="759">
                  <c:v>1.263712023640144</c:v>
                </c:pt>
                <c:pt idx="760">
                  <c:v>1.2636833364680893</c:v>
                </c:pt>
                <c:pt idx="761">
                  <c:v>1.2636546496586156</c:v>
                </c:pt>
                <c:pt idx="762">
                  <c:v>1.2636259632117106</c:v>
                </c:pt>
                <c:pt idx="763">
                  <c:v>1.2635972771273849</c:v>
                </c:pt>
                <c:pt idx="764">
                  <c:v>1.2635685914056296</c:v>
                </c:pt>
                <c:pt idx="765">
                  <c:v>1.2635399060464394</c:v>
                </c:pt>
                <c:pt idx="766">
                  <c:v>1.2635112210498178</c:v>
                </c:pt>
                <c:pt idx="767">
                  <c:v>1.2634825364157596</c:v>
                </c:pt>
                <c:pt idx="768">
                  <c:v>1.2634538521442522</c:v>
                </c:pt>
                <c:pt idx="769">
                  <c:v>1.2634251682353099</c:v>
                </c:pt>
                <c:pt idx="770">
                  <c:v>1.2633964846889256</c:v>
                </c:pt>
                <c:pt idx="771">
                  <c:v>1.263367801505094</c:v>
                </c:pt>
                <c:pt idx="772">
                  <c:v>1.2633391186838061</c:v>
                </c:pt>
                <c:pt idx="773">
                  <c:v>1.2633104362250709</c:v>
                </c:pt>
                <c:pt idx="774">
                  <c:v>1.2632817541288848</c:v>
                </c:pt>
                <c:pt idx="775">
                  <c:v>1.2632530723952442</c:v>
                </c:pt>
                <c:pt idx="776">
                  <c:v>1.2632243910241368</c:v>
                </c:pt>
                <c:pt idx="777">
                  <c:v>1.2631957100155731</c:v>
                </c:pt>
                <c:pt idx="778">
                  <c:v>1.2631670293695443</c:v>
                </c:pt>
                <c:pt idx="779">
                  <c:v>1.2631383490860433</c:v>
                </c:pt>
                <c:pt idx="780">
                  <c:v>1.2631096691650754</c:v>
                </c:pt>
                <c:pt idx="781">
                  <c:v>1.2630809896066406</c:v>
                </c:pt>
                <c:pt idx="782">
                  <c:v>1.2630523104107301</c:v>
                </c:pt>
                <c:pt idx="783">
                  <c:v>1.2630236315773438</c:v>
                </c:pt>
                <c:pt idx="784">
                  <c:v>1.2629949531064799</c:v>
                </c:pt>
                <c:pt idx="785">
                  <c:v>1.2629662749981314</c:v>
                </c:pt>
                <c:pt idx="786">
                  <c:v>1.2629375972522965</c:v>
                </c:pt>
                <c:pt idx="787">
                  <c:v>1.2629089198689769</c:v>
                </c:pt>
                <c:pt idx="788">
                  <c:v>1.262880242848178</c:v>
                </c:pt>
                <c:pt idx="789">
                  <c:v>1.2628515661898803</c:v>
                </c:pt>
                <c:pt idx="790">
                  <c:v>1.2628228898940872</c:v>
                </c:pt>
                <c:pt idx="791">
                  <c:v>1.2627942139607988</c:v>
                </c:pt>
                <c:pt idx="792">
                  <c:v>1.2627655383900152</c:v>
                </c:pt>
                <c:pt idx="793">
                  <c:v>1.2627368631817326</c:v>
                </c:pt>
                <c:pt idx="794">
                  <c:v>1.2627081883359406</c:v>
                </c:pt>
                <c:pt idx="795">
                  <c:v>1.2626795138526479</c:v>
                </c:pt>
                <c:pt idx="796">
                  <c:v>1.2626508397318403</c:v>
                </c:pt>
                <c:pt idx="797">
                  <c:v>1.2626221659735268</c:v>
                </c:pt>
                <c:pt idx="798">
                  <c:v>1.2625934925776985</c:v>
                </c:pt>
                <c:pt idx="799">
                  <c:v>1.2625648195443535</c:v>
                </c:pt>
                <c:pt idx="800">
                  <c:v>1.2625361468734901</c:v>
                </c:pt>
                <c:pt idx="801">
                  <c:v>1.2625074745651084</c:v>
                </c:pt>
                <c:pt idx="802">
                  <c:v>1.2624788026192029</c:v>
                </c:pt>
                <c:pt idx="803">
                  <c:v>1.2624501310357736</c:v>
                </c:pt>
                <c:pt idx="804">
                  <c:v>1.2624214598148136</c:v>
                </c:pt>
                <c:pt idx="805">
                  <c:v>1.2623927889563262</c:v>
                </c:pt>
                <c:pt idx="806">
                  <c:v>1.2623641184603027</c:v>
                </c:pt>
                <c:pt idx="807">
                  <c:v>1.262335448326743</c:v>
                </c:pt>
                <c:pt idx="808">
                  <c:v>1.2623067785556525</c:v>
                </c:pt>
                <c:pt idx="809">
                  <c:v>1.2622781091470134</c:v>
                </c:pt>
                <c:pt idx="810">
                  <c:v>1.2622494401008346</c:v>
                </c:pt>
                <c:pt idx="811">
                  <c:v>1.262220771417109</c:v>
                </c:pt>
                <c:pt idx="812">
                  <c:v>1.2621921030958365</c:v>
                </c:pt>
                <c:pt idx="813">
                  <c:v>1.262163435137019</c:v>
                </c:pt>
                <c:pt idx="814">
                  <c:v>1.262134767540644</c:v>
                </c:pt>
                <c:pt idx="815">
                  <c:v>1.2621061003067151</c:v>
                </c:pt>
                <c:pt idx="816">
                  <c:v>1.2620774334352269</c:v>
                </c:pt>
                <c:pt idx="817">
                  <c:v>1.2620487669261813</c:v>
                </c:pt>
                <c:pt idx="818">
                  <c:v>1.2620201007795746</c:v>
                </c:pt>
                <c:pt idx="819">
                  <c:v>1.2619914349953927</c:v>
                </c:pt>
                <c:pt idx="820">
                  <c:v>1.2619627695736533</c:v>
                </c:pt>
                <c:pt idx="821">
                  <c:v>1.2619341045143404</c:v>
                </c:pt>
                <c:pt idx="822">
                  <c:v>1.2619054398174612</c:v>
                </c:pt>
                <c:pt idx="823">
                  <c:v>1.2618767754830014</c:v>
                </c:pt>
                <c:pt idx="824">
                  <c:v>1.261848111510961</c:v>
                </c:pt>
                <c:pt idx="825">
                  <c:v>1.2618194479013507</c:v>
                </c:pt>
                <c:pt idx="826">
                  <c:v>1.2617907846541527</c:v>
                </c:pt>
                <c:pt idx="827">
                  <c:v>1.2617621217693671</c:v>
                </c:pt>
                <c:pt idx="828">
                  <c:v>1.2617334592469973</c:v>
                </c:pt>
                <c:pt idx="829">
                  <c:v>1.2617047970870399</c:v>
                </c:pt>
                <c:pt idx="830">
                  <c:v>1.2616761352894876</c:v>
                </c:pt>
                <c:pt idx="831">
                  <c:v>1.2616474738543388</c:v>
                </c:pt>
                <c:pt idx="832">
                  <c:v>1.2616188127815988</c:v>
                </c:pt>
                <c:pt idx="833">
                  <c:v>1.2615901520712551</c:v>
                </c:pt>
                <c:pt idx="834">
                  <c:v>1.2615614917233149</c:v>
                </c:pt>
                <c:pt idx="835">
                  <c:v>1.2615328317377656</c:v>
                </c:pt>
                <c:pt idx="836">
                  <c:v>1.2615041721146127</c:v>
                </c:pt>
                <c:pt idx="837">
                  <c:v>1.2614755128538473</c:v>
                </c:pt>
                <c:pt idx="838">
                  <c:v>1.2614468539554693</c:v>
                </c:pt>
                <c:pt idx="839">
                  <c:v>1.261418195419477</c:v>
                </c:pt>
                <c:pt idx="840">
                  <c:v>1.2613895372458739</c:v>
                </c:pt>
                <c:pt idx="841">
                  <c:v>1.2613608794346458</c:v>
                </c:pt>
                <c:pt idx="842">
                  <c:v>1.2613322219857981</c:v>
                </c:pt>
                <c:pt idx="843">
                  <c:v>1.2613035648993307</c:v>
                </c:pt>
                <c:pt idx="844">
                  <c:v>1.261274908175233</c:v>
                </c:pt>
                <c:pt idx="845">
                  <c:v>1.2612462518135032</c:v>
                </c:pt>
                <c:pt idx="846">
                  <c:v>1.2612175958141449</c:v>
                </c:pt>
                <c:pt idx="847">
                  <c:v>1.2611889401771474</c:v>
                </c:pt>
                <c:pt idx="848">
                  <c:v>1.261160284902525</c:v>
                </c:pt>
                <c:pt idx="849">
                  <c:v>1.261131629990258</c:v>
                </c:pt>
                <c:pt idx="850">
                  <c:v>1.2611029754403482</c:v>
                </c:pt>
                <c:pt idx="851">
                  <c:v>1.261074321252794</c:v>
                </c:pt>
                <c:pt idx="852">
                  <c:v>1.2610456674276023</c:v>
                </c:pt>
                <c:pt idx="853">
                  <c:v>1.2610170139647519</c:v>
                </c:pt>
                <c:pt idx="854">
                  <c:v>1.2609883608642516</c:v>
                </c:pt>
                <c:pt idx="855">
                  <c:v>1.2609597081261033</c:v>
                </c:pt>
                <c:pt idx="856">
                  <c:v>1.2609310557502962</c:v>
                </c:pt>
                <c:pt idx="857">
                  <c:v>1.2609024037368286</c:v>
                </c:pt>
                <c:pt idx="858">
                  <c:v>1.2608737520857023</c:v>
                </c:pt>
                <c:pt idx="859">
                  <c:v>1.2608451007969084</c:v>
                </c:pt>
                <c:pt idx="860">
                  <c:v>1.2608164498704557</c:v>
                </c:pt>
                <c:pt idx="861">
                  <c:v>1.2607877993063319</c:v>
                </c:pt>
                <c:pt idx="862">
                  <c:v>1.2607591491045333</c:v>
                </c:pt>
                <c:pt idx="863">
                  <c:v>1.2607304992650654</c:v>
                </c:pt>
                <c:pt idx="864">
                  <c:v>1.2607018497879245</c:v>
                </c:pt>
                <c:pt idx="865">
                  <c:v>1.2606732006730983</c:v>
                </c:pt>
                <c:pt idx="866">
                  <c:v>1.2606445519205991</c:v>
                </c:pt>
                <c:pt idx="867">
                  <c:v>1.2606159035304128</c:v>
                </c:pt>
                <c:pt idx="868">
                  <c:v>1.2605872555025393</c:v>
                </c:pt>
                <c:pt idx="869">
                  <c:v>1.260558607836975</c:v>
                </c:pt>
                <c:pt idx="870">
                  <c:v>1.2605299605337255</c:v>
                </c:pt>
                <c:pt idx="871">
                  <c:v>1.2605013135927816</c:v>
                </c:pt>
                <c:pt idx="872">
                  <c:v>1.2604726670141453</c:v>
                </c:pt>
                <c:pt idx="873">
                  <c:v>1.2604440207978076</c:v>
                </c:pt>
                <c:pt idx="874">
                  <c:v>1.2604153749437703</c:v>
                </c:pt>
                <c:pt idx="875">
                  <c:v>1.2603867294520299</c:v>
                </c:pt>
                <c:pt idx="876">
                  <c:v>1.2603580843225863</c:v>
                </c:pt>
                <c:pt idx="877">
                  <c:v>1.2603294395554343</c:v>
                </c:pt>
                <c:pt idx="878">
                  <c:v>1.260300795150572</c:v>
                </c:pt>
                <c:pt idx="879">
                  <c:v>1.2602721511079942</c:v>
                </c:pt>
                <c:pt idx="880">
                  <c:v>1.260243507427699</c:v>
                </c:pt>
                <c:pt idx="881">
                  <c:v>1.2602148641096971</c:v>
                </c:pt>
                <c:pt idx="882">
                  <c:v>1.2601862211539636</c:v>
                </c:pt>
                <c:pt idx="883">
                  <c:v>1.260157578560511</c:v>
                </c:pt>
                <c:pt idx="884">
                  <c:v>1.2601289363293393</c:v>
                </c:pt>
                <c:pt idx="885">
                  <c:v>1.2601002944604325</c:v>
                </c:pt>
                <c:pt idx="886">
                  <c:v>1.2600716529537994</c:v>
                </c:pt>
                <c:pt idx="887">
                  <c:v>1.260043011809433</c:v>
                </c:pt>
                <c:pt idx="888">
                  <c:v>1.2600143710273315</c:v>
                </c:pt>
                <c:pt idx="889">
                  <c:v>1.2599857306074931</c:v>
                </c:pt>
                <c:pt idx="890">
                  <c:v>1.2599570905499107</c:v>
                </c:pt>
                <c:pt idx="891">
                  <c:v>1.2599284508545914</c:v>
                </c:pt>
                <c:pt idx="892">
                  <c:v>1.2598998115215263</c:v>
                </c:pt>
                <c:pt idx="893">
                  <c:v>1.2598711725507119</c:v>
                </c:pt>
                <c:pt idx="894">
                  <c:v>1.2598425339421517</c:v>
                </c:pt>
                <c:pt idx="895">
                  <c:v>1.2598138956958387</c:v>
                </c:pt>
                <c:pt idx="896">
                  <c:v>1.259785257811771</c:v>
                </c:pt>
                <c:pt idx="897">
                  <c:v>1.2597566202899433</c:v>
                </c:pt>
                <c:pt idx="898">
                  <c:v>1.2597279831303592</c:v>
                </c:pt>
                <c:pt idx="899">
                  <c:v>1.2596993463330133</c:v>
                </c:pt>
                <c:pt idx="900">
                  <c:v>1.2596707098979021</c:v>
                </c:pt>
                <c:pt idx="901">
                  <c:v>1.259642073825022</c:v>
                </c:pt>
                <c:pt idx="902">
                  <c:v>1.2596134381143713</c:v>
                </c:pt>
                <c:pt idx="903">
                  <c:v>1.25958480276595</c:v>
                </c:pt>
                <c:pt idx="904">
                  <c:v>1.2595561677797562</c:v>
                </c:pt>
                <c:pt idx="905">
                  <c:v>1.2595275331557847</c:v>
                </c:pt>
                <c:pt idx="906">
                  <c:v>1.2594988988940372</c:v>
                </c:pt>
                <c:pt idx="907">
                  <c:v>1.2594702649945049</c:v>
                </c:pt>
                <c:pt idx="908">
                  <c:v>1.2594416314571859</c:v>
                </c:pt>
                <c:pt idx="909">
                  <c:v>1.2594129982820839</c:v>
                </c:pt>
                <c:pt idx="910">
                  <c:v>1.2593843654691899</c:v>
                </c:pt>
                <c:pt idx="911">
                  <c:v>1.2593557330185075</c:v>
                </c:pt>
                <c:pt idx="912">
                  <c:v>1.2593271009300295</c:v>
                </c:pt>
                <c:pt idx="913">
                  <c:v>1.2592984692037543</c:v>
                </c:pt>
                <c:pt idx="914">
                  <c:v>1.2592698378396836</c:v>
                </c:pt>
                <c:pt idx="915">
                  <c:v>1.2592412068378067</c:v>
                </c:pt>
                <c:pt idx="916">
                  <c:v>1.2592125761981272</c:v>
                </c:pt>
                <c:pt idx="917">
                  <c:v>1.2591839459206415</c:v>
                </c:pt>
                <c:pt idx="918">
                  <c:v>1.2591553160053515</c:v>
                </c:pt>
                <c:pt idx="919">
                  <c:v>1.2591266864522463</c:v>
                </c:pt>
                <c:pt idx="920">
                  <c:v>1.2590980572613262</c:v>
                </c:pt>
                <c:pt idx="921">
                  <c:v>1.259069428432591</c:v>
                </c:pt>
                <c:pt idx="922">
                  <c:v>1.2590407999660389</c:v>
                </c:pt>
                <c:pt idx="923">
                  <c:v>1.2590121718616629</c:v>
                </c:pt>
                <c:pt idx="924">
                  <c:v>1.2589835441194683</c:v>
                </c:pt>
                <c:pt idx="925">
                  <c:v>1.2589549167394409</c:v>
                </c:pt>
                <c:pt idx="926">
                  <c:v>1.2589262897215878</c:v>
                </c:pt>
                <c:pt idx="927">
                  <c:v>1.2588976630659072</c:v>
                </c:pt>
                <c:pt idx="928">
                  <c:v>1.2588690367723849</c:v>
                </c:pt>
                <c:pt idx="929">
                  <c:v>1.2588404108410316</c:v>
                </c:pt>
                <c:pt idx="930">
                  <c:v>1.2588117852718366</c:v>
                </c:pt>
                <c:pt idx="931">
                  <c:v>1.2587831600648069</c:v>
                </c:pt>
                <c:pt idx="932">
                  <c:v>1.2587545352199285</c:v>
                </c:pt>
                <c:pt idx="933">
                  <c:v>1.2587259107372049</c:v>
                </c:pt>
                <c:pt idx="934">
                  <c:v>1.2586972866166377</c:v>
                </c:pt>
                <c:pt idx="935">
                  <c:v>1.2586686628582129</c:v>
                </c:pt>
                <c:pt idx="936">
                  <c:v>1.2586400394619393</c:v>
                </c:pt>
                <c:pt idx="937">
                  <c:v>1.258611416427815</c:v>
                </c:pt>
                <c:pt idx="938">
                  <c:v>1.2585827937558296</c:v>
                </c:pt>
                <c:pt idx="939">
                  <c:v>1.258554171445974</c:v>
                </c:pt>
                <c:pt idx="940">
                  <c:v>1.2585255494982626</c:v>
                </c:pt>
                <c:pt idx="941">
                  <c:v>1.2584969279126845</c:v>
                </c:pt>
                <c:pt idx="942">
                  <c:v>1.2584683066892417</c:v>
                </c:pt>
                <c:pt idx="943">
                  <c:v>1.2584396858279234</c:v>
                </c:pt>
                <c:pt idx="944">
                  <c:v>1.258411065328735</c:v>
                </c:pt>
                <c:pt idx="945">
                  <c:v>1.2583824451916712</c:v>
                </c:pt>
                <c:pt idx="946">
                  <c:v>1.2583538254167319</c:v>
                </c:pt>
                <c:pt idx="947">
                  <c:v>1.2583252060039101</c:v>
                </c:pt>
                <c:pt idx="948">
                  <c:v>1.2582965869532075</c:v>
                </c:pt>
                <c:pt idx="949">
                  <c:v>1.2582679682646187</c:v>
                </c:pt>
                <c:pt idx="950">
                  <c:v>1.2582393499381368</c:v>
                </c:pt>
                <c:pt idx="951">
                  <c:v>1.2582107319737705</c:v>
                </c:pt>
                <c:pt idx="952">
                  <c:v>1.2581821143715075</c:v>
                </c:pt>
                <c:pt idx="953">
                  <c:v>1.2581534971313495</c:v>
                </c:pt>
                <c:pt idx="954">
                  <c:v>1.2581248802532983</c:v>
                </c:pt>
                <c:pt idx="955">
                  <c:v>1.2580962637373432</c:v>
                </c:pt>
                <c:pt idx="956">
                  <c:v>1.2580676475834824</c:v>
                </c:pt>
                <c:pt idx="957">
                  <c:v>1.2580390317917249</c:v>
                </c:pt>
                <c:pt idx="958">
                  <c:v>1.2580104163620529</c:v>
                </c:pt>
                <c:pt idx="959">
                  <c:v>1.257981801294477</c:v>
                </c:pt>
                <c:pt idx="960">
                  <c:v>1.2579531865889884</c:v>
                </c:pt>
                <c:pt idx="961">
                  <c:v>1.2579245722455781</c:v>
                </c:pt>
                <c:pt idx="962">
                  <c:v>1.257895958264255</c:v>
                </c:pt>
                <c:pt idx="963">
                  <c:v>1.2578673446450104</c:v>
                </c:pt>
                <c:pt idx="964">
                  <c:v>1.2578387313878459</c:v>
                </c:pt>
                <c:pt idx="965">
                  <c:v>1.2578101184927526</c:v>
                </c:pt>
                <c:pt idx="966">
                  <c:v>1.2577815059597341</c:v>
                </c:pt>
                <c:pt idx="967">
                  <c:v>1.257752893788787</c:v>
                </c:pt>
                <c:pt idx="968">
                  <c:v>1.2577242819799075</c:v>
                </c:pt>
                <c:pt idx="969">
                  <c:v>1.2576956705330957</c:v>
                </c:pt>
                <c:pt idx="970">
                  <c:v>1.2576670594483392</c:v>
                </c:pt>
                <c:pt idx="971">
                  <c:v>1.2576384487256487</c:v>
                </c:pt>
                <c:pt idx="972">
                  <c:v>1.2576098383650152</c:v>
                </c:pt>
                <c:pt idx="973">
                  <c:v>1.2575812283664387</c:v>
                </c:pt>
                <c:pt idx="974">
                  <c:v>1.2575526187299175</c:v>
                </c:pt>
                <c:pt idx="975">
                  <c:v>1.2575240094554445</c:v>
                </c:pt>
                <c:pt idx="976">
                  <c:v>1.2574954005430179</c:v>
                </c:pt>
                <c:pt idx="977">
                  <c:v>1.2574667919926377</c:v>
                </c:pt>
                <c:pt idx="978">
                  <c:v>1.2574381838042967</c:v>
                </c:pt>
                <c:pt idx="979">
                  <c:v>1.257409575978004</c:v>
                </c:pt>
                <c:pt idx="980">
                  <c:v>1.2573809685137416</c:v>
                </c:pt>
                <c:pt idx="981">
                  <c:v>1.2573523614115203</c:v>
                </c:pt>
                <c:pt idx="982">
                  <c:v>1.2573237546713312</c:v>
                </c:pt>
                <c:pt idx="983">
                  <c:v>1.2572951482931707</c:v>
                </c:pt>
                <c:pt idx="984">
                  <c:v>1.2572665422770424</c:v>
                </c:pt>
                <c:pt idx="985">
                  <c:v>1.2572379366229356</c:v>
                </c:pt>
                <c:pt idx="986">
                  <c:v>1.2572093313308592</c:v>
                </c:pt>
                <c:pt idx="987">
                  <c:v>1.2571807264007919</c:v>
                </c:pt>
                <c:pt idx="988">
                  <c:v>1.2571521218327533</c:v>
                </c:pt>
                <c:pt idx="989">
                  <c:v>1.2571235176267255</c:v>
                </c:pt>
                <c:pt idx="990">
                  <c:v>1.2570949137827121</c:v>
                </c:pt>
                <c:pt idx="991">
                  <c:v>1.2570663103007114</c:v>
                </c:pt>
                <c:pt idx="992">
                  <c:v>1.2570377071807197</c:v>
                </c:pt>
                <c:pt idx="993">
                  <c:v>1.2570091044227354</c:v>
                </c:pt>
                <c:pt idx="994">
                  <c:v>1.2569805020267513</c:v>
                </c:pt>
                <c:pt idx="995">
                  <c:v>1.2569518999927674</c:v>
                </c:pt>
                <c:pt idx="996">
                  <c:v>1.2569232983207872</c:v>
                </c:pt>
                <c:pt idx="997">
                  <c:v>1.2568946970107966</c:v>
                </c:pt>
                <c:pt idx="998">
                  <c:v>1.2568660960628044</c:v>
                </c:pt>
                <c:pt idx="999">
                  <c:v>1.2568374954768053</c:v>
                </c:pt>
                <c:pt idx="1000">
                  <c:v>1.2568088952527923</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Calculs!$AH$4:$AH$1004</c:f>
              <c:numCache>
                <c:formatCode>0.00</c:formatCode>
                <c:ptCount val="1001"/>
                <c:pt idx="0">
                  <c:v>0</c:v>
                </c:pt>
                <c:pt idx="1">
                  <c:v>-16.894622063887731</c:v>
                </c:pt>
                <c:pt idx="2">
                  <c:v>-16.833430740278846</c:v>
                </c:pt>
                <c:pt idx="3">
                  <c:v>-16.772503547678156</c:v>
                </c:pt>
                <c:pt idx="4">
                  <c:v>-16.711838978971166</c:v>
                </c:pt>
                <c:pt idx="5">
                  <c:v>-16.65143553787226</c:v>
                </c:pt>
                <c:pt idx="6">
                  <c:v>-16.591291738831373</c:v>
                </c:pt>
                <c:pt idx="7">
                  <c:v>-16.53140610694145</c:v>
                </c:pt>
                <c:pt idx="8">
                  <c:v>-16.471777177847017</c:v>
                </c:pt>
                <c:pt idx="9">
                  <c:v>-16.412403497653514</c:v>
                </c:pt>
                <c:pt idx="10">
                  <c:v>-16.353283622837683</c:v>
                </c:pt>
                <c:pt idx="11">
                  <c:v>-16.29471842296773</c:v>
                </c:pt>
                <c:pt idx="12">
                  <c:v>-16.236700885891949</c:v>
                </c:pt>
                <c:pt idx="13">
                  <c:v>-16.178921757043252</c:v>
                </c:pt>
                <c:pt idx="14">
                  <c:v>-16.121379770756818</c:v>
                </c:pt>
                <c:pt idx="15">
                  <c:v>-16.064073669905941</c:v>
                </c:pt>
                <c:pt idx="16">
                  <c:v>-16.007002205832791</c:v>
                </c:pt>
                <c:pt idx="17">
                  <c:v>-15.950164138279851</c:v>
                </c:pt>
                <c:pt idx="18">
                  <c:v>-15.89355823532205</c:v>
                </c:pt>
                <c:pt idx="19">
                  <c:v>-15.837183273299402</c:v>
                </c:pt>
                <c:pt idx="20">
                  <c:v>-15.781038036750457</c:v>
                </c:pt>
                <c:pt idx="21">
                  <c:v>-15.724970077584331</c:v>
                </c:pt>
                <c:pt idx="22">
                  <c:v>-15.668980900772564</c:v>
                </c:pt>
                <c:pt idx="23">
                  <c:v>-15.613223235090167</c:v>
                </c:pt>
                <c:pt idx="24">
                  <c:v>-15.557695831594705</c:v>
                </c:pt>
                <c:pt idx="25">
                  <c:v>-15.502397449871102</c:v>
                </c:pt>
                <c:pt idx="26">
                  <c:v>-15.447326857961865</c:v>
                </c:pt>
                <c:pt idx="27">
                  <c:v>-15.392482832297746</c:v>
                </c:pt>
                <c:pt idx="28">
                  <c:v>-15.337864157629268</c:v>
                </c:pt>
                <c:pt idx="29">
                  <c:v>-15.283469626958858</c:v>
                </c:pt>
                <c:pt idx="30">
                  <c:v>-15.22929804147352</c:v>
                </c:pt>
                <c:pt idx="31">
                  <c:v>-15.175348210478335</c:v>
                </c:pt>
                <c:pt idx="32">
                  <c:v>-15.121618951330356</c:v>
                </c:pt>
                <c:pt idx="33">
                  <c:v>-15.06810908937342</c:v>
                </c:pt>
                <c:pt idx="34">
                  <c:v>-15.014817457873301</c:v>
                </c:pt>
                <c:pt idx="35">
                  <c:v>-14.961742897953656</c:v>
                </c:pt>
                <c:pt idx="36">
                  <c:v>-14.908884258532497</c:v>
                </c:pt>
                <c:pt idx="37">
                  <c:v>-14.856240396259304</c:v>
                </c:pt>
                <c:pt idx="38">
                  <c:v>-14.8038101754527</c:v>
                </c:pt>
                <c:pt idx="39">
                  <c:v>-14.751592468038751</c:v>
                </c:pt>
                <c:pt idx="40">
                  <c:v>-14.699586153489767</c:v>
                </c:pt>
                <c:pt idx="41">
                  <c:v>-14.647790118763789</c:v>
                </c:pt>
                <c:pt idx="42">
                  <c:v>-14.59620325824454</c:v>
                </c:pt>
                <c:pt idx="43">
                  <c:v>-14.544824473682043</c:v>
                </c:pt>
                <c:pt idx="44">
                  <c:v>-14.493652674133681</c:v>
                </c:pt>
                <c:pt idx="45">
                  <c:v>-14.442686775905873</c:v>
                </c:pt>
                <c:pt idx="46">
                  <c:v>-14.391925702496325</c:v>
                </c:pt>
                <c:pt idx="47">
                  <c:v>-14.34136838453672</c:v>
                </c:pt>
                <c:pt idx="48">
                  <c:v>-14.291013759736064</c:v>
                </c:pt>
                <c:pt idx="49">
                  <c:v>-14.240860772824419</c:v>
                </c:pt>
                <c:pt idx="50">
                  <c:v>-14.190908375497306</c:v>
                </c:pt>
                <c:pt idx="51">
                  <c:v>-14.141155526360503</c:v>
                </c:pt>
                <c:pt idx="52">
                  <c:v>-14.091601190875423</c:v>
                </c:pt>
                <c:pt idx="53">
                  <c:v>-14.042244341304954</c:v>
                </c:pt>
                <c:pt idx="54">
                  <c:v>-13.993083956659875</c:v>
                </c:pt>
                <c:pt idx="55">
                  <c:v>-13.944119022645618</c:v>
                </c:pt>
                <c:pt idx="56">
                  <c:v>-13.895348531609704</c:v>
                </c:pt>
                <c:pt idx="57">
                  <c:v>-13.846771482489533</c:v>
                </c:pt>
                <c:pt idx="58">
                  <c:v>-13.798386880760672</c:v>
                </c:pt>
                <c:pt idx="59">
                  <c:v>-13.750193738385653</c:v>
                </c:pt>
                <c:pt idx="60">
                  <c:v>-13.702191073763279</c:v>
                </c:pt>
                <c:pt idx="61">
                  <c:v>-13.654377911678226</c:v>
                </c:pt>
                <c:pt idx="62">
                  <c:v>-13.606753283251312</c:v>
                </c:pt>
                <c:pt idx="63">
                  <c:v>-13.559316225890075</c:v>
                </c:pt>
                <c:pt idx="64">
                  <c:v>-13.512065783239901</c:v>
                </c:pt>
                <c:pt idx="65">
                  <c:v>-13.465001005135472</c:v>
                </c:pt>
                <c:pt idx="66">
                  <c:v>-13.418120947552801</c:v>
                </c:pt>
                <c:pt idx="67">
                  <c:v>-13.371424672561561</c:v>
                </c:pt>
                <c:pt idx="68">
                  <c:v>-13.324911248278019</c:v>
                </c:pt>
                <c:pt idx="69">
                  <c:v>-13.278579748818187</c:v>
                </c:pt>
                <c:pt idx="70">
                  <c:v>-13.232429254251551</c:v>
                </c:pt>
                <c:pt idx="71">
                  <c:v>-13.186458850555162</c:v>
                </c:pt>
                <c:pt idx="72">
                  <c:v>-13.140667629568167</c:v>
                </c:pt>
                <c:pt idx="73">
                  <c:v>-13.09505468894668</c:v>
                </c:pt>
                <c:pt idx="74">
                  <c:v>-13.049619132119169</c:v>
                </c:pt>
                <c:pt idx="75">
                  <c:v>-13.004360068242129</c:v>
                </c:pt>
                <c:pt idx="76">
                  <c:v>-12.959276612156255</c:v>
                </c:pt>
                <c:pt idx="77">
                  <c:v>-12.914367884342925</c:v>
                </c:pt>
                <c:pt idx="78">
                  <c:v>-12.869633010881094</c:v>
                </c:pt>
                <c:pt idx="79">
                  <c:v>-12.825071123404655</c:v>
                </c:pt>
                <c:pt idx="80">
                  <c:v>-12.780681359060004</c:v>
                </c:pt>
                <c:pt idx="81">
                  <c:v>-12.73646286046421</c:v>
                </c:pt>
                <c:pt idx="82">
                  <c:v>-12.69241477566332</c:v>
                </c:pt>
                <c:pt idx="83">
                  <c:v>-12.648536258091243</c:v>
                </c:pt>
                <c:pt idx="84">
                  <c:v>-12.604826466528845</c:v>
                </c:pt>
                <c:pt idx="85">
                  <c:v>-12.56128456506352</c:v>
                </c:pt>
                <c:pt idx="86">
                  <c:v>-12.51790972304901</c:v>
                </c:pt>
                <c:pt idx="87">
                  <c:v>-12.474701115065692</c:v>
                </c:pt>
                <c:pt idx="88">
                  <c:v>-12.431657920881127</c:v>
                </c:pt>
                <c:pt idx="89">
                  <c:v>-12.388779325410999</c:v>
                </c:pt>
                <c:pt idx="90">
                  <c:v>-12.346064518680414</c:v>
                </c:pt>
                <c:pt idx="91">
                  <c:v>-12.303512695785457</c:v>
                </c:pt>
                <c:pt idx="92">
                  <c:v>-12.261123056855228</c:v>
                </c:pt>
                <c:pt idx="93">
                  <c:v>-12.218894807014046</c:v>
                </c:pt>
                <c:pt idx="94">
                  <c:v>-12.176827156344105</c:v>
                </c:pt>
                <c:pt idx="95">
                  <c:v>-12.134919319848454</c:v>
                </c:pt>
                <c:pt idx="96">
                  <c:v>-12.093170517414173</c:v>
                </c:pt>
                <c:pt idx="97">
                  <c:v>-12.051579973776063</c:v>
                </c:pt>
                <c:pt idx="98">
                  <c:v>-12.010146918480475</c:v>
                </c:pt>
                <c:pt idx="99">
                  <c:v>-11.968870585849579</c:v>
                </c:pt>
                <c:pt idx="100">
                  <c:v>-11.927750214945853</c:v>
                </c:pt>
                <c:pt idx="101">
                  <c:v>-11.886785049536988</c:v>
                </c:pt>
                <c:pt idx="102">
                  <c:v>-11.482210948503107</c:v>
                </c:pt>
                <c:pt idx="103">
                  <c:v>-11.092655505304648</c:v>
                </c:pt>
                <c:pt idx="104">
                  <c:v>-10.717410994739131</c:v>
                </c:pt>
                <c:pt idx="105">
                  <c:v>-10.355811837621248</c:v>
                </c:pt>
                <c:pt idx="106">
                  <c:v>-10.007231623204966</c:v>
                </c:pt>
                <c:pt idx="107">
                  <c:v>-9.6710803753764338</c:v>
                </c:pt>
                <c:pt idx="108">
                  <c:v>-9.3468020400197513</c:v>
                </c:pt>
                <c:pt idx="109">
                  <c:v>-9.0338721732926768</c:v>
                </c:pt>
                <c:pt idx="110">
                  <c:v>-8.731795812619195</c:v>
                </c:pt>
                <c:pt idx="111">
                  <c:v>-8.4401055140428038</c:v>
                </c:pt>
                <c:pt idx="112">
                  <c:v>-8.1583595412172301</c:v>
                </c:pt>
                <c:pt idx="113">
                  <c:v>-7.8861401927647039</c:v>
                </c:pt>
                <c:pt idx="114">
                  <c:v>-7.6230522560271874</c:v>
                </c:pt>
                <c:pt idx="115">
                  <c:v>-7.368721576392355</c:v>
                </c:pt>
                <c:pt idx="116">
                  <c:v>-7.1227937324091153</c:v>
                </c:pt>
                <c:pt idx="117">
                  <c:v>-6.8849328078321905</c:v>
                </c:pt>
                <c:pt idx="118">
                  <c:v>-6.6548202525635176</c:v>
                </c:pt>
                <c:pt idx="119">
                  <c:v>-6.4321538252012047</c:v>
                </c:pt>
                <c:pt idx="120">
                  <c:v>-6.2166466105742755</c:v>
                </c:pt>
                <c:pt idx="121">
                  <c:v>-6.0080261062411413</c:v>
                </c:pt>
                <c:pt idx="122">
                  <c:v>-5.8060333724701181</c:v>
                </c:pt>
                <c:pt idx="123">
                  <c:v>-5.610422240706785</c:v>
                </c:pt>
                <c:pt idx="124">
                  <c:v>-5.420958575972227</c:v>
                </c:pt>
                <c:pt idx="125">
                  <c:v>-5.2374195890326556</c:v>
                </c:pt>
                <c:pt idx="126">
                  <c:v>-5.0595931945394117</c:v>
                </c:pt>
                <c:pt idx="127">
                  <c:v>-4.8872774116628461</c:v>
                </c:pt>
                <c:pt idx="128">
                  <c:v>-4.7202798040374105</c:v>
                </c:pt>
                <c:pt idx="129">
                  <c:v>-4.5584169561017918</c:v>
                </c:pt>
                <c:pt idx="130">
                  <c:v>-4.4015139831599361</c:v>
                </c:pt>
                <c:pt idx="131">
                  <c:v>-4.2494040727083791</c:v>
                </c:pt>
                <c:pt idx="132">
                  <c:v>-4.1019280547753132</c:v>
                </c:pt>
                <c:pt idx="133">
                  <c:v>-3.958933999198659</c:v>
                </c:pt>
                <c:pt idx="134">
                  <c:v>-3.820276837936003</c:v>
                </c:pt>
                <c:pt idx="135">
                  <c:v>-3.6858180106505376</c:v>
                </c:pt>
                <c:pt idx="136">
                  <c:v>-3.5554251319548191</c:v>
                </c:pt>
                <c:pt idx="137">
                  <c:v>-3.4289716788201274</c:v>
                </c:pt>
                <c:pt idx="138">
                  <c:v>-3.3063366967743391</c:v>
                </c:pt>
                <c:pt idx="139">
                  <c:v>-3.1874045236164088</c:v>
                </c:pt>
                <c:pt idx="140">
                  <c:v>-3.0720645294719668</c:v>
                </c:pt>
                <c:pt idx="141">
                  <c:v>-2.9602108721027856</c:v>
                </c:pt>
                <c:pt idx="142">
                  <c:v>-2.8517422664638437</c:v>
                </c:pt>
                <c:pt idx="143">
                  <c:v>-2.7465617675758995</c:v>
                </c:pt>
                <c:pt idx="144">
                  <c:v>-2.6445765658496643</c:v>
                </c:pt>
                <c:pt idx="145">
                  <c:v>-2.545697794060279</c:v>
                </c:pt>
                <c:pt idx="146">
                  <c:v>-2.4498403452283131</c:v>
                </c:pt>
                <c:pt idx="147">
                  <c:v>-2.356922700716404</c:v>
                </c:pt>
                <c:pt idx="148">
                  <c:v>-2.2668667678993626</c:v>
                </c:pt>
                <c:pt idx="149">
                  <c:v>-2.179597726810333</c:v>
                </c:pt>
                <c:pt idx="150">
                  <c:v>-2.0950438852068691</c:v>
                </c:pt>
                <c:pt idx="151">
                  <c:v>-2.013136541538791</c:v>
                </c:pt>
                <c:pt idx="152">
                  <c:v>-1.9338098553346308</c:v>
                </c:pt>
                <c:pt idx="153">
                  <c:v>-1.8570007245557927</c:v>
                </c:pt>
                <c:pt idx="154">
                  <c:v>-1.7826486694971637</c:v>
                </c:pt>
                <c:pt idx="155">
                  <c:v>-1.7106957228403181</c:v>
                </c:pt>
                <c:pt idx="156">
                  <c:v>-1.6410863254906123</c:v>
                </c:pt>
                <c:pt idx="157">
                  <c:v>-1.573767227852584</c:v>
                </c:pt>
                <c:pt idx="158">
                  <c:v>-1.5086873962193925</c:v>
                </c:pt>
                <c:pt idx="159">
                  <c:v>-1.4457979239715129</c:v>
                </c:pt>
                <c:pt idx="160">
                  <c:v>-1.385051947297762</c:v>
                </c:pt>
                <c:pt idx="161">
                  <c:v>-1.3264045651680807</c:v>
                </c:pt>
                <c:pt idx="162">
                  <c:v>-1.2698127633023204</c:v>
                </c:pt>
                <c:pt idx="163">
                  <c:v>-1.2152353418927493</c:v>
                </c:pt>
                <c:pt idx="164">
                  <c:v>-1.1626328468501475</c:v>
                </c:pt>
                <c:pt idx="165">
                  <c:v>-1.1119675043541846</c:v>
                </c:pt>
                <c:pt idx="166">
                  <c:v>-1.0632031584984158</c:v>
                </c:pt>
                <c:pt idx="167">
                  <c:v>-1.0163052118286622</c:v>
                </c:pt>
                <c:pt idx="168">
                  <c:v>-0.97124056858077989</c:v>
                </c:pt>
                <c:pt idx="169">
                  <c:v>-0.92797758042997058</c:v>
                </c:pt>
                <c:pt idx="170">
                  <c:v>-0.88648599456873178</c:v>
                </c:pt>
                <c:pt idx="171">
                  <c:v>-0.84673690393447598</c:v>
                </c:pt>
                <c:pt idx="172">
                  <c:v>-0.80870269941061412</c:v>
                </c:pt>
                <c:pt idx="173">
                  <c:v>-0.77235702382666394</c:v>
                </c:pt>
                <c:pt idx="174">
                  <c:v>-0.73767472758366937</c:v>
                </c:pt>
                <c:pt idx="175">
                  <c:v>-0.70463182573097194</c:v>
                </c:pt>
                <c:pt idx="176">
                  <c:v>-0.67320545631930107</c:v>
                </c:pt>
                <c:pt idx="177">
                  <c:v>-0.64337383985325058</c:v>
                </c:pt>
                <c:pt idx="178">
                  <c:v>-0.61511623966379292</c:v>
                </c:pt>
                <c:pt idx="179">
                  <c:v>-0.58841292301865322</c:v>
                </c:pt>
                <c:pt idx="180">
                  <c:v>-0.56324512278550987</c:v>
                </c:pt>
                <c:pt idx="181">
                  <c:v>-0.53959499946045664</c:v>
                </c:pt>
                <c:pt idx="182">
                  <c:v>-0.51744560337245993</c:v>
                </c:pt>
                <c:pt idx="183">
                  <c:v>-0.49678083687428654</c:v>
                </c:pt>
                <c:pt idx="184">
                  <c:v>-0.47758541633225304</c:v>
                </c:pt>
                <c:pt idx="185">
                  <c:v>-0.45984483373202079</c:v>
                </c:pt>
                <c:pt idx="186">
                  <c:v>-0.44354531772638428</c:v>
                </c:pt>
                <c:pt idx="187">
                  <c:v>-0.42867379396455363</c:v>
                </c:pt>
                <c:pt idx="188">
                  <c:v>-0.41521784456168126</c:v>
                </c:pt>
                <c:pt idx="189">
                  <c:v>-0.40316566659311631</c:v>
                </c:pt>
                <c:pt idx="190">
                  <c:v>-0.39250602953062019</c:v>
                </c:pt>
                <c:pt idx="191">
                  <c:v>-0.38322823157763924</c:v>
                </c:pt>
                <c:pt idx="192">
                  <c:v>-0.37532205490738479</c:v>
                </c:pt>
                <c:pt idx="193">
                  <c:v>-0.3687777198598452</c:v>
                </c:pt>
                <c:pt idx="194">
                  <c:v>-0.36358583821026308</c:v>
                </c:pt>
                <c:pt idx="195">
                  <c:v>-0.35973736567962999</c:v>
                </c:pt>
                <c:pt idx="196">
                  <c:v>-0.35722355391439292</c:v>
                </c:pt>
                <c:pt idx="197">
                  <c:v>-0.35603590221444931</c:v>
                </c:pt>
                <c:pt idx="198">
                  <c:v>-0.35616610933223181</c:v>
                </c:pt>
                <c:pt idx="199">
                  <c:v>-0.35760602569809768</c:v>
                </c:pt>
                <c:pt idx="200">
                  <c:v>-0.36034760644593711</c:v>
                </c:pt>
                <c:pt idx="201">
                  <c:v>-0.36438286561644484</c:v>
                </c:pt>
                <c:pt idx="202">
                  <c:v>-0.369703831903618</c:v>
                </c:pt>
                <c:pt idx="203">
                  <c:v>-0.37630250628374617</c:v>
                </c:pt>
                <c:pt idx="204">
                  <c:v>-0.38417082182752721</c:v>
                </c:pt>
                <c:pt idx="205">
                  <c:v>-0.39330060594789978</c:v>
                </c:pt>
                <c:pt idx="206">
                  <c:v>-0.40368354528211076</c:v>
                </c:pt>
                <c:pt idx="207">
                  <c:v>-0.41531115334995095</c:v>
                </c:pt>
                <c:pt idx="208">
                  <c:v>-0.42817474107417075</c:v>
                </c:pt>
                <c:pt idx="209">
                  <c:v>-0.44226539019659089</c:v>
                </c:pt>
                <c:pt idx="210">
                  <c:v>-0.45757392957634985</c:v>
                </c:pt>
                <c:pt idx="211">
                  <c:v>-0.47409091431642025</c:v>
                </c:pt>
                <c:pt idx="212">
                  <c:v>-0.49180660763158723</c:v>
                </c:pt>
                <c:pt idx="213">
                  <c:v>-0.51071096534557481</c:v>
                </c:pt>
                <c:pt idx="214">
                  <c:v>-0.53079362288652565</c:v>
                </c:pt>
                <c:pt idx="215">
                  <c:v>-0.55204388463786747</c:v>
                </c:pt>
                <c:pt idx="216">
                  <c:v>-0.57445071549486826</c:v>
                </c:pt>
                <c:pt idx="217">
                  <c:v>-0.59800273447492691</c:v>
                </c:pt>
                <c:pt idx="218">
                  <c:v>-0.62268821023093868</c:v>
                </c:pt>
                <c:pt idx="219">
                  <c:v>-0.64849505832104781</c:v>
                </c:pt>
                <c:pt idx="220">
                  <c:v>-0.67541084009399688</c:v>
                </c:pt>
                <c:pt idx="221">
                  <c:v>-0.7034227630564569</c:v>
                </c:pt>
                <c:pt idx="222">
                  <c:v>-0.73251768259665273</c:v>
                </c:pt>
                <c:pt idx="223">
                  <c:v>-0.76268210494687227</c:v>
                </c:pt>
                <c:pt idx="224">
                  <c:v>-0.79390219127576345</c:v>
                </c:pt>
                <c:pt idx="225">
                  <c:v>-0.82616376280942738</c:v>
                </c:pt>
                <c:pt idx="226">
                  <c:v>-0.85945230688809438</c:v>
                </c:pt>
                <c:pt idx="227">
                  <c:v>-0.8937529838724817</c:v>
                </c:pt>
                <c:pt idx="228">
                  <c:v>-0.92905063482072836</c:v>
                </c:pt>
                <c:pt idx="229">
                  <c:v>-0.9653297898630897</c:v>
                </c:pt>
                <c:pt idx="230">
                  <c:v>-1.0025746772073059</c:v>
                </c:pt>
                <c:pt idx="231">
                  <c:v>-1.0407692327127767</c:v>
                </c:pt>
                <c:pt idx="232">
                  <c:v>-1.0798971099763919</c:v>
                </c:pt>
                <c:pt idx="233">
                  <c:v>-1.1199416908771598</c:v>
                </c:pt>
                <c:pt idx="234">
                  <c:v>-1.1608860965305725</c:v>
                </c:pt>
                <c:pt idx="235">
                  <c:v>-1.2027131986071504</c:v>
                </c:pt>
                <c:pt idx="236">
                  <c:v>-1.2454056309726829</c:v>
                </c:pt>
                <c:pt idx="237">
                  <c:v>-1.2889458016105018</c:v>
                </c:pt>
                <c:pt idx="238">
                  <c:v>-1.3333159047886338</c:v>
                </c:pt>
                <c:pt idx="239">
                  <c:v>-1.3784979334369702</c:v>
                </c:pt>
                <c:pt idx="240">
                  <c:v>-1.4244736917016378</c:v>
                </c:pt>
                <c:pt idx="241">
                  <c:v>-1.4712248076456556</c:v>
                </c:pt>
                <c:pt idx="242">
                  <c:v>-1.5187327460666455</c:v>
                </c:pt>
                <c:pt idx="243">
                  <c:v>-1.5669788214039508</c:v>
                </c:pt>
                <c:pt idx="244">
                  <c:v>-1.6159442107089597</c:v>
                </c:pt>
                <c:pt idx="245">
                  <c:v>-1.6656099666537589</c:v>
                </c:pt>
                <c:pt idx="246">
                  <c:v>-1.7159570305544805</c:v>
                </c:pt>
                <c:pt idx="247">
                  <c:v>-1.7669662453868944</c:v>
                </c:pt>
                <c:pt idx="248">
                  <c:v>-1.8186183687728414</c:v>
                </c:pt>
                <c:pt idx="249">
                  <c:v>-1.8708940859172052</c:v>
                </c:pt>
                <c:pt idx="250">
                  <c:v>-1.9237740224760214</c:v>
                </c:pt>
                <c:pt idx="251">
                  <c:v>-1.9772387573373298</c:v>
                </c:pt>
                <c:pt idx="252">
                  <c:v>-2.031268835297229</c:v>
                </c:pt>
                <c:pt idx="253">
                  <c:v>-2.0858447796144821</c:v>
                </c:pt>
                <c:pt idx="254">
                  <c:v>-2.1409471044278399</c:v>
                </c:pt>
                <c:pt idx="255">
                  <c:v>-2.1965563270210811</c:v>
                </c:pt>
                <c:pt idx="256">
                  <c:v>-2.2526529799215353</c:v>
                </c:pt>
                <c:pt idx="257">
                  <c:v>-2.3092176228186396</c:v>
                </c:pt>
                <c:pt idx="258">
                  <c:v>-2.366230854289828</c:v>
                </c:pt>
                <c:pt idx="259">
                  <c:v>-2.423673323321784</c:v>
                </c:pt>
                <c:pt idx="260">
                  <c:v>-2.4815257406158038</c:v>
                </c:pt>
                <c:pt idx="261">
                  <c:v>-2.5397688896667496</c:v>
                </c:pt>
                <c:pt idx="262">
                  <c:v>-2.5983836376057381</c:v>
                </c:pt>
                <c:pt idx="263">
                  <c:v>-2.6573509457973956</c:v>
                </c:pt>
                <c:pt idx="264">
                  <c:v>-2.7166518801831985</c:v>
                </c:pt>
                <c:pt idx="265">
                  <c:v>-2.7762676213630741</c:v>
                </c:pt>
                <c:pt idx="266">
                  <c:v>-2.8361794744080586</c:v>
                </c:pt>
                <c:pt idx="267">
                  <c:v>-2.896368878397463</c:v>
                </c:pt>
                <c:pt idx="268">
                  <c:v>-2.956817415674633</c:v>
                </c:pt>
                <c:pt idx="269">
                  <c:v>-3.0175068208159694</c:v>
                </c:pt>
                <c:pt idx="270">
                  <c:v>-3.0784189893084823</c:v>
                </c:pt>
                <c:pt idx="271">
                  <c:v>-3.1395359859317851</c:v>
                </c:pt>
                <c:pt idx="272">
                  <c:v>-3.2008400528409009</c:v>
                </c:pt>
                <c:pt idx="273">
                  <c:v>-3.2623136173469311</c:v>
                </c:pt>
                <c:pt idx="274">
                  <c:v>-3.3239392993931234</c:v>
                </c:pt>
                <c:pt idx="275">
                  <c:v>-3.3856999187243586</c:v>
                </c:pt>
                <c:pt idx="276">
                  <c:v>-3.4475785017487302</c:v>
                </c:pt>
                <c:pt idx="277">
                  <c:v>-3.5095582880902239</c:v>
                </c:pt>
                <c:pt idx="278">
                  <c:v>-3.5716227368321318</c:v>
                </c:pt>
                <c:pt idx="279">
                  <c:v>-3.6337555324512292</c:v>
                </c:pt>
                <c:pt idx="280">
                  <c:v>-3.6959405904432185</c:v>
                </c:pt>
                <c:pt idx="281">
                  <c:v>-3.7581620626403613</c:v>
                </c:pt>
                <c:pt idx="282">
                  <c:v>-3.8204043422227261</c:v>
                </c:pt>
                <c:pt idx="283">
                  <c:v>-3.8826520684247408</c:v>
                </c:pt>
                <c:pt idx="284">
                  <c:v>-3.9448901309392803</c:v>
                </c:pt>
                <c:pt idx="285">
                  <c:v>-4.0071036740217973</c:v>
                </c:pt>
                <c:pt idx="286">
                  <c:v>-4.069278100297371</c:v>
                </c:pt>
                <c:pt idx="287">
                  <c:v>-4.1313990742739515</c:v>
                </c:pt>
                <c:pt idx="288">
                  <c:v>-4.1934525255652808</c:v>
                </c:pt>
                <c:pt idx="289">
                  <c:v>-4.2554246518274441</c:v>
                </c:pt>
                <c:pt idx="290">
                  <c:v>-4.3173019214131001</c:v>
                </c:pt>
                <c:pt idx="291">
                  <c:v>-4.3790710757478708</c:v>
                </c:pt>
                <c:pt idx="292">
                  <c:v>-4.4407191314335588</c:v>
                </c:pt>
                <c:pt idx="293">
                  <c:v>-4.5022333820830713</c:v>
                </c:pt>
                <c:pt idx="294">
                  <c:v>-4.5636013998922023</c:v>
                </c:pt>
                <c:pt idx="295">
                  <c:v>-4.6248110369536315</c:v>
                </c:pt>
                <c:pt idx="296">
                  <c:v>-4.6858504263186216</c:v>
                </c:pt>
                <c:pt idx="297">
                  <c:v>-4.7467079828121577</c:v>
                </c:pt>
                <c:pt idx="298">
                  <c:v>-4.8073724036073449</c:v>
                </c:pt>
                <c:pt idx="299">
                  <c:v>-4.8678326685651232</c:v>
                </c:pt>
                <c:pt idx="300">
                  <c:v>-4.928078040345337</c:v>
                </c:pt>
                <c:pt idx="301">
                  <c:v>-4.9880980642955208</c:v>
                </c:pt>
                <c:pt idx="302">
                  <c:v>-5.0478825681236028</c:v>
                </c:pt>
                <c:pt idx="303">
                  <c:v>-5.1074216613610703</c:v>
                </c:pt>
                <c:pt idx="304">
                  <c:v>-5.1667057346230214</c:v>
                </c:pt>
                <c:pt idx="305">
                  <c:v>-5.2257254586716737</c:v>
                </c:pt>
                <c:pt idx="306">
                  <c:v>-5.2844717832899217</c:v>
                </c:pt>
                <c:pt idx="307">
                  <c:v>-5.3429359359716031</c:v>
                </c:pt>
                <c:pt idx="308">
                  <c:v>-5.4011094204350689</c:v>
                </c:pt>
                <c:pt idx="309">
                  <c:v>-5.4589840149667825</c:v>
                </c:pt>
                <c:pt idx="310">
                  <c:v>-5.5165517706015432</c:v>
                </c:pt>
                <c:pt idx="311">
                  <c:v>-5.5738050091460307</c:v>
                </c:pt>
                <c:pt idx="312">
                  <c:v>-5.6307363210522734</c:v>
                </c:pt>
                <c:pt idx="313">
                  <c:v>-5.687338563147641</c:v>
                </c:pt>
                <c:pt idx="314">
                  <c:v>-5.7436048562278987</c:v>
                </c:pt>
                <c:pt idx="315">
                  <c:v>-5.7995285825198239</c:v>
                </c:pt>
                <c:pt idx="316">
                  <c:v>-5.8551033830198884</c:v>
                </c:pt>
                <c:pt idx="317">
                  <c:v>-5.910323154715277</c:v>
                </c:pt>
                <c:pt idx="318">
                  <c:v>-5.9651820476936432</c:v>
                </c:pt>
                <c:pt idx="319">
                  <c:v>-6.0196744621477905</c:v>
                </c:pt>
                <c:pt idx="320">
                  <c:v>-6.0737950452813987</c:v>
                </c:pt>
                <c:pt idx="321">
                  <c:v>-6.127538688121879</c:v>
                </c:pt>
                <c:pt idx="322">
                  <c:v>-6.1809005222463025</c:v>
                </c:pt>
                <c:pt idx="323">
                  <c:v>-6.2338759164261672</c:v>
                </c:pt>
                <c:pt idx="324">
                  <c:v>-6.2864604731968949</c:v>
                </c:pt>
                <c:pt idx="325">
                  <c:v>-6.3386500253575093</c:v>
                </c:pt>
                <c:pt idx="326">
                  <c:v>-6.3904406324061567</c:v>
                </c:pt>
                <c:pt idx="327">
                  <c:v>-6.441828576916711</c:v>
                </c:pt>
                <c:pt idx="328">
                  <c:v>-6.4928103608618644</c:v>
                </c:pt>
                <c:pt idx="329">
                  <c:v>-6.5433827018877242</c:v>
                </c:pt>
                <c:pt idx="330">
                  <c:v>-6.5935425295450454</c:v>
                </c:pt>
                <c:pt idx="331">
                  <c:v>-6.6432869814818014</c:v>
                </c:pt>
                <c:pt idx="332">
                  <c:v>-6.6926133996020596</c:v>
                </c:pt>
                <c:pt idx="333">
                  <c:v>-6.741519326195597</c:v>
                </c:pt>
                <c:pt idx="334">
                  <c:v>-6.790002500042787</c:v>
                </c:pt>
                <c:pt idx="335">
                  <c:v>-6.8380608524991535</c:v>
                </c:pt>
                <c:pt idx="336">
                  <c:v>-6.8856925035636785</c:v>
                </c:pt>
                <c:pt idx="337">
                  <c:v>-6.9328957579350412</c:v>
                </c:pt>
                <c:pt idx="338">
                  <c:v>-6.9796691010596525</c:v>
                </c:pt>
                <c:pt idx="339">
                  <c:v>-7.0260111951752986</c:v>
                </c:pt>
                <c:pt idx="340">
                  <c:v>-7.0719208753540075</c:v>
                </c:pt>
                <c:pt idx="341">
                  <c:v>-7.1173971455477281</c:v>
                </c:pt>
                <c:pt idx="342">
                  <c:v>-7.1624391746401308</c:v>
                </c:pt>
                <c:pt idx="343">
                  <c:v>-7.2070462925078163</c:v>
                </c:pt>
                <c:pt idx="344">
                  <c:v>-7.2512179860940229</c:v>
                </c:pt>
                <c:pt idx="345">
                  <c:v>-7.2949538954978319</c:v>
                </c:pt>
                <c:pt idx="346">
                  <c:v>-7.3382538100817092</c:v>
                </c:pt>
                <c:pt idx="347">
                  <c:v>-7.3811176646000778</c:v>
                </c:pt>
                <c:pt idx="348">
                  <c:v>-7.4235455353516064</c:v>
                </c:pt>
                <c:pt idx="349">
                  <c:v>-7.4655376363575208</c:v>
                </c:pt>
                <c:pt idx="350">
                  <c:v>-7.5070943155684482</c:v>
                </c:pt>
                <c:pt idx="351">
                  <c:v>-7.5482160511019103</c:v>
                </c:pt>
                <c:pt idx="352">
                  <c:v>-7.5889034475126182</c:v>
                </c:pt>
                <c:pt idx="353">
                  <c:v>-7.6291572320975032</c:v>
                </c:pt>
                <c:pt idx="354">
                  <c:v>-7.6689782512374363</c:v>
                </c:pt>
                <c:pt idx="355">
                  <c:v>-7.7083674667773208</c:v>
                </c:pt>
                <c:pt idx="356">
                  <c:v>-7.7473259524462321</c:v>
                </c:pt>
                <c:pt idx="357">
                  <c:v>-7.78585489031917</c:v>
                </c:pt>
                <c:pt idx="358">
                  <c:v>-7.8239555673218213</c:v>
                </c:pt>
                <c:pt idx="359">
                  <c:v>-7.8616293717797214</c:v>
                </c:pt>
                <c:pt idx="360">
                  <c:v>-7.8988777900130156</c:v>
                </c:pt>
                <c:pt idx="361">
                  <c:v>-7.9357024029779373</c:v>
                </c:pt>
                <c:pt idx="362">
                  <c:v>-7.9721048829561481</c:v>
                </c:pt>
                <c:pt idx="363">
                  <c:v>-8.0080869902927851</c:v>
                </c:pt>
                <c:pt idx="364">
                  <c:v>-8.043650570184159</c:v>
                </c:pt>
                <c:pt idx="365">
                  <c:v>-8.078797549515869</c:v>
                </c:pt>
                <c:pt idx="366">
                  <c:v>-8.1135299337520177</c:v>
                </c:pt>
                <c:pt idx="367">
                  <c:v>-8.1478498038761806</c:v>
                </c:pt>
                <c:pt idx="368">
                  <c:v>-8.1817593133846511</c:v>
                </c:pt>
                <c:pt idx="369">
                  <c:v>-8.2152606853324706</c:v>
                </c:pt>
                <c:pt idx="370">
                  <c:v>-8.2483562094325613</c:v>
                </c:pt>
                <c:pt idx="371">
                  <c:v>-8.2810482392084062</c:v>
                </c:pt>
                <c:pt idx="372">
                  <c:v>-8.3133391892004695</c:v>
                </c:pt>
                <c:pt idx="373">
                  <c:v>-8.3452315322265402</c:v>
                </c:pt>
                <c:pt idx="374">
                  <c:v>-8.3767277966962457</c:v>
                </c:pt>
                <c:pt idx="375">
                  <c:v>-8.4078305639796813</c:v>
                </c:pt>
                <c:pt idx="376">
                  <c:v>-8.4385424658302934</c:v>
                </c:pt>
                <c:pt idx="377">
                  <c:v>-8.4688661818619302</c:v>
                </c:pt>
                <c:pt idx="378">
                  <c:v>-8.4988044370800004</c:v>
                </c:pt>
                <c:pt idx="379">
                  <c:v>-8.4988339427027988</c:v>
                </c:pt>
                <c:pt idx="380">
                  <c:v>-8.4988634479486223</c:v>
                </c:pt>
                <c:pt idx="381">
                  <c:v>-8.4988929528174726</c:v>
                </c:pt>
                <c:pt idx="382">
                  <c:v>-8.4989224573093534</c:v>
                </c:pt>
                <c:pt idx="383">
                  <c:v>-8.4989519614242681</c:v>
                </c:pt>
                <c:pt idx="384">
                  <c:v>-8.4989814651622186</c:v>
                </c:pt>
                <c:pt idx="385">
                  <c:v>-8.4990109685232031</c:v>
                </c:pt>
                <c:pt idx="386">
                  <c:v>-8.4990404715072287</c:v>
                </c:pt>
                <c:pt idx="387">
                  <c:v>-8.499069974114299</c:v>
                </c:pt>
                <c:pt idx="388">
                  <c:v>-8.4990994763444192</c:v>
                </c:pt>
                <c:pt idx="389">
                  <c:v>-8.4991289781975858</c:v>
                </c:pt>
                <c:pt idx="390">
                  <c:v>-8.4991584796738024</c:v>
                </c:pt>
                <c:pt idx="391">
                  <c:v>-8.4991879807730726</c:v>
                </c:pt>
                <c:pt idx="392">
                  <c:v>-8.4992174814954051</c:v>
                </c:pt>
                <c:pt idx="393">
                  <c:v>-8.4992469818407965</c:v>
                </c:pt>
                <c:pt idx="394">
                  <c:v>-8.4992764818092486</c:v>
                </c:pt>
                <c:pt idx="395">
                  <c:v>-8.4993059814007683</c:v>
                </c:pt>
                <c:pt idx="396">
                  <c:v>-8.4993354806153523</c:v>
                </c:pt>
                <c:pt idx="397">
                  <c:v>-8.4993649794530146</c:v>
                </c:pt>
                <c:pt idx="398">
                  <c:v>-8.4993944779137447</c:v>
                </c:pt>
                <c:pt idx="399">
                  <c:v>-8.4994239759975496</c:v>
                </c:pt>
                <c:pt idx="400">
                  <c:v>-8.4994534737044383</c:v>
                </c:pt>
                <c:pt idx="401">
                  <c:v>-8.4994829710344053</c:v>
                </c:pt>
                <c:pt idx="402">
                  <c:v>-8.4995124679874543</c:v>
                </c:pt>
                <c:pt idx="403">
                  <c:v>-8.4995419645635959</c:v>
                </c:pt>
                <c:pt idx="404">
                  <c:v>-8.4995714607628265</c:v>
                </c:pt>
                <c:pt idx="405">
                  <c:v>-8.4996009565851551</c:v>
                </c:pt>
                <c:pt idx="406">
                  <c:v>-8.4996304520305781</c:v>
                </c:pt>
                <c:pt idx="407">
                  <c:v>-8.4996599470990919</c:v>
                </c:pt>
                <c:pt idx="408">
                  <c:v>-8.4996894417907107</c:v>
                </c:pt>
                <c:pt idx="409">
                  <c:v>-8.4997189361054382</c:v>
                </c:pt>
                <c:pt idx="410">
                  <c:v>-8.4997484300432617</c:v>
                </c:pt>
                <c:pt idx="411">
                  <c:v>-8.4997779236042028</c:v>
                </c:pt>
                <c:pt idx="412">
                  <c:v>-8.4998074167882542</c:v>
                </c:pt>
                <c:pt idx="413">
                  <c:v>-8.4998369095954196</c:v>
                </c:pt>
                <c:pt idx="414">
                  <c:v>-8.499866402025706</c:v>
                </c:pt>
                <c:pt idx="415">
                  <c:v>-8.4998958940791027</c:v>
                </c:pt>
                <c:pt idx="416">
                  <c:v>-8.4999253857556312</c:v>
                </c:pt>
                <c:pt idx="417">
                  <c:v>-8.499954877055286</c:v>
                </c:pt>
                <c:pt idx="418">
                  <c:v>-8.4999843679780671</c:v>
                </c:pt>
                <c:pt idx="419">
                  <c:v>-8.5000138585239817</c:v>
                </c:pt>
                <c:pt idx="420">
                  <c:v>-8.500043348693028</c:v>
                </c:pt>
                <c:pt idx="421">
                  <c:v>-8.5000728384852113</c:v>
                </c:pt>
                <c:pt idx="422">
                  <c:v>-8.5001023279005334</c:v>
                </c:pt>
                <c:pt idx="423">
                  <c:v>-8.5001318169389997</c:v>
                </c:pt>
                <c:pt idx="424">
                  <c:v>-8.5001613056006065</c:v>
                </c:pt>
                <c:pt idx="425">
                  <c:v>-8.500190793885368</c:v>
                </c:pt>
                <c:pt idx="426">
                  <c:v>-8.5002202817932773</c:v>
                </c:pt>
                <c:pt idx="427">
                  <c:v>-8.5002497693243377</c:v>
                </c:pt>
                <c:pt idx="428">
                  <c:v>-8.5002792564785548</c:v>
                </c:pt>
                <c:pt idx="429">
                  <c:v>-8.5003087432559319</c:v>
                </c:pt>
                <c:pt idx="430">
                  <c:v>-8.5003382296564691</c:v>
                </c:pt>
                <c:pt idx="431">
                  <c:v>-8.5003677156801754</c:v>
                </c:pt>
                <c:pt idx="432">
                  <c:v>-8.5003972013270399</c:v>
                </c:pt>
                <c:pt idx="433">
                  <c:v>-8.5004266865970859</c:v>
                </c:pt>
                <c:pt idx="434">
                  <c:v>-8.5004561714902991</c:v>
                </c:pt>
                <c:pt idx="435">
                  <c:v>-8.5004856560066813</c:v>
                </c:pt>
                <c:pt idx="436">
                  <c:v>-8.5005151401462467</c:v>
                </c:pt>
                <c:pt idx="437">
                  <c:v>-8.5005446239089935</c:v>
                </c:pt>
                <c:pt idx="438">
                  <c:v>-8.5005741072949199</c:v>
                </c:pt>
                <c:pt idx="439">
                  <c:v>-8.5006035903040367</c:v>
                </c:pt>
                <c:pt idx="440">
                  <c:v>-8.5006330729363384</c:v>
                </c:pt>
                <c:pt idx="441">
                  <c:v>-8.500662555191834</c:v>
                </c:pt>
                <c:pt idx="442">
                  <c:v>-8.500692037070527</c:v>
                </c:pt>
                <c:pt idx="443">
                  <c:v>-8.5007215185724156</c:v>
                </c:pt>
                <c:pt idx="444">
                  <c:v>-8.5007509996974964</c:v>
                </c:pt>
                <c:pt idx="445">
                  <c:v>-8.5007804804457887</c:v>
                </c:pt>
                <c:pt idx="446">
                  <c:v>-8.5008099608172856</c:v>
                </c:pt>
                <c:pt idx="447">
                  <c:v>-8.5008394408119923</c:v>
                </c:pt>
                <c:pt idx="448">
                  <c:v>-8.5008689204299035</c:v>
                </c:pt>
                <c:pt idx="449">
                  <c:v>-8.5008983996710334</c:v>
                </c:pt>
                <c:pt idx="450">
                  <c:v>-8.5009278785353786</c:v>
                </c:pt>
                <c:pt idx="451">
                  <c:v>-8.5009573570229371</c:v>
                </c:pt>
                <c:pt idx="452">
                  <c:v>-8.500986835133725</c:v>
                </c:pt>
                <c:pt idx="453">
                  <c:v>-8.5010163128677334</c:v>
                </c:pt>
                <c:pt idx="454">
                  <c:v>-8.5010457902249712</c:v>
                </c:pt>
                <c:pt idx="455">
                  <c:v>-8.5010752672054384</c:v>
                </c:pt>
                <c:pt idx="456">
                  <c:v>-8.5011047438091349</c:v>
                </c:pt>
                <c:pt idx="457">
                  <c:v>-8.5011342200360698</c:v>
                </c:pt>
                <c:pt idx="458">
                  <c:v>-8.50116369588625</c:v>
                </c:pt>
                <c:pt idx="459">
                  <c:v>-8.5011931713596613</c:v>
                </c:pt>
                <c:pt idx="460">
                  <c:v>-8.5012226464563216</c:v>
                </c:pt>
                <c:pt idx="461">
                  <c:v>-8.5012521211762238</c:v>
                </c:pt>
                <c:pt idx="462">
                  <c:v>-8.5012815955193801</c:v>
                </c:pt>
                <c:pt idx="463">
                  <c:v>-8.5013110694857872</c:v>
                </c:pt>
                <c:pt idx="464">
                  <c:v>-8.5013405430754503</c:v>
                </c:pt>
                <c:pt idx="465">
                  <c:v>-8.5013700162883694</c:v>
                </c:pt>
                <c:pt idx="466">
                  <c:v>-8.5013994891245446</c:v>
                </c:pt>
                <c:pt idx="467">
                  <c:v>-8.50142896158399</c:v>
                </c:pt>
                <c:pt idx="468">
                  <c:v>-8.5014584336666932</c:v>
                </c:pt>
                <c:pt idx="469">
                  <c:v>-8.5014879053726737</c:v>
                </c:pt>
                <c:pt idx="470">
                  <c:v>-8.501517376701921</c:v>
                </c:pt>
                <c:pt idx="471">
                  <c:v>-8.5015468476544473</c:v>
                </c:pt>
                <c:pt idx="472">
                  <c:v>-8.501576318230244</c:v>
                </c:pt>
                <c:pt idx="473">
                  <c:v>-8.5016057884293197</c:v>
                </c:pt>
                <c:pt idx="474">
                  <c:v>-8.5016352582516852</c:v>
                </c:pt>
                <c:pt idx="475">
                  <c:v>-8.5016647276973263</c:v>
                </c:pt>
                <c:pt idx="476">
                  <c:v>-8.5016941967662625</c:v>
                </c:pt>
                <c:pt idx="477">
                  <c:v>-8.5017236654584831</c:v>
                </c:pt>
                <c:pt idx="478">
                  <c:v>-8.5017531337739971</c:v>
                </c:pt>
                <c:pt idx="479">
                  <c:v>-8.5017826017128115</c:v>
                </c:pt>
                <c:pt idx="480">
                  <c:v>-8.5018120692749228</c:v>
                </c:pt>
                <c:pt idx="481">
                  <c:v>-8.5018415364603364</c:v>
                </c:pt>
                <c:pt idx="482">
                  <c:v>-8.5018710032690556</c:v>
                </c:pt>
                <c:pt idx="483">
                  <c:v>-8.5019004697010772</c:v>
                </c:pt>
                <c:pt idx="484">
                  <c:v>-8.5019299357564098</c:v>
                </c:pt>
                <c:pt idx="485">
                  <c:v>-8.5019594014350535</c:v>
                </c:pt>
                <c:pt idx="486">
                  <c:v>-8.5019888667370207</c:v>
                </c:pt>
                <c:pt idx="487">
                  <c:v>-8.5020183316622973</c:v>
                </c:pt>
                <c:pt idx="488">
                  <c:v>-8.5020477962108973</c:v>
                </c:pt>
                <c:pt idx="489">
                  <c:v>-8.5020772603828227</c:v>
                </c:pt>
                <c:pt idx="490">
                  <c:v>-8.5021067241780717</c:v>
                </c:pt>
                <c:pt idx="491">
                  <c:v>-8.5021361875966495</c:v>
                </c:pt>
                <c:pt idx="492">
                  <c:v>-8.5021656506385597</c:v>
                </c:pt>
                <c:pt idx="493">
                  <c:v>-8.5021951133038058</c:v>
                </c:pt>
                <c:pt idx="494">
                  <c:v>-8.502224575592388</c:v>
                </c:pt>
                <c:pt idx="495">
                  <c:v>-8.5022540375043132</c:v>
                </c:pt>
                <c:pt idx="496">
                  <c:v>-8.5022834990395761</c:v>
                </c:pt>
                <c:pt idx="497">
                  <c:v>-8.5023129601981875</c:v>
                </c:pt>
                <c:pt idx="498">
                  <c:v>-8.5023424209801455</c:v>
                </c:pt>
                <c:pt idx="499">
                  <c:v>-8.5023718813854554</c:v>
                </c:pt>
                <c:pt idx="500">
                  <c:v>-8.5024013414141155</c:v>
                </c:pt>
                <c:pt idx="501">
                  <c:v>-8.5024308010661382</c:v>
                </c:pt>
                <c:pt idx="502">
                  <c:v>-8.5024602603415129</c:v>
                </c:pt>
                <c:pt idx="503">
                  <c:v>-8.502489719240252</c:v>
                </c:pt>
                <c:pt idx="504">
                  <c:v>-8.5025191777623608</c:v>
                </c:pt>
                <c:pt idx="505">
                  <c:v>-8.5025486359078251</c:v>
                </c:pt>
                <c:pt idx="506">
                  <c:v>-8.5025780936766715</c:v>
                </c:pt>
                <c:pt idx="507">
                  <c:v>-8.5026075510688859</c:v>
                </c:pt>
                <c:pt idx="508">
                  <c:v>-8.5026370080844753</c:v>
                </c:pt>
                <c:pt idx="509">
                  <c:v>-8.5026664647234433</c:v>
                </c:pt>
                <c:pt idx="510">
                  <c:v>-8.5026959209857971</c:v>
                </c:pt>
                <c:pt idx="511">
                  <c:v>-8.5027253768715276</c:v>
                </c:pt>
                <c:pt idx="512">
                  <c:v>-8.5027548323806492</c:v>
                </c:pt>
                <c:pt idx="513">
                  <c:v>-8.5027842875131547</c:v>
                </c:pt>
                <c:pt idx="514">
                  <c:v>-8.5028137422690619</c:v>
                </c:pt>
                <c:pt idx="515">
                  <c:v>-8.5028431966483549</c:v>
                </c:pt>
                <c:pt idx="516">
                  <c:v>-8.5028726506510495</c:v>
                </c:pt>
                <c:pt idx="517">
                  <c:v>-8.5029021042771458</c:v>
                </c:pt>
                <c:pt idx="518">
                  <c:v>-8.5029315575266402</c:v>
                </c:pt>
                <c:pt idx="519">
                  <c:v>-8.502961010399547</c:v>
                </c:pt>
                <c:pt idx="520">
                  <c:v>-8.502990462895859</c:v>
                </c:pt>
                <c:pt idx="521">
                  <c:v>-8.5030199150155781</c:v>
                </c:pt>
                <c:pt idx="522">
                  <c:v>-8.5030493667587201</c:v>
                </c:pt>
                <c:pt idx="523">
                  <c:v>-8.503078818125271</c:v>
                </c:pt>
                <c:pt idx="524">
                  <c:v>-8.5031082691152431</c:v>
                </c:pt>
                <c:pt idx="525">
                  <c:v>-8.5031377197286435</c:v>
                </c:pt>
                <c:pt idx="526">
                  <c:v>-8.5031671699654634</c:v>
                </c:pt>
                <c:pt idx="527">
                  <c:v>-8.5031966198257134</c:v>
                </c:pt>
                <c:pt idx="528">
                  <c:v>-8.5032260693093935</c:v>
                </c:pt>
                <c:pt idx="529">
                  <c:v>-8.5032555184165002</c:v>
                </c:pt>
                <c:pt idx="530">
                  <c:v>-8.503284967147053</c:v>
                </c:pt>
                <c:pt idx="531">
                  <c:v>-8.5033144155010394</c:v>
                </c:pt>
                <c:pt idx="532">
                  <c:v>-8.5033438634784702</c:v>
                </c:pt>
                <c:pt idx="533">
                  <c:v>-8.5033733110793452</c:v>
                </c:pt>
                <c:pt idx="534">
                  <c:v>-8.5034027583036629</c:v>
                </c:pt>
                <c:pt idx="535">
                  <c:v>-8.5034322051514319</c:v>
                </c:pt>
                <c:pt idx="536">
                  <c:v>-8.503461651622656</c:v>
                </c:pt>
                <c:pt idx="537">
                  <c:v>-8.5034910977173315</c:v>
                </c:pt>
                <c:pt idx="538">
                  <c:v>-8.5035205434354708</c:v>
                </c:pt>
                <c:pt idx="539">
                  <c:v>-8.5035499887770669</c:v>
                </c:pt>
                <c:pt idx="540">
                  <c:v>-8.5035794337421251</c:v>
                </c:pt>
                <c:pt idx="541">
                  <c:v>-8.5036088783306525</c:v>
                </c:pt>
                <c:pt idx="542">
                  <c:v>-8.5036383225426455</c:v>
                </c:pt>
                <c:pt idx="543">
                  <c:v>-8.5036677663781166</c:v>
                </c:pt>
                <c:pt idx="544">
                  <c:v>-8.5036972098370551</c:v>
                </c:pt>
                <c:pt idx="545">
                  <c:v>-8.5037266529194735</c:v>
                </c:pt>
                <c:pt idx="546">
                  <c:v>-8.5037560956253735</c:v>
                </c:pt>
                <c:pt idx="547">
                  <c:v>-8.5037855379547569</c:v>
                </c:pt>
                <c:pt idx="548">
                  <c:v>-8.5038149799076201</c:v>
                </c:pt>
                <c:pt idx="549">
                  <c:v>-8.5038444214839739</c:v>
                </c:pt>
                <c:pt idx="550">
                  <c:v>-8.5038738626838253</c:v>
                </c:pt>
                <c:pt idx="551">
                  <c:v>-8.5039033035071636</c:v>
                </c:pt>
                <c:pt idx="552">
                  <c:v>-8.5039327439540013</c:v>
                </c:pt>
                <c:pt idx="553">
                  <c:v>-8.5039621840243349</c:v>
                </c:pt>
                <c:pt idx="554">
                  <c:v>-8.503991623718175</c:v>
                </c:pt>
                <c:pt idx="555">
                  <c:v>-8.5040210630355162</c:v>
                </c:pt>
                <c:pt idx="556">
                  <c:v>-8.5040505019763675</c:v>
                </c:pt>
                <c:pt idx="557">
                  <c:v>-8.504079940540727</c:v>
                </c:pt>
                <c:pt idx="558">
                  <c:v>-8.5041093787286002</c:v>
                </c:pt>
                <c:pt idx="559">
                  <c:v>-8.5041388165399887</c:v>
                </c:pt>
                <c:pt idx="560">
                  <c:v>-8.5041682539748997</c:v>
                </c:pt>
                <c:pt idx="561">
                  <c:v>-8.5041976910333261</c:v>
                </c:pt>
                <c:pt idx="562">
                  <c:v>-8.5042271277152803</c:v>
                </c:pt>
                <c:pt idx="563">
                  <c:v>-8.5042565640207624</c:v>
                </c:pt>
                <c:pt idx="564">
                  <c:v>-8.5042859999497686</c:v>
                </c:pt>
                <c:pt idx="565">
                  <c:v>-8.5043154355023134</c:v>
                </c:pt>
                <c:pt idx="566">
                  <c:v>-8.5043448706783895</c:v>
                </c:pt>
                <c:pt idx="567">
                  <c:v>-8.5043743054780006</c:v>
                </c:pt>
                <c:pt idx="568">
                  <c:v>-8.5044037399011589</c:v>
                </c:pt>
                <c:pt idx="569">
                  <c:v>-8.504433173947854</c:v>
                </c:pt>
                <c:pt idx="570">
                  <c:v>-8.5044626076180982</c:v>
                </c:pt>
                <c:pt idx="571">
                  <c:v>-8.5044920409118898</c:v>
                </c:pt>
                <c:pt idx="572">
                  <c:v>-8.5045214738292323</c:v>
                </c:pt>
                <c:pt idx="573">
                  <c:v>-8.5045509063701363</c:v>
                </c:pt>
                <c:pt idx="574">
                  <c:v>-8.5045803385345913</c:v>
                </c:pt>
                <c:pt idx="575">
                  <c:v>-8.504609770322606</c:v>
                </c:pt>
                <c:pt idx="576">
                  <c:v>-8.5046392017341788</c:v>
                </c:pt>
                <c:pt idx="577">
                  <c:v>-8.5046686327693237</c:v>
                </c:pt>
                <c:pt idx="578">
                  <c:v>-8.5046980634280356</c:v>
                </c:pt>
                <c:pt idx="579">
                  <c:v>-8.5047274937103161</c:v>
                </c:pt>
                <c:pt idx="580">
                  <c:v>-8.5047569236161671</c:v>
                </c:pt>
                <c:pt idx="581">
                  <c:v>-8.5047863531456009</c:v>
                </c:pt>
                <c:pt idx="582">
                  <c:v>-8.5048157822986106</c:v>
                </c:pt>
                <c:pt idx="583">
                  <c:v>-8.5048452110751995</c:v>
                </c:pt>
                <c:pt idx="584">
                  <c:v>-8.5048746394753802</c:v>
                </c:pt>
                <c:pt idx="585">
                  <c:v>-8.5049040674991403</c:v>
                </c:pt>
                <c:pt idx="586">
                  <c:v>-8.5049334951464921</c:v>
                </c:pt>
                <c:pt idx="587">
                  <c:v>-8.5049629224174392</c:v>
                </c:pt>
                <c:pt idx="588">
                  <c:v>-8.5049923493119781</c:v>
                </c:pt>
                <c:pt idx="589">
                  <c:v>-8.5050217758301176</c:v>
                </c:pt>
                <c:pt idx="590">
                  <c:v>-8.5050512019718614</c:v>
                </c:pt>
                <c:pt idx="591">
                  <c:v>-8.5050806277372022</c:v>
                </c:pt>
                <c:pt idx="592">
                  <c:v>-8.5051100531261543</c:v>
                </c:pt>
                <c:pt idx="593">
                  <c:v>-8.5051394781387177</c:v>
                </c:pt>
                <c:pt idx="594">
                  <c:v>-8.5051689027748907</c:v>
                </c:pt>
                <c:pt idx="595">
                  <c:v>-8.5051983270346749</c:v>
                </c:pt>
                <c:pt idx="596">
                  <c:v>-8.5052277509180776</c:v>
                </c:pt>
                <c:pt idx="597">
                  <c:v>-8.505257174425104</c:v>
                </c:pt>
                <c:pt idx="598">
                  <c:v>-8.505286597555747</c:v>
                </c:pt>
                <c:pt idx="599">
                  <c:v>-8.5053160203100227</c:v>
                </c:pt>
                <c:pt idx="600">
                  <c:v>-8.5053454426879256</c:v>
                </c:pt>
                <c:pt idx="601">
                  <c:v>-8.5053748646894558</c:v>
                </c:pt>
                <c:pt idx="602">
                  <c:v>-8.505404286314624</c:v>
                </c:pt>
                <c:pt idx="603">
                  <c:v>-8.5054337075634283</c:v>
                </c:pt>
                <c:pt idx="604">
                  <c:v>-8.5054631284358706</c:v>
                </c:pt>
                <c:pt idx="605">
                  <c:v>-8.5054925489319526</c:v>
                </c:pt>
                <c:pt idx="606">
                  <c:v>-8.5055219690516886</c:v>
                </c:pt>
                <c:pt idx="607">
                  <c:v>-8.5055513887950678</c:v>
                </c:pt>
                <c:pt idx="608">
                  <c:v>-8.5055808081620903</c:v>
                </c:pt>
                <c:pt idx="609">
                  <c:v>-8.5056102271527756</c:v>
                </c:pt>
                <c:pt idx="610">
                  <c:v>-8.5056396457671113</c:v>
                </c:pt>
                <c:pt idx="611">
                  <c:v>-8.5056690640051063</c:v>
                </c:pt>
                <c:pt idx="612">
                  <c:v>-8.5056984818667623</c:v>
                </c:pt>
                <c:pt idx="613">
                  <c:v>-8.5057278993520828</c:v>
                </c:pt>
                <c:pt idx="614">
                  <c:v>-8.5057573164610751</c:v>
                </c:pt>
                <c:pt idx="615">
                  <c:v>-8.5057867331937338</c:v>
                </c:pt>
                <c:pt idx="616">
                  <c:v>-8.5058161495500642</c:v>
                </c:pt>
                <c:pt idx="617">
                  <c:v>-8.505845565530068</c:v>
                </c:pt>
                <c:pt idx="618">
                  <c:v>-8.5058749811337524</c:v>
                </c:pt>
                <c:pt idx="619">
                  <c:v>-8.5059043963611156</c:v>
                </c:pt>
                <c:pt idx="620">
                  <c:v>-8.5059338112121647</c:v>
                </c:pt>
                <c:pt idx="621">
                  <c:v>-8.5059632256868998</c:v>
                </c:pt>
                <c:pt idx="622">
                  <c:v>-8.5059926397853225</c:v>
                </c:pt>
                <c:pt idx="623">
                  <c:v>-8.50602205350744</c:v>
                </c:pt>
                <c:pt idx="624">
                  <c:v>-8.5060514668532505</c:v>
                </c:pt>
                <c:pt idx="625">
                  <c:v>-8.5060808798227594</c:v>
                </c:pt>
                <c:pt idx="626">
                  <c:v>-8.5061102924159631</c:v>
                </c:pt>
                <c:pt idx="627">
                  <c:v>-8.5061397046328722</c:v>
                </c:pt>
                <c:pt idx="628">
                  <c:v>-8.5061691164734867</c:v>
                </c:pt>
                <c:pt idx="629">
                  <c:v>-8.5061985279378121</c:v>
                </c:pt>
                <c:pt idx="630">
                  <c:v>-8.5062279390258411</c:v>
                </c:pt>
                <c:pt idx="631">
                  <c:v>-8.5062573497375915</c:v>
                </c:pt>
                <c:pt idx="632">
                  <c:v>-8.5062867600730563</c:v>
                </c:pt>
                <c:pt idx="633">
                  <c:v>-8.5063161700322389</c:v>
                </c:pt>
                <c:pt idx="634">
                  <c:v>-8.5063455796151466</c:v>
                </c:pt>
                <c:pt idx="635">
                  <c:v>-8.5063749888217774</c:v>
                </c:pt>
                <c:pt idx="636">
                  <c:v>-8.5064043976521351</c:v>
                </c:pt>
                <c:pt idx="637">
                  <c:v>-8.506433806106223</c:v>
                </c:pt>
                <c:pt idx="638">
                  <c:v>-8.5064632141840431</c:v>
                </c:pt>
                <c:pt idx="639">
                  <c:v>-8.5064926218856023</c:v>
                </c:pt>
                <c:pt idx="640">
                  <c:v>-8.5065220292108972</c:v>
                </c:pt>
                <c:pt idx="641">
                  <c:v>-8.5065514361599366</c:v>
                </c:pt>
                <c:pt idx="642">
                  <c:v>-8.5065808427327134</c:v>
                </c:pt>
                <c:pt idx="643">
                  <c:v>-8.5066102489292401</c:v>
                </c:pt>
                <c:pt idx="644">
                  <c:v>-8.5066396547495167</c:v>
                </c:pt>
                <c:pt idx="645">
                  <c:v>-8.5066690601935449</c:v>
                </c:pt>
                <c:pt idx="646">
                  <c:v>-8.50669846526133</c:v>
                </c:pt>
                <c:pt idx="647">
                  <c:v>-8.5067278699528703</c:v>
                </c:pt>
                <c:pt idx="648">
                  <c:v>-8.5067572742681765</c:v>
                </c:pt>
                <c:pt idx="649">
                  <c:v>-8.5067866782072379</c:v>
                </c:pt>
                <c:pt idx="650">
                  <c:v>-8.5068160817700722</c:v>
                </c:pt>
                <c:pt idx="651">
                  <c:v>-8.5068454849566777</c:v>
                </c:pt>
                <c:pt idx="652">
                  <c:v>-8.5068748877670473</c:v>
                </c:pt>
                <c:pt idx="653">
                  <c:v>-8.5069042902011933</c:v>
                </c:pt>
                <c:pt idx="654">
                  <c:v>-8.5069336922591123</c:v>
                </c:pt>
                <c:pt idx="655">
                  <c:v>-8.5069630939408167</c:v>
                </c:pt>
                <c:pt idx="656">
                  <c:v>-8.5069924952462994</c:v>
                </c:pt>
                <c:pt idx="657">
                  <c:v>-8.507021896175571</c:v>
                </c:pt>
                <c:pt idx="658">
                  <c:v>-8.5070512967286334</c:v>
                </c:pt>
                <c:pt idx="659">
                  <c:v>-8.5070806969054811</c:v>
                </c:pt>
                <c:pt idx="660">
                  <c:v>-8.5071100967061248</c:v>
                </c:pt>
                <c:pt idx="661">
                  <c:v>-8.5071394961305646</c:v>
                </c:pt>
                <c:pt idx="662">
                  <c:v>-8.5071688951788023</c:v>
                </c:pt>
                <c:pt idx="663">
                  <c:v>-8.5071982938508413</c:v>
                </c:pt>
                <c:pt idx="664">
                  <c:v>-8.5072276921466834</c:v>
                </c:pt>
                <c:pt idx="665">
                  <c:v>-8.5072570900663393</c:v>
                </c:pt>
                <c:pt idx="666">
                  <c:v>-8.5072864876097984</c:v>
                </c:pt>
                <c:pt idx="667">
                  <c:v>-8.5073158847770749</c:v>
                </c:pt>
                <c:pt idx="668">
                  <c:v>-8.5073452815681652</c:v>
                </c:pt>
                <c:pt idx="669">
                  <c:v>-8.507374677983071</c:v>
                </c:pt>
                <c:pt idx="670">
                  <c:v>-8.5074040740217978</c:v>
                </c:pt>
                <c:pt idx="671">
                  <c:v>-8.5074334696843579</c:v>
                </c:pt>
                <c:pt idx="672">
                  <c:v>-8.5074628649707389</c:v>
                </c:pt>
                <c:pt idx="673">
                  <c:v>-8.5074922598809444</c:v>
                </c:pt>
                <c:pt idx="674">
                  <c:v>-8.5075216544149868</c:v>
                </c:pt>
                <c:pt idx="675">
                  <c:v>-8.5075510485728643</c:v>
                </c:pt>
                <c:pt idx="676">
                  <c:v>-8.5075804423545787</c:v>
                </c:pt>
                <c:pt idx="677">
                  <c:v>-8.5076098357601317</c:v>
                </c:pt>
                <c:pt idx="678">
                  <c:v>-8.5076392287895306</c:v>
                </c:pt>
                <c:pt idx="679">
                  <c:v>-8.5076686214427699</c:v>
                </c:pt>
                <c:pt idx="680">
                  <c:v>-8.5076980137198603</c:v>
                </c:pt>
                <c:pt idx="681">
                  <c:v>-8.5077274056208072</c:v>
                </c:pt>
                <c:pt idx="682">
                  <c:v>-8.5077567971456087</c:v>
                </c:pt>
                <c:pt idx="683">
                  <c:v>-8.5077861882942578</c:v>
                </c:pt>
                <c:pt idx="684">
                  <c:v>-8.5078155790667722</c:v>
                </c:pt>
                <c:pt idx="685">
                  <c:v>-8.5078449694631502</c:v>
                </c:pt>
                <c:pt idx="686">
                  <c:v>-8.5078743594833881</c:v>
                </c:pt>
                <c:pt idx="687">
                  <c:v>-8.5079037491274985</c:v>
                </c:pt>
                <c:pt idx="688">
                  <c:v>-8.5079331383954777</c:v>
                </c:pt>
                <c:pt idx="689">
                  <c:v>-8.5079625272873312</c:v>
                </c:pt>
                <c:pt idx="690">
                  <c:v>-8.5079919158030552</c:v>
                </c:pt>
                <c:pt idx="691">
                  <c:v>-8.5080213039426678</c:v>
                </c:pt>
                <c:pt idx="692">
                  <c:v>-8.508050691706158</c:v>
                </c:pt>
                <c:pt idx="693">
                  <c:v>-8.5080800790935331</c:v>
                </c:pt>
                <c:pt idx="694">
                  <c:v>-8.5081094661047931</c:v>
                </c:pt>
                <c:pt idx="695">
                  <c:v>-8.5081388527399433</c:v>
                </c:pt>
                <c:pt idx="696">
                  <c:v>-8.5081682389989872</c:v>
                </c:pt>
                <c:pt idx="697">
                  <c:v>-8.5081976248819249</c:v>
                </c:pt>
                <c:pt idx="698">
                  <c:v>-8.5082270103887652</c:v>
                </c:pt>
                <c:pt idx="699">
                  <c:v>-8.508256395519501</c:v>
                </c:pt>
                <c:pt idx="700">
                  <c:v>-8.5082857802741447</c:v>
                </c:pt>
                <c:pt idx="701">
                  <c:v>-8.5083151646526929</c:v>
                </c:pt>
                <c:pt idx="702">
                  <c:v>-8.508344548655149</c:v>
                </c:pt>
                <c:pt idx="703">
                  <c:v>-8.5083739322815202</c:v>
                </c:pt>
                <c:pt idx="704">
                  <c:v>-8.5084033155318046</c:v>
                </c:pt>
                <c:pt idx="705">
                  <c:v>-8.5084326984060059</c:v>
                </c:pt>
                <c:pt idx="706">
                  <c:v>-8.5084620809041311</c:v>
                </c:pt>
                <c:pt idx="707">
                  <c:v>-8.508491463026175</c:v>
                </c:pt>
                <c:pt idx="708">
                  <c:v>-8.5085208447721445</c:v>
                </c:pt>
                <c:pt idx="709">
                  <c:v>-8.5085502261420451</c:v>
                </c:pt>
                <c:pt idx="710">
                  <c:v>-8.508579607135875</c:v>
                </c:pt>
                <c:pt idx="711">
                  <c:v>-8.5086089877536395</c:v>
                </c:pt>
                <c:pt idx="712">
                  <c:v>-8.5086383679953421</c:v>
                </c:pt>
                <c:pt idx="713">
                  <c:v>-8.5086677478609811</c:v>
                </c:pt>
                <c:pt idx="714">
                  <c:v>-8.5086971273505636</c:v>
                </c:pt>
                <c:pt idx="715">
                  <c:v>-8.5087265064640896</c:v>
                </c:pt>
                <c:pt idx="716">
                  <c:v>-8.5087558852015661</c:v>
                </c:pt>
                <c:pt idx="717">
                  <c:v>-8.5087852635629933</c:v>
                </c:pt>
                <c:pt idx="718">
                  <c:v>-8.5088146415483727</c:v>
                </c:pt>
                <c:pt idx="719">
                  <c:v>-8.5088440191577064</c:v>
                </c:pt>
                <c:pt idx="720">
                  <c:v>-8.5088733963910048</c:v>
                </c:pt>
                <c:pt idx="721">
                  <c:v>-8.5089027732482609</c:v>
                </c:pt>
                <c:pt idx="722">
                  <c:v>-8.5089321497294748</c:v>
                </c:pt>
                <c:pt idx="723">
                  <c:v>-8.508961525834664</c:v>
                </c:pt>
                <c:pt idx="724">
                  <c:v>-8.5089909015638234</c:v>
                </c:pt>
                <c:pt idx="725">
                  <c:v>-8.5090202769169512</c:v>
                </c:pt>
                <c:pt idx="726">
                  <c:v>-8.5090496518940544</c:v>
                </c:pt>
                <c:pt idx="727">
                  <c:v>-8.5090790264951401</c:v>
                </c:pt>
                <c:pt idx="728">
                  <c:v>-8.5091084007201996</c:v>
                </c:pt>
                <c:pt idx="729">
                  <c:v>-8.5091377745692469</c:v>
                </c:pt>
                <c:pt idx="730">
                  <c:v>-8.5091671480422804</c:v>
                </c:pt>
                <c:pt idx="731">
                  <c:v>-8.5091965211393017</c:v>
                </c:pt>
                <c:pt idx="732">
                  <c:v>-8.5092258938603162</c:v>
                </c:pt>
                <c:pt idx="733">
                  <c:v>-8.509255266205324</c:v>
                </c:pt>
                <c:pt idx="734">
                  <c:v>-8.5092846381743268</c:v>
                </c:pt>
                <c:pt idx="735">
                  <c:v>-8.5093140097673317</c:v>
                </c:pt>
                <c:pt idx="736">
                  <c:v>-8.5093433809843422</c:v>
                </c:pt>
                <c:pt idx="737">
                  <c:v>-8.5093727518253566</c:v>
                </c:pt>
                <c:pt idx="738">
                  <c:v>-8.509402122290382</c:v>
                </c:pt>
                <c:pt idx="739">
                  <c:v>-8.509431492379413</c:v>
                </c:pt>
                <c:pt idx="740">
                  <c:v>-8.5094608620924639</c:v>
                </c:pt>
                <c:pt idx="741">
                  <c:v>-8.5094902314295258</c:v>
                </c:pt>
                <c:pt idx="742">
                  <c:v>-8.5095196003906075</c:v>
                </c:pt>
                <c:pt idx="743">
                  <c:v>-8.5095489689757127</c:v>
                </c:pt>
                <c:pt idx="744">
                  <c:v>-8.5095783371848448</c:v>
                </c:pt>
                <c:pt idx="745">
                  <c:v>-8.5096077050180021</c:v>
                </c:pt>
                <c:pt idx="746">
                  <c:v>-8.50963707247519</c:v>
                </c:pt>
                <c:pt idx="747">
                  <c:v>-8.5096664395564119</c:v>
                </c:pt>
                <c:pt idx="748">
                  <c:v>-8.5096958062616697</c:v>
                </c:pt>
                <c:pt idx="749">
                  <c:v>-8.5097251725909668</c:v>
                </c:pt>
                <c:pt idx="750">
                  <c:v>-8.5097545385443052</c:v>
                </c:pt>
                <c:pt idx="751">
                  <c:v>-8.5097839041216847</c:v>
                </c:pt>
                <c:pt idx="752">
                  <c:v>-8.5098132693231161</c:v>
                </c:pt>
                <c:pt idx="753">
                  <c:v>-8.5098426341485922</c:v>
                </c:pt>
                <c:pt idx="754">
                  <c:v>-8.5098719985981219</c:v>
                </c:pt>
                <c:pt idx="755">
                  <c:v>-8.5099013626717088</c:v>
                </c:pt>
                <c:pt idx="756">
                  <c:v>-8.5099307263693547</c:v>
                </c:pt>
                <c:pt idx="757">
                  <c:v>-8.5099600896910577</c:v>
                </c:pt>
                <c:pt idx="758">
                  <c:v>-8.5099894526368232</c:v>
                </c:pt>
                <c:pt idx="759">
                  <c:v>-8.51001881520666</c:v>
                </c:pt>
                <c:pt idx="760">
                  <c:v>-8.5100481774005647</c:v>
                </c:pt>
                <c:pt idx="761">
                  <c:v>-8.5100775392185373</c:v>
                </c:pt>
                <c:pt idx="762">
                  <c:v>-8.5101069006605901</c:v>
                </c:pt>
                <c:pt idx="763">
                  <c:v>-8.510136261726716</c:v>
                </c:pt>
                <c:pt idx="764">
                  <c:v>-8.5101656224169204</c:v>
                </c:pt>
                <c:pt idx="765">
                  <c:v>-8.5101949827312104</c:v>
                </c:pt>
                <c:pt idx="766">
                  <c:v>-8.5102243426695843</c:v>
                </c:pt>
                <c:pt idx="767">
                  <c:v>-8.5102537022320437</c:v>
                </c:pt>
                <c:pt idx="768">
                  <c:v>-8.5102830614186047</c:v>
                </c:pt>
                <c:pt idx="769">
                  <c:v>-8.510312420229253</c:v>
                </c:pt>
                <c:pt idx="770">
                  <c:v>-8.5103417786639959</c:v>
                </c:pt>
                <c:pt idx="771">
                  <c:v>-8.5103711367228385</c:v>
                </c:pt>
                <c:pt idx="772">
                  <c:v>-8.5104004944057881</c:v>
                </c:pt>
                <c:pt idx="773">
                  <c:v>-8.5104298517128392</c:v>
                </c:pt>
                <c:pt idx="774">
                  <c:v>-8.5104592086439954</c:v>
                </c:pt>
                <c:pt idx="775">
                  <c:v>-8.5104885651992603</c:v>
                </c:pt>
                <c:pt idx="776">
                  <c:v>-8.5105179213786446</c:v>
                </c:pt>
                <c:pt idx="777">
                  <c:v>-8.5105472771821393</c:v>
                </c:pt>
                <c:pt idx="778">
                  <c:v>-8.5105766326097534</c:v>
                </c:pt>
                <c:pt idx="779">
                  <c:v>-8.5106059876614957</c:v>
                </c:pt>
                <c:pt idx="780">
                  <c:v>-8.5106353423373591</c:v>
                </c:pt>
                <c:pt idx="781">
                  <c:v>-8.5106646966373454</c:v>
                </c:pt>
                <c:pt idx="782">
                  <c:v>-8.5106940505614634</c:v>
                </c:pt>
                <c:pt idx="783">
                  <c:v>-8.5107234041097133</c:v>
                </c:pt>
                <c:pt idx="784">
                  <c:v>-8.5107527572820967</c:v>
                </c:pt>
                <c:pt idx="785">
                  <c:v>-8.5107821100786207</c:v>
                </c:pt>
                <c:pt idx="786">
                  <c:v>-8.5108114624992872</c:v>
                </c:pt>
                <c:pt idx="787">
                  <c:v>-8.5108408145440979</c:v>
                </c:pt>
                <c:pt idx="788">
                  <c:v>-8.5108701662130439</c:v>
                </c:pt>
                <c:pt idx="789">
                  <c:v>-8.5108995175061484</c:v>
                </c:pt>
                <c:pt idx="790">
                  <c:v>-8.5109288684234041</c:v>
                </c:pt>
                <c:pt idx="791">
                  <c:v>-8.5109582189648147</c:v>
                </c:pt>
                <c:pt idx="792">
                  <c:v>-8.5109875691303785</c:v>
                </c:pt>
                <c:pt idx="793">
                  <c:v>-8.5110169189201006</c:v>
                </c:pt>
                <c:pt idx="794">
                  <c:v>-8.5110462683339918</c:v>
                </c:pt>
                <c:pt idx="795">
                  <c:v>-8.511075617372045</c:v>
                </c:pt>
                <c:pt idx="796">
                  <c:v>-8.511104966034269</c:v>
                </c:pt>
                <c:pt idx="797">
                  <c:v>-8.5111343143206621</c:v>
                </c:pt>
                <c:pt idx="798">
                  <c:v>-8.5111636622312297</c:v>
                </c:pt>
                <c:pt idx="799">
                  <c:v>-8.5111930097659734</c:v>
                </c:pt>
                <c:pt idx="800">
                  <c:v>-8.5112223569248986</c:v>
                </c:pt>
                <c:pt idx="801">
                  <c:v>-8.5112517037080035</c:v>
                </c:pt>
                <c:pt idx="802">
                  <c:v>-8.5112810501152936</c:v>
                </c:pt>
                <c:pt idx="803">
                  <c:v>-8.5113103961467687</c:v>
                </c:pt>
                <c:pt idx="804">
                  <c:v>-8.5113397418024359</c:v>
                </c:pt>
                <c:pt idx="805">
                  <c:v>-8.5113690870822953</c:v>
                </c:pt>
                <c:pt idx="806">
                  <c:v>-8.5113984319863523</c:v>
                </c:pt>
                <c:pt idx="807">
                  <c:v>-8.5114277765146085</c:v>
                </c:pt>
                <c:pt idx="808">
                  <c:v>-8.5114571206670586</c:v>
                </c:pt>
                <c:pt idx="809">
                  <c:v>-8.5114864644437223</c:v>
                </c:pt>
                <c:pt idx="810">
                  <c:v>-8.5115158078445887</c:v>
                </c:pt>
                <c:pt idx="811">
                  <c:v>-8.5115451508696669</c:v>
                </c:pt>
                <c:pt idx="812">
                  <c:v>-8.5115744935189568</c:v>
                </c:pt>
                <c:pt idx="813">
                  <c:v>-8.5116038357924566</c:v>
                </c:pt>
                <c:pt idx="814">
                  <c:v>-8.5116331776901788</c:v>
                </c:pt>
                <c:pt idx="815">
                  <c:v>-8.5116625192121216</c:v>
                </c:pt>
                <c:pt idx="816">
                  <c:v>-8.5116918603582867</c:v>
                </c:pt>
                <c:pt idx="817">
                  <c:v>-8.5117212011286778</c:v>
                </c:pt>
                <c:pt idx="818">
                  <c:v>-8.5117505415232966</c:v>
                </c:pt>
                <c:pt idx="819">
                  <c:v>-8.5117798815421555</c:v>
                </c:pt>
                <c:pt idx="820">
                  <c:v>-8.5118092211852403</c:v>
                </c:pt>
                <c:pt idx="821">
                  <c:v>-8.5118385604525653</c:v>
                </c:pt>
                <c:pt idx="822">
                  <c:v>-8.511867899344125</c:v>
                </c:pt>
                <c:pt idx="823">
                  <c:v>-8.511897237859932</c:v>
                </c:pt>
                <c:pt idx="824">
                  <c:v>-8.5119265759999898</c:v>
                </c:pt>
                <c:pt idx="825">
                  <c:v>-8.5119559137642842</c:v>
                </c:pt>
                <c:pt idx="826">
                  <c:v>-8.5119852511528364</c:v>
                </c:pt>
                <c:pt idx="827">
                  <c:v>-8.512014588165643</c:v>
                </c:pt>
                <c:pt idx="828">
                  <c:v>-8.5120439248027058</c:v>
                </c:pt>
                <c:pt idx="829">
                  <c:v>-8.5120732610640246</c:v>
                </c:pt>
                <c:pt idx="830">
                  <c:v>-8.5121025969496067</c:v>
                </c:pt>
                <c:pt idx="831">
                  <c:v>-8.5121319324594591</c:v>
                </c:pt>
                <c:pt idx="832">
                  <c:v>-8.5121612675935712</c:v>
                </c:pt>
                <c:pt idx="833">
                  <c:v>-8.5121906023519571</c:v>
                </c:pt>
                <c:pt idx="834">
                  <c:v>-8.5122199367346134</c:v>
                </c:pt>
                <c:pt idx="835">
                  <c:v>-8.5122492707415489</c:v>
                </c:pt>
                <c:pt idx="836">
                  <c:v>-8.5122786043727601</c:v>
                </c:pt>
                <c:pt idx="837">
                  <c:v>-8.512307937628254</c:v>
                </c:pt>
                <c:pt idx="838">
                  <c:v>-8.512337270508036</c:v>
                </c:pt>
                <c:pt idx="839">
                  <c:v>-8.5123666030121026</c:v>
                </c:pt>
                <c:pt idx="840">
                  <c:v>-8.5123959351404537</c:v>
                </c:pt>
                <c:pt idx="841">
                  <c:v>-8.5124252668931035</c:v>
                </c:pt>
                <c:pt idx="842">
                  <c:v>-8.5124545982700468</c:v>
                </c:pt>
                <c:pt idx="843">
                  <c:v>-8.5124839292712817</c:v>
                </c:pt>
                <c:pt idx="844">
                  <c:v>-8.5125132598968225</c:v>
                </c:pt>
                <c:pt idx="845">
                  <c:v>-8.5125425901466691</c:v>
                </c:pt>
                <c:pt idx="846">
                  <c:v>-8.5125719200208181</c:v>
                </c:pt>
                <c:pt idx="847">
                  <c:v>-8.5126012495192835</c:v>
                </c:pt>
                <c:pt idx="848">
                  <c:v>-8.5126305786420478</c:v>
                </c:pt>
                <c:pt idx="849">
                  <c:v>-8.5126599073891338</c:v>
                </c:pt>
                <c:pt idx="850">
                  <c:v>-8.5126892357605364</c:v>
                </c:pt>
                <c:pt idx="851">
                  <c:v>-8.5127185637562608</c:v>
                </c:pt>
                <c:pt idx="852">
                  <c:v>-8.5127478913763017</c:v>
                </c:pt>
                <c:pt idx="853">
                  <c:v>-8.5127772186206752</c:v>
                </c:pt>
                <c:pt idx="854">
                  <c:v>-8.5128065454893758</c:v>
                </c:pt>
                <c:pt idx="855">
                  <c:v>-8.5128358719824</c:v>
                </c:pt>
                <c:pt idx="856">
                  <c:v>-8.5128651980997638</c:v>
                </c:pt>
                <c:pt idx="857">
                  <c:v>-8.5128945238414655</c:v>
                </c:pt>
                <c:pt idx="858">
                  <c:v>-8.512923849207505</c:v>
                </c:pt>
                <c:pt idx="859">
                  <c:v>-8.5129531741978877</c:v>
                </c:pt>
                <c:pt idx="860">
                  <c:v>-8.5129824988126117</c:v>
                </c:pt>
                <c:pt idx="861">
                  <c:v>-8.5130118230516842</c:v>
                </c:pt>
                <c:pt idx="862">
                  <c:v>-8.5130411469151106</c:v>
                </c:pt>
                <c:pt idx="863">
                  <c:v>-8.5130704704028872</c:v>
                </c:pt>
                <c:pt idx="864">
                  <c:v>-8.5130997935150159</c:v>
                </c:pt>
                <c:pt idx="865">
                  <c:v>-8.5131291162515108</c:v>
                </c:pt>
                <c:pt idx="866">
                  <c:v>-8.5131584386123595</c:v>
                </c:pt>
                <c:pt idx="867">
                  <c:v>-8.5131877605975745</c:v>
                </c:pt>
                <c:pt idx="868">
                  <c:v>-8.5132170822071611</c:v>
                </c:pt>
                <c:pt idx="869">
                  <c:v>-8.5132464034411175</c:v>
                </c:pt>
                <c:pt idx="870">
                  <c:v>-8.5132757242994419</c:v>
                </c:pt>
                <c:pt idx="871">
                  <c:v>-8.5133050447821432</c:v>
                </c:pt>
                <c:pt idx="872">
                  <c:v>-8.5133343648892197</c:v>
                </c:pt>
                <c:pt idx="873">
                  <c:v>-8.5133636846206784</c:v>
                </c:pt>
                <c:pt idx="874">
                  <c:v>-8.5133930039765229</c:v>
                </c:pt>
                <c:pt idx="875">
                  <c:v>-8.5134223229567532</c:v>
                </c:pt>
                <c:pt idx="876">
                  <c:v>-8.5134516415613675</c:v>
                </c:pt>
                <c:pt idx="877">
                  <c:v>-8.5134809597903764</c:v>
                </c:pt>
                <c:pt idx="878">
                  <c:v>-8.5135102776437783</c:v>
                </c:pt>
                <c:pt idx="879">
                  <c:v>-8.513539595121582</c:v>
                </c:pt>
                <c:pt idx="880">
                  <c:v>-8.5135689122237874</c:v>
                </c:pt>
                <c:pt idx="881">
                  <c:v>-8.5135982289503858</c:v>
                </c:pt>
                <c:pt idx="882">
                  <c:v>-8.5136275453013983</c:v>
                </c:pt>
                <c:pt idx="883">
                  <c:v>-8.513656861276818</c:v>
                </c:pt>
                <c:pt idx="884">
                  <c:v>-8.513686176876643</c:v>
                </c:pt>
                <c:pt idx="885">
                  <c:v>-8.5137154921008875</c:v>
                </c:pt>
                <c:pt idx="886">
                  <c:v>-8.5137448069495463</c:v>
                </c:pt>
                <c:pt idx="887">
                  <c:v>-8.5137741214226246</c:v>
                </c:pt>
                <c:pt idx="888">
                  <c:v>-8.5138034355201242</c:v>
                </c:pt>
                <c:pt idx="889">
                  <c:v>-8.5138327492420505</c:v>
                </c:pt>
                <c:pt idx="890">
                  <c:v>-8.5138620625884069</c:v>
                </c:pt>
                <c:pt idx="891">
                  <c:v>-8.5138913755591901</c:v>
                </c:pt>
                <c:pt idx="892">
                  <c:v>-8.5139206881544052</c:v>
                </c:pt>
                <c:pt idx="893">
                  <c:v>-8.5139500003740611</c:v>
                </c:pt>
                <c:pt idx="894">
                  <c:v>-8.5139793122181491</c:v>
                </c:pt>
                <c:pt idx="895">
                  <c:v>-8.5140086236866797</c:v>
                </c:pt>
                <c:pt idx="896">
                  <c:v>-8.5140379347796564</c:v>
                </c:pt>
                <c:pt idx="897">
                  <c:v>-8.5140672454970812</c:v>
                </c:pt>
                <c:pt idx="898">
                  <c:v>-8.5140965558389539</c:v>
                </c:pt>
                <c:pt idx="899">
                  <c:v>-8.5141258658052781</c:v>
                </c:pt>
                <c:pt idx="900">
                  <c:v>-8.5141551753960591</c:v>
                </c:pt>
                <c:pt idx="901">
                  <c:v>-8.5141844846112988</c:v>
                </c:pt>
                <c:pt idx="902">
                  <c:v>-8.5142137934510007</c:v>
                </c:pt>
                <c:pt idx="903">
                  <c:v>-8.5142431019151665</c:v>
                </c:pt>
                <c:pt idx="904">
                  <c:v>-8.5142724100037945</c:v>
                </c:pt>
                <c:pt idx="905">
                  <c:v>-8.5143017177168936</c:v>
                </c:pt>
                <c:pt idx="906">
                  <c:v>-8.5143310250544619</c:v>
                </c:pt>
                <c:pt idx="907">
                  <c:v>-8.5143603320165067</c:v>
                </c:pt>
                <c:pt idx="908">
                  <c:v>-8.5143896386030313</c:v>
                </c:pt>
                <c:pt idx="909">
                  <c:v>-8.5144189448140324</c:v>
                </c:pt>
                <c:pt idx="910">
                  <c:v>-8.5144482506495205</c:v>
                </c:pt>
                <c:pt idx="911">
                  <c:v>-8.5144775561094903</c:v>
                </c:pt>
                <c:pt idx="912">
                  <c:v>-8.514506861193949</c:v>
                </c:pt>
                <c:pt idx="913">
                  <c:v>-8.5145361659029</c:v>
                </c:pt>
                <c:pt idx="914">
                  <c:v>-8.5145654702363434</c:v>
                </c:pt>
                <c:pt idx="915">
                  <c:v>-8.5145947741942845</c:v>
                </c:pt>
                <c:pt idx="916">
                  <c:v>-8.5146240777767268</c:v>
                </c:pt>
                <c:pt idx="917">
                  <c:v>-8.5146533809836704</c:v>
                </c:pt>
                <c:pt idx="918">
                  <c:v>-8.5146826838151153</c:v>
                </c:pt>
                <c:pt idx="919">
                  <c:v>-8.5147119862710703</c:v>
                </c:pt>
                <c:pt idx="920">
                  <c:v>-8.5147412883515372</c:v>
                </c:pt>
                <c:pt idx="921">
                  <c:v>-8.5147705900565143</c:v>
                </c:pt>
                <c:pt idx="922">
                  <c:v>-8.5147998913860086</c:v>
                </c:pt>
                <c:pt idx="923">
                  <c:v>-8.5148291923400237</c:v>
                </c:pt>
                <c:pt idx="924">
                  <c:v>-8.5148584929185542</c:v>
                </c:pt>
                <c:pt idx="925">
                  <c:v>-8.514887793121618</c:v>
                </c:pt>
                <c:pt idx="926">
                  <c:v>-8.5149170929492026</c:v>
                </c:pt>
                <c:pt idx="927">
                  <c:v>-8.5149463924013169</c:v>
                </c:pt>
                <c:pt idx="928">
                  <c:v>-8.5149756914779697</c:v>
                </c:pt>
                <c:pt idx="929">
                  <c:v>-8.5150049901791522</c:v>
                </c:pt>
                <c:pt idx="930">
                  <c:v>-8.5150342885048786</c:v>
                </c:pt>
                <c:pt idx="931">
                  <c:v>-8.5150635864551383</c:v>
                </c:pt>
                <c:pt idx="932">
                  <c:v>-8.5150928840299471</c:v>
                </c:pt>
                <c:pt idx="933">
                  <c:v>-8.5151221812293016</c:v>
                </c:pt>
                <c:pt idx="934">
                  <c:v>-8.5151514780532018</c:v>
                </c:pt>
                <c:pt idx="935">
                  <c:v>-8.5151807745016583</c:v>
                </c:pt>
                <c:pt idx="936">
                  <c:v>-8.5152100705746658</c:v>
                </c:pt>
                <c:pt idx="937">
                  <c:v>-8.5152393662722261</c:v>
                </c:pt>
                <c:pt idx="938">
                  <c:v>-8.5152686615943516</c:v>
                </c:pt>
                <c:pt idx="939">
                  <c:v>-8.5152979565410458</c:v>
                </c:pt>
                <c:pt idx="940">
                  <c:v>-8.5153272511122999</c:v>
                </c:pt>
                <c:pt idx="941">
                  <c:v>-8.5153565453081264</c:v>
                </c:pt>
                <c:pt idx="942">
                  <c:v>-8.515385839128518</c:v>
                </c:pt>
                <c:pt idx="943">
                  <c:v>-8.5154151325734873</c:v>
                </c:pt>
                <c:pt idx="944">
                  <c:v>-8.5154444256430324</c:v>
                </c:pt>
                <c:pt idx="945">
                  <c:v>-8.5154737183371569</c:v>
                </c:pt>
                <c:pt idx="946">
                  <c:v>-8.5155030106558627</c:v>
                </c:pt>
                <c:pt idx="947">
                  <c:v>-8.5155323025991532</c:v>
                </c:pt>
                <c:pt idx="948">
                  <c:v>-8.515561594167032</c:v>
                </c:pt>
                <c:pt idx="949">
                  <c:v>-8.5155908853595008</c:v>
                </c:pt>
                <c:pt idx="950">
                  <c:v>-8.5156201761765669</c:v>
                </c:pt>
                <c:pt idx="951">
                  <c:v>-8.5156494666182247</c:v>
                </c:pt>
                <c:pt idx="952">
                  <c:v>-8.5156787566844852</c:v>
                </c:pt>
                <c:pt idx="953">
                  <c:v>-8.5157080463753481</c:v>
                </c:pt>
                <c:pt idx="954">
                  <c:v>-8.5157373356908099</c:v>
                </c:pt>
                <c:pt idx="955">
                  <c:v>-8.5157666246308832</c:v>
                </c:pt>
                <c:pt idx="956">
                  <c:v>-8.5157959131955696</c:v>
                </c:pt>
                <c:pt idx="957">
                  <c:v>-8.5158252013848603</c:v>
                </c:pt>
                <c:pt idx="958">
                  <c:v>-8.5158544891987731</c:v>
                </c:pt>
                <c:pt idx="959">
                  <c:v>-8.515883776637299</c:v>
                </c:pt>
                <c:pt idx="960">
                  <c:v>-8.515913063700447</c:v>
                </c:pt>
                <c:pt idx="961">
                  <c:v>-8.5159423503882223</c:v>
                </c:pt>
                <c:pt idx="962">
                  <c:v>-8.5159716367006215</c:v>
                </c:pt>
                <c:pt idx="963">
                  <c:v>-8.5160009226376516</c:v>
                </c:pt>
                <c:pt idx="964">
                  <c:v>-8.5160302081993109</c:v>
                </c:pt>
                <c:pt idx="965">
                  <c:v>-8.51605949338561</c:v>
                </c:pt>
                <c:pt idx="966">
                  <c:v>-8.5160887781965418</c:v>
                </c:pt>
                <c:pt idx="967">
                  <c:v>-8.5161180626321169</c:v>
                </c:pt>
                <c:pt idx="968">
                  <c:v>-8.5161473466923319</c:v>
                </c:pt>
                <c:pt idx="969">
                  <c:v>-8.516176630377192</c:v>
                </c:pt>
                <c:pt idx="970">
                  <c:v>-8.5162059136867079</c:v>
                </c:pt>
                <c:pt idx="971">
                  <c:v>-8.5162351966208707</c:v>
                </c:pt>
                <c:pt idx="972">
                  <c:v>-8.5162644791796875</c:v>
                </c:pt>
                <c:pt idx="973">
                  <c:v>-8.5162937613631602</c:v>
                </c:pt>
                <c:pt idx="974">
                  <c:v>-8.5163230431712904</c:v>
                </c:pt>
                <c:pt idx="975">
                  <c:v>-8.5163523246040853</c:v>
                </c:pt>
                <c:pt idx="976">
                  <c:v>-8.5163816056615449</c:v>
                </c:pt>
                <c:pt idx="977">
                  <c:v>-8.5164108863436745</c:v>
                </c:pt>
                <c:pt idx="978">
                  <c:v>-8.5164401666504777</c:v>
                </c:pt>
                <c:pt idx="979">
                  <c:v>-8.5164694465819473</c:v>
                </c:pt>
                <c:pt idx="980">
                  <c:v>-8.5164987261381011</c:v>
                </c:pt>
                <c:pt idx="981">
                  <c:v>-8.5165280053189285</c:v>
                </c:pt>
                <c:pt idx="982">
                  <c:v>-8.5165572841244384</c:v>
                </c:pt>
                <c:pt idx="983">
                  <c:v>-8.5165865625546342</c:v>
                </c:pt>
                <c:pt idx="984">
                  <c:v>-8.516615840609516</c:v>
                </c:pt>
                <c:pt idx="985">
                  <c:v>-8.5166451182890892</c:v>
                </c:pt>
                <c:pt idx="986">
                  <c:v>-8.5166743955933502</c:v>
                </c:pt>
                <c:pt idx="987">
                  <c:v>-8.5167036725223166</c:v>
                </c:pt>
                <c:pt idx="988">
                  <c:v>-8.5167329490759744</c:v>
                </c:pt>
                <c:pt idx="989">
                  <c:v>-8.516762225254336</c:v>
                </c:pt>
                <c:pt idx="990">
                  <c:v>-8.5167915010574013</c:v>
                </c:pt>
                <c:pt idx="991">
                  <c:v>-8.5168207764851704</c:v>
                </c:pt>
                <c:pt idx="992">
                  <c:v>-8.5168500515376504</c:v>
                </c:pt>
                <c:pt idx="993">
                  <c:v>-8.5168793262148412</c:v>
                </c:pt>
                <c:pt idx="994">
                  <c:v>-8.51690860051675</c:v>
                </c:pt>
                <c:pt idx="995">
                  <c:v>-8.5169378744433786</c:v>
                </c:pt>
                <c:pt idx="996">
                  <c:v>-8.5169671479947198</c:v>
                </c:pt>
                <c:pt idx="997">
                  <c:v>-8.5169964211707931</c:v>
                </c:pt>
                <c:pt idx="998">
                  <c:v>-8.5170256939715863</c:v>
                </c:pt>
                <c:pt idx="999">
                  <c:v>-8.517054966397108</c:v>
                </c:pt>
                <c:pt idx="1000">
                  <c:v>-8.5170842384473637</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Calculs!$J$4:$J$1004</c:f>
              <c:numCache>
                <c:formatCode>0.00</c:formatCode>
                <c:ptCount val="1001"/>
                <c:pt idx="0">
                  <c:v>130.45589407791991</c:v>
                </c:pt>
                <c:pt idx="1">
                  <c:v>130.84082929956421</c:v>
                </c:pt>
                <c:pt idx="2">
                  <c:v>131.22533852468766</c:v>
                </c:pt>
                <c:pt idx="3">
                  <c:v>131.60942303084897</c:v>
                </c:pt>
                <c:pt idx="4">
                  <c:v>131.99308409025963</c:v>
                </c:pt>
                <c:pt idx="5">
                  <c:v>132.37632296981471</c:v>
                </c:pt>
                <c:pt idx="6">
                  <c:v>132.75914093112348</c:v>
                </c:pt>
                <c:pt idx="7">
                  <c:v>133.14153923053973</c:v>
                </c:pt>
                <c:pt idx="8">
                  <c:v>133.52351911919195</c:v>
                </c:pt>
                <c:pt idx="9">
                  <c:v>133.90508184301316</c:v>
                </c:pt>
                <c:pt idx="10">
                  <c:v>134.28622864277079</c:v>
                </c:pt>
                <c:pt idx="11">
                  <c:v>134.66696075025496</c:v>
                </c:pt>
                <c:pt idx="12">
                  <c:v>135.04727938453058</c:v>
                </c:pt>
                <c:pt idx="13">
                  <c:v>135.4271857559394</c:v>
                </c:pt>
                <c:pt idx="14">
                  <c:v>135.80668107003643</c:v>
                </c:pt>
                <c:pt idx="15">
                  <c:v>136.18576652761573</c:v>
                </c:pt>
                <c:pt idx="16">
                  <c:v>136.56444332473575</c:v>
                </c:pt>
                <c:pt idx="17">
                  <c:v>136.9427126527448</c:v>
                </c:pt>
                <c:pt idx="18">
                  <c:v>137.32057569830613</c:v>
                </c:pt>
                <c:pt idx="19">
                  <c:v>137.6980336434228</c:v>
                </c:pt>
                <c:pt idx="20">
                  <c:v>138.07508766546269</c:v>
                </c:pt>
                <c:pt idx="21">
                  <c:v>138.45173893911695</c:v>
                </c:pt>
                <c:pt idx="22">
                  <c:v>138.82798863832764</c:v>
                </c:pt>
                <c:pt idx="23">
                  <c:v>139.20383793431412</c:v>
                </c:pt>
                <c:pt idx="24">
                  <c:v>139.5792879936308</c:v>
                </c:pt>
                <c:pt idx="25">
                  <c:v>139.95433997819265</c:v>
                </c:pt>
                <c:pt idx="26">
                  <c:v>140.32899504530039</c:v>
                </c:pt>
                <c:pt idx="27">
                  <c:v>140.70325434766562</c:v>
                </c:pt>
                <c:pt idx="28">
                  <c:v>141.07711903343576</c:v>
                </c:pt>
                <c:pt idx="29">
                  <c:v>141.45059024621878</c:v>
                </c:pt>
                <c:pt idx="30">
                  <c:v>141.82366912510773</c:v>
                </c:pt>
                <c:pt idx="31">
                  <c:v>142.1963568047052</c:v>
                </c:pt>
                <c:pt idx="32">
                  <c:v>142.56865441514768</c:v>
                </c:pt>
                <c:pt idx="33">
                  <c:v>142.94056308212942</c:v>
                </c:pt>
                <c:pt idx="34">
                  <c:v>143.31208392692659</c:v>
                </c:pt>
                <c:pt idx="35">
                  <c:v>143.68321806642086</c:v>
                </c:pt>
                <c:pt idx="36">
                  <c:v>144.05396661312315</c:v>
                </c:pt>
                <c:pt idx="37">
                  <c:v>144.42433067519698</c:v>
                </c:pt>
                <c:pt idx="38">
                  <c:v>144.79431135648181</c:v>
                </c:pt>
                <c:pt idx="39">
                  <c:v>145.16390975651615</c:v>
                </c:pt>
                <c:pt idx="40">
                  <c:v>145.53312697056055</c:v>
                </c:pt>
                <c:pt idx="41">
                  <c:v>145.90196408962044</c:v>
                </c:pt>
                <c:pt idx="42">
                  <c:v>146.27042220046874</c:v>
                </c:pt>
                <c:pt idx="43">
                  <c:v>146.63850238566852</c:v>
                </c:pt>
                <c:pt idx="44">
                  <c:v>147.00620572359523</c:v>
                </c:pt>
                <c:pt idx="45">
                  <c:v>147.37353328845902</c:v>
                </c:pt>
                <c:pt idx="46">
                  <c:v>147.74048615032675</c:v>
                </c:pt>
                <c:pt idx="47">
                  <c:v>148.10706537514395</c:v>
                </c:pt>
                <c:pt idx="48">
                  <c:v>148.47327202475665</c:v>
                </c:pt>
                <c:pt idx="49">
                  <c:v>148.83910715693298</c:v>
                </c:pt>
                <c:pt idx="50">
                  <c:v>149.20457182538465</c:v>
                </c:pt>
                <c:pt idx="51">
                  <c:v>149.56966707978833</c:v>
                </c:pt>
                <c:pt idx="52">
                  <c:v>149.93439396580695</c:v>
                </c:pt>
                <c:pt idx="53">
                  <c:v>150.29875352511061</c:v>
                </c:pt>
                <c:pt idx="54">
                  <c:v>150.66274679539768</c:v>
                </c:pt>
                <c:pt idx="55">
                  <c:v>151.02637481041552</c:v>
                </c:pt>
                <c:pt idx="56">
                  <c:v>151.38963859998114</c:v>
                </c:pt>
                <c:pt idx="57">
                  <c:v>151.75253919000181</c:v>
                </c:pt>
                <c:pt idx="58">
                  <c:v>152.11507760249538</c:v>
                </c:pt>
                <c:pt idx="59">
                  <c:v>152.4772548556106</c:v>
                </c:pt>
                <c:pt idx="60">
                  <c:v>152.8390719636472</c:v>
                </c:pt>
                <c:pt idx="61">
                  <c:v>153.20052993707594</c:v>
                </c:pt>
                <c:pt idx="62">
                  <c:v>153.5616297825585</c:v>
                </c:pt>
                <c:pt idx="63">
                  <c:v>153.92237250296714</c:v>
                </c:pt>
                <c:pt idx="64">
                  <c:v>154.28275909740441</c:v>
                </c:pt>
                <c:pt idx="65">
                  <c:v>154.6427905612226</c:v>
                </c:pt>
                <c:pt idx="66">
                  <c:v>155.00246788604309</c:v>
                </c:pt>
                <c:pt idx="67">
                  <c:v>155.36179205977561</c:v>
                </c:pt>
                <c:pt idx="68">
                  <c:v>155.72076406663737</c:v>
                </c:pt>
                <c:pt idx="69">
                  <c:v>156.07938488717204</c:v>
                </c:pt>
                <c:pt idx="70">
                  <c:v>156.43765549826861</c:v>
                </c:pt>
                <c:pt idx="71">
                  <c:v>156.79557687318015</c:v>
                </c:pt>
                <c:pt idx="72">
                  <c:v>157.15314998154244</c:v>
                </c:pt>
                <c:pt idx="73">
                  <c:v>157.51037578939247</c:v>
                </c:pt>
                <c:pt idx="74">
                  <c:v>157.86725525918689</c:v>
                </c:pt>
                <c:pt idx="75">
                  <c:v>158.22378934982018</c:v>
                </c:pt>
                <c:pt idx="76">
                  <c:v>158.57997901664291</c:v>
                </c:pt>
                <c:pt idx="77">
                  <c:v>158.93582521147971</c:v>
                </c:pt>
                <c:pt idx="78">
                  <c:v>159.29132888264729</c:v>
                </c:pt>
                <c:pt idx="79">
                  <c:v>159.64649097497215</c:v>
                </c:pt>
                <c:pt idx="80">
                  <c:v>160.00131242980837</c:v>
                </c:pt>
                <c:pt idx="81">
                  <c:v>160.35579418505509</c:v>
                </c:pt>
                <c:pt idx="82">
                  <c:v>160.70993717517416</c:v>
                </c:pt>
                <c:pt idx="83">
                  <c:v>161.06374233120732</c:v>
                </c:pt>
                <c:pt idx="84">
                  <c:v>161.41721058079364</c:v>
                </c:pt>
                <c:pt idx="85">
                  <c:v>161.77034284818649</c:v>
                </c:pt>
                <c:pt idx="86">
                  <c:v>162.12314005427075</c:v>
                </c:pt>
                <c:pt idx="87">
                  <c:v>162.47560311657961</c:v>
                </c:pt>
                <c:pt idx="88">
                  <c:v>162.8277329493115</c:v>
                </c:pt>
                <c:pt idx="89">
                  <c:v>163.17953046334677</c:v>
                </c:pt>
                <c:pt idx="90">
                  <c:v>163.53099656626432</c:v>
                </c:pt>
                <c:pt idx="91">
                  <c:v>163.88213216235809</c:v>
                </c:pt>
                <c:pt idx="92">
                  <c:v>164.2329381526535</c:v>
                </c:pt>
                <c:pt idx="93">
                  <c:v>164.58341543492375</c:v>
                </c:pt>
                <c:pt idx="94">
                  <c:v>164.93356490370604</c:v>
                </c:pt>
                <c:pt idx="95">
                  <c:v>165.28338745031766</c:v>
                </c:pt>
                <c:pt idx="96">
                  <c:v>165.63288396287206</c:v>
                </c:pt>
                <c:pt idx="97">
                  <c:v>165.98205532629464</c:v>
                </c:pt>
                <c:pt idx="98">
                  <c:v>166.33090242233865</c:v>
                </c:pt>
                <c:pt idx="99">
                  <c:v>166.67942612960093</c:v>
                </c:pt>
                <c:pt idx="100">
                  <c:v>167.02762732353739</c:v>
                </c:pt>
                <c:pt idx="101">
                  <c:v>170.49196860053462</c:v>
                </c:pt>
                <c:pt idx="102">
                  <c:v>173.92462029170187</c:v>
                </c:pt>
                <c:pt idx="103">
                  <c:v>177.32642924816375</c:v>
                </c:pt>
                <c:pt idx="104">
                  <c:v>180.69821284845054</c:v>
                </c:pt>
                <c:pt idx="105">
                  <c:v>184.04076040648178</c:v>
                </c:pt>
                <c:pt idx="106">
                  <c:v>187.35483449642973</c:v>
                </c:pt>
                <c:pt idx="107">
                  <c:v>190.64117220030084</c:v>
                </c:pt>
                <c:pt idx="108">
                  <c:v>193.90048628359708</c:v>
                </c:pt>
                <c:pt idx="109">
                  <c:v>197.13346630398721</c:v>
                </c:pt>
                <c:pt idx="110">
                  <c:v>200.34077965752553</c:v>
                </c:pt>
                <c:pt idx="111">
                  <c:v>203.52307256659799</c:v>
                </c:pt>
                <c:pt idx="112">
                  <c:v>206.68097101345001</c:v>
                </c:pt>
                <c:pt idx="113">
                  <c:v>209.81508162285385</c:v>
                </c:pt>
                <c:pt idx="114">
                  <c:v>212.92599249720132</c:v>
                </c:pt>
                <c:pt idx="115">
                  <c:v>216.01427400706038</c:v>
                </c:pt>
                <c:pt idx="116">
                  <c:v>219.08047954000705</c:v>
                </c:pt>
                <c:pt idx="117">
                  <c:v>222.12514621033606</c:v>
                </c:pt>
                <c:pt idx="118">
                  <c:v>225.14879553206336</c:v>
                </c:pt>
                <c:pt idx="119">
                  <c:v>228.15193405745816</c:v>
                </c:pt>
                <c:pt idx="120">
                  <c:v>231.13505398318179</c:v>
                </c:pt>
                <c:pt idx="121">
                  <c:v>234.09863372596226</c:v>
                </c:pt>
                <c:pt idx="122">
                  <c:v>237.04313846959781</c:v>
                </c:pt>
                <c:pt idx="123">
                  <c:v>239.96902068495615</c:v>
                </c:pt>
                <c:pt idx="124">
                  <c:v>242.87672062452117</c:v>
                </c:pt>
                <c:pt idx="125">
                  <c:v>245.76666679293112</c:v>
                </c:pt>
                <c:pt idx="126">
                  <c:v>248.63927639485374</c:v>
                </c:pt>
                <c:pt idx="127">
                  <c:v>251.49495576145162</c:v>
                </c:pt>
                <c:pt idx="128">
                  <c:v>254.33410075660666</c:v>
                </c:pt>
                <c:pt idx="129">
                  <c:v>257.15709716399311</c:v>
                </c:pt>
                <c:pt idx="130">
                  <c:v>259.96432105601605</c:v>
                </c:pt>
                <c:pt idx="131">
                  <c:v>262.75613914556322</c:v>
                </c:pt>
                <c:pt idx="132">
                  <c:v>265.53290912145565</c:v>
                </c:pt>
                <c:pt idx="133">
                  <c:v>268.2949799684223</c:v>
                </c:pt>
                <c:pt idx="134">
                  <c:v>271.04269227236949</c:v>
                </c:pt>
                <c:pt idx="135">
                  <c:v>273.77637851166378</c:v>
                </c:pt>
                <c:pt idx="136">
                  <c:v>276.49636333509801</c:v>
                </c:pt>
                <c:pt idx="137">
                  <c:v>279.20296382716583</c:v>
                </c:pt>
                <c:pt idx="138">
                  <c:v>281.89648976122623</c:v>
                </c:pt>
                <c:pt idx="139">
                  <c:v>284.57724384109929</c:v>
                </c:pt>
                <c:pt idx="140">
                  <c:v>287.24552193159667</c:v>
                </c:pt>
                <c:pt idx="141">
                  <c:v>289.90161327845357</c:v>
                </c:pt>
                <c:pt idx="142">
                  <c:v>292.54580071809517</c:v>
                </c:pt>
                <c:pt idx="143">
                  <c:v>295.17836087763703</c:v>
                </c:pt>
                <c:pt idx="144">
                  <c:v>297.79956436548792</c:v>
                </c:pt>
                <c:pt idx="145">
                  <c:v>300.40967595289385</c:v>
                </c:pt>
                <c:pt idx="146">
                  <c:v>303.00895474673217</c:v>
                </c:pt>
                <c:pt idx="147">
                  <c:v>305.59765435383736</c:v>
                </c:pt>
                <c:pt idx="148">
                  <c:v>308.1760230371122</c:v>
                </c:pt>
                <c:pt idx="149">
                  <c:v>310.74430386365225</c:v>
                </c:pt>
                <c:pt idx="150">
                  <c:v>313.30273484508433</c:v>
                </c:pt>
                <c:pt idx="151">
                  <c:v>315.85154907029499</c:v>
                </c:pt>
                <c:pt idx="152">
                  <c:v>318.39097483069895</c:v>
                </c:pt>
                <c:pt idx="153">
                  <c:v>320.92123573817224</c:v>
                </c:pt>
                <c:pt idx="154">
                  <c:v>323.44255083574961</c:v>
                </c:pt>
                <c:pt idx="155">
                  <c:v>325.95513470116038</c:v>
                </c:pt>
                <c:pt idx="156">
                  <c:v>328.45919754325121</c:v>
                </c:pt>
                <c:pt idx="157">
                  <c:v>330.95494529131838</c:v>
                </c:pt>
                <c:pt idx="158">
                  <c:v>333.44257967734649</c:v>
                </c:pt>
                <c:pt idx="159">
                  <c:v>335.92229831112326</c:v>
                </c:pt>
                <c:pt idx="160">
                  <c:v>338.39429474817354</c:v>
                </c:pt>
                <c:pt idx="161">
                  <c:v>340.85875855042832</c:v>
                </c:pt>
                <c:pt idx="162">
                  <c:v>343.31587533951648</c:v>
                </c:pt>
                <c:pt idx="163">
                  <c:v>345.7658268425393</c:v>
                </c:pt>
                <c:pt idx="164">
                  <c:v>348.20879093015969</c:v>
                </c:pt>
                <c:pt idx="165">
                  <c:v>350.64494164680985</c:v>
                </c:pt>
                <c:pt idx="166">
                  <c:v>353.07444923279388</c:v>
                </c:pt>
                <c:pt idx="167">
                  <c:v>355.49748013803588</c:v>
                </c:pt>
                <c:pt idx="168">
                  <c:v>357.91419702719895</c:v>
                </c:pt>
                <c:pt idx="169">
                  <c:v>360.32475877587802</c:v>
                </c:pt>
                <c:pt idx="170">
                  <c:v>362.72932045755186</c:v>
                </c:pt>
                <c:pt idx="171">
                  <c:v>365.12803332096524</c:v>
                </c:pt>
                <c:pt idx="172">
                  <c:v>367.52104475760581</c:v>
                </c:pt>
                <c:pt idx="173">
                  <c:v>369.90849825894128</c:v>
                </c:pt>
                <c:pt idx="174">
                  <c:v>372.29053336309659</c:v>
                </c:pt>
                <c:pt idx="175">
                  <c:v>374.66728559067656</c:v>
                </c:pt>
                <c:pt idx="176">
                  <c:v>377.03888636948454</c:v>
                </c:pt>
                <c:pt idx="177">
                  <c:v>379.40546294795297</c:v>
                </c:pt>
                <c:pt idx="178">
                  <c:v>381.76713829719199</c:v>
                </c:pt>
                <c:pt idx="179">
                  <c:v>384.12403100168365</c:v>
                </c:pt>
                <c:pt idx="180">
                  <c:v>386.47625513880229</c:v>
                </c:pt>
                <c:pt idx="181">
                  <c:v>388.82392014753594</c:v>
                </c:pt>
                <c:pt idx="182">
                  <c:v>391.16713068701563</c:v>
                </c:pt>
                <c:pt idx="183">
                  <c:v>393.50598648573884</c:v>
                </c:pt>
                <c:pt idx="184">
                  <c:v>395.84058218269297</c:v>
                </c:pt>
                <c:pt idx="185">
                  <c:v>398.17100716194693</c:v>
                </c:pt>
                <c:pt idx="186">
                  <c:v>400.49734538267376</c:v>
                </c:pt>
                <c:pt idx="187">
                  <c:v>402.8196752069851</c:v>
                </c:pt>
                <c:pt idx="188">
                  <c:v>405.13806922838063</c:v>
                </c:pt>
                <c:pt idx="189">
                  <c:v>407.4525941040236</c:v>
                </c:pt>
                <c:pt idx="190">
                  <c:v>409.76331039441402</c:v>
                </c:pt>
                <c:pt idx="191">
                  <c:v>412.07027241432024</c:v>
                </c:pt>
                <c:pt idx="192">
                  <c:v>414.37352809900642</c:v>
                </c:pt>
                <c:pt idx="193">
                  <c:v>416.67311888983357</c:v>
                </c:pt>
                <c:pt idx="194">
                  <c:v>418.96907964318234</c:v>
                </c:pt>
                <c:pt idx="195">
                  <c:v>421.26143856633468</c:v>
                </c:pt>
                <c:pt idx="196">
                  <c:v>423.55021718345324</c:v>
                </c:pt>
                <c:pt idx="197">
                  <c:v>425.83543033412172</c:v>
                </c:pt>
                <c:pt idx="198">
                  <c:v>428.11708620608988</c:v>
                </c:pt>
                <c:pt idx="199">
                  <c:v>430.39518640294352</c:v>
                </c:pt>
                <c:pt idx="200">
                  <c:v>432.66972604644826</c:v>
                </c:pt>
                <c:pt idx="201">
                  <c:v>434.94069391235826</c:v>
                </c:pt>
                <c:pt idx="202">
                  <c:v>437.20807259759562</c:v>
                </c:pt>
                <c:pt idx="203">
                  <c:v>439.4718387159437</c:v>
                </c:pt>
                <c:pt idx="204">
                  <c:v>441.7319631187994</c:v>
                </c:pt>
                <c:pt idx="205">
                  <c:v>443.9884111371141</c:v>
                </c:pt>
                <c:pt idx="206">
                  <c:v>446.24114284043122</c:v>
                </c:pt>
                <c:pt idx="207">
                  <c:v>448.49011330888578</c:v>
                </c:pt>
                <c:pt idx="208">
                  <c:v>450.73527291414962</c:v>
                </c:pt>
                <c:pt idx="209">
                  <c:v>452.9765676055531</c:v>
                </c:pt>
                <c:pt idx="210">
                  <c:v>455.21393919795838</c:v>
                </c:pt>
                <c:pt idx="211">
                  <c:v>457.44732565836529</c:v>
                </c:pt>
                <c:pt idx="212">
                  <c:v>459.67666138866747</c:v>
                </c:pt>
                <c:pt idx="213">
                  <c:v>461.90187750242075</c:v>
                </c:pt>
                <c:pt idx="214">
                  <c:v>464.12290209391097</c:v>
                </c:pt>
                <c:pt idx="215">
                  <c:v>466.33966049820725</c:v>
                </c:pt>
                <c:pt idx="216">
                  <c:v>468.55207554124286</c:v>
                </c:pt>
                <c:pt idx="217">
                  <c:v>470.76006777927887</c:v>
                </c:pt>
                <c:pt idx="218">
                  <c:v>472.96355572737207</c:v>
                </c:pt>
                <c:pt idx="219">
                  <c:v>475.16245607668952</c:v>
                </c:pt>
                <c:pt idx="220">
                  <c:v>477.35668390069202</c:v>
                </c:pt>
                <c:pt idx="221">
                  <c:v>479.54615285035021</c:v>
                </c:pt>
                <c:pt idx="222">
                  <c:v>481.73077533866473</c:v>
                </c:pt>
                <c:pt idx="223">
                  <c:v>483.91046271484259</c:v>
                </c:pt>
                <c:pt idx="224">
                  <c:v>486.08512542853737</c:v>
                </c:pt>
                <c:pt idx="225">
                  <c:v>488.2546731845967</c:v>
                </c:pt>
                <c:pt idx="226">
                  <c:v>490.41901508878254</c:v>
                </c:pt>
                <c:pt idx="227">
                  <c:v>492.57805978493582</c:v>
                </c:pt>
                <c:pt idx="228">
                  <c:v>494.73171558405704</c:v>
                </c:pt>
                <c:pt idx="229">
                  <c:v>496.87989058576443</c:v>
                </c:pt>
                <c:pt idx="230">
                  <c:v>499.02249279257728</c:v>
                </c:pt>
                <c:pt idx="231">
                  <c:v>501.1594302174542</c:v>
                </c:pt>
                <c:pt idx="232">
                  <c:v>503.29061098499545</c:v>
                </c:pt>
                <c:pt idx="233">
                  <c:v>505.41594342669589</c:v>
                </c:pt>
                <c:pt idx="234">
                  <c:v>507.53533617061368</c:v>
                </c:pt>
                <c:pt idx="235">
                  <c:v>509.64869822579584</c:v>
                </c:pt>
                <c:pt idx="236">
                  <c:v>511.75593906178011</c:v>
                </c:pt>
                <c:pt idx="237">
                  <c:v>513.85696868347031</c:v>
                </c:pt>
                <c:pt idx="238">
                  <c:v>515.95169770166206</c:v>
                </c:pt>
                <c:pt idx="239">
                  <c:v>518.04003739947484</c:v>
                </c:pt>
                <c:pt idx="240">
                  <c:v>520.12189979492894</c:v>
                </c:pt>
                <c:pt idx="241">
                  <c:v>522.19719769988717</c:v>
                </c:pt>
                <c:pt idx="242">
                  <c:v>524.26584477556571</c:v>
                </c:pt>
                <c:pt idx="243">
                  <c:v>526.32775558480216</c:v>
                </c:pt>
                <c:pt idx="244">
                  <c:v>528.38284564125536</c:v>
                </c:pt>
                <c:pt idx="245">
                  <c:v>530.43103145569921</c:v>
                </c:pt>
                <c:pt idx="246">
                  <c:v>532.4722305795591</c:v>
                </c:pt>
                <c:pt idx="247">
                  <c:v>534.50636164582966</c:v>
                </c:pt>
                <c:pt idx="248">
                  <c:v>536.53334440750257</c:v>
                </c:pt>
                <c:pt idx="249">
                  <c:v>538.55309977362276</c:v>
                </c:pt>
                <c:pt idx="250">
                  <c:v>540.56554984308411</c:v>
                </c:pt>
                <c:pt idx="251">
                  <c:v>542.57061793626713</c:v>
                </c:pt>
                <c:pt idx="252">
                  <c:v>544.56822862461468</c:v>
                </c:pt>
                <c:pt idx="253">
                  <c:v>546.55830775823415</c:v>
                </c:pt>
                <c:pt idx="254">
                  <c:v>548.54078249161057</c:v>
                </c:pt>
                <c:pt idx="255">
                  <c:v>550.51558130750766</c:v>
                </c:pt>
                <c:pt idx="256">
                  <c:v>552.48263403913063</c:v>
                </c:pt>
                <c:pt idx="257">
                  <c:v>554.44187189061836</c:v>
                </c:pt>
                <c:pt idx="258">
                  <c:v>556.39322745593063</c:v>
                </c:pt>
                <c:pt idx="259">
                  <c:v>558.33663473619026</c:v>
                </c:pt>
                <c:pt idx="260">
                  <c:v>560.27202915553823</c:v>
                </c:pt>
                <c:pt idx="261">
                  <c:v>562.19934757555541</c:v>
                </c:pt>
                <c:pt idx="262">
                  <c:v>564.11852830830344</c:v>
                </c:pt>
                <c:pt idx="263">
                  <c:v>566.02951112803316</c:v>
                </c:pt>
                <c:pt idx="264">
                  <c:v>567.93223728160672</c:v>
                </c:pt>
                <c:pt idx="265">
                  <c:v>569.826649497679</c:v>
                </c:pt>
                <c:pt idx="266">
                  <c:v>571.71269199468031</c:v>
                </c:pt>
                <c:pt idx="267">
                  <c:v>573.59031048764075</c:v>
                </c:pt>
                <c:pt idx="268">
                  <c:v>575.45945219389625</c:v>
                </c:pt>
                <c:pt idx="269">
                  <c:v>577.32006583771329</c:v>
                </c:pt>
                <c:pt idx="270">
                  <c:v>579.17210165386882</c:v>
                </c:pt>
                <c:pt idx="271">
                  <c:v>581.01551139022035</c:v>
                </c:pt>
                <c:pt idx="272">
                  <c:v>582.8502483092999</c:v>
                </c:pt>
                <c:pt idx="273">
                  <c:v>584.67626718896486</c:v>
                </c:pt>
                <c:pt idx="274">
                  <c:v>586.49352432213732</c:v>
                </c:pt>
                <c:pt idx="275">
                  <c:v>588.30197751566288</c:v>
                </c:pt>
                <c:pt idx="276">
                  <c:v>590.1015860883183</c:v>
                </c:pt>
                <c:pt idx="277">
                  <c:v>591.89231086799873</c:v>
                </c:pt>
                <c:pt idx="278">
                  <c:v>593.67411418811071</c:v>
                </c:pt>
                <c:pt idx="279">
                  <c:v>595.44695988320109</c:v>
                </c:pt>
                <c:pt idx="280">
                  <c:v>597.21081328384685</c:v>
                </c:pt>
                <c:pt idx="281">
                  <c:v>598.96564121083361</c:v>
                </c:pt>
                <c:pt idx="282">
                  <c:v>600.71141196864846</c:v>
                </c:pt>
                <c:pt idx="283">
                  <c:v>602.44809533831199</c:v>
                </c:pt>
                <c:pt idx="284">
                  <c:v>604.17566256957446</c:v>
                </c:pt>
                <c:pt idx="285">
                  <c:v>605.89408637250096</c:v>
                </c:pt>
                <c:pt idx="286">
                  <c:v>607.60334090846868</c:v>
                </c:pt>
                <c:pt idx="287">
                  <c:v>609.30340178059964</c:v>
                </c:pt>
                <c:pt idx="288">
                  <c:v>610.99424602365195</c:v>
                </c:pt>
                <c:pt idx="289">
                  <c:v>612.67585209339222</c:v>
                </c:pt>
                <c:pt idx="290">
                  <c:v>614.3481998554704</c:v>
                </c:pt>
                <c:pt idx="291">
                  <c:v>616.01127057381939</c:v>
                </c:pt>
                <c:pt idx="292">
                  <c:v>617.66504689859994</c:v>
                </c:pt>
                <c:pt idx="293">
                  <c:v>619.30951285371179</c:v>
                </c:pt>
                <c:pt idx="294">
                  <c:v>620.94465382389183</c:v>
                </c:pt>
                <c:pt idx="295">
                  <c:v>622.57045654141825</c:v>
                </c:pt>
                <c:pt idx="296">
                  <c:v>624.18690907244127</c:v>
                </c:pt>
                <c:pt idx="297">
                  <c:v>625.79400080295886</c:v>
                </c:pt>
                <c:pt idx="298">
                  <c:v>627.3917224244567</c:v>
                </c:pt>
                <c:pt idx="299">
                  <c:v>628.98006591923047</c:v>
                </c:pt>
                <c:pt idx="300">
                  <c:v>630.55902454540899</c:v>
                </c:pt>
                <c:pt idx="301">
                  <c:v>632.12859282169484</c:v>
                </c:pt>
                <c:pt idx="302">
                  <c:v>633.68876651184155</c:v>
                </c:pt>
                <c:pt idx="303">
                  <c:v>635.23954260888229</c:v>
                </c:pt>
                <c:pt idx="304">
                  <c:v>636.78091931912797</c:v>
                </c:pt>
                <c:pt idx="305">
                  <c:v>638.31289604595065</c:v>
                </c:pt>
                <c:pt idx="306">
                  <c:v>639.83547337336745</c:v>
                </c:pt>
                <c:pt idx="307">
                  <c:v>641.34865304944162</c:v>
                </c:pt>
                <c:pt idx="308">
                  <c:v>642.85243796951488</c:v>
                </c:pt>
                <c:pt idx="309">
                  <c:v>644.34683215928624</c:v>
                </c:pt>
                <c:pt idx="310">
                  <c:v>645.83184075775137</c:v>
                </c:pt>
                <c:pt idx="311">
                  <c:v>647.30747000001713</c:v>
                </c:pt>
                <c:pt idx="312">
                  <c:v>648.77372720000437</c:v>
                </c:pt>
                <c:pt idx="313">
                  <c:v>650.23062073305255</c:v>
                </c:pt>
                <c:pt idx="314">
                  <c:v>651.67816001843914</c:v>
                </c:pt>
                <c:pt idx="315">
                  <c:v>653.11635550182677</c:v>
                </c:pt>
                <c:pt idx="316">
                  <c:v>654.54521863764967</c:v>
                </c:pt>
                <c:pt idx="317">
                  <c:v>655.96476187145186</c:v>
                </c:pt>
                <c:pt idx="318">
                  <c:v>657.37499862218863</c:v>
                </c:pt>
                <c:pt idx="319">
                  <c:v>658.77594326450264</c:v>
                </c:pt>
                <c:pt idx="320">
                  <c:v>660.16761111098526</c:v>
                </c:pt>
                <c:pt idx="321">
                  <c:v>661.55001839443355</c:v>
                </c:pt>
                <c:pt idx="322">
                  <c:v>662.923182250114</c:v>
                </c:pt>
                <c:pt idx="323">
                  <c:v>664.28712069804203</c:v>
                </c:pt>
                <c:pt idx="324">
                  <c:v>665.64185262528747</c:v>
                </c:pt>
                <c:pt idx="325">
                  <c:v>666.98739776831439</c:v>
                </c:pt>
                <c:pt idx="326">
                  <c:v>668.32377669536561</c:v>
                </c:pt>
                <c:pt idx="327">
                  <c:v>669.65101078889904</c:v>
                </c:pt>
                <c:pt idx="328">
                  <c:v>670.96912222808521</c:v>
                </c:pt>
                <c:pt idx="329">
                  <c:v>672.27813397137345</c:v>
                </c:pt>
                <c:pt idx="330">
                  <c:v>673.57806973913478</c:v>
                </c:pt>
                <c:pt idx="331">
                  <c:v>674.86895399638854</c:v>
                </c:pt>
                <c:pt idx="332">
                  <c:v>676.15081193561991</c:v>
                </c:pt>
                <c:pt idx="333">
                  <c:v>677.4236694596957</c:v>
                </c:pt>
                <c:pt idx="334">
                  <c:v>678.68755316488375</c:v>
                </c:pt>
                <c:pt idx="335">
                  <c:v>679.94249032398386</c:v>
                </c:pt>
                <c:pt idx="336">
                  <c:v>681.18850886957432</c:v>
                </c:pt>
                <c:pt idx="337">
                  <c:v>682.42563737738135</c:v>
                </c:pt>
                <c:pt idx="338">
                  <c:v>683.65390504977574</c:v>
                </c:pt>
                <c:pt idx="339">
                  <c:v>684.87334169940266</c:v>
                </c:pt>
                <c:pt idx="340">
                  <c:v>686.08397773294882</c:v>
                </c:pt>
                <c:pt idx="341">
                  <c:v>687.28584413505234</c:v>
                </c:pt>
                <c:pt idx="342">
                  <c:v>688.47897245235902</c:v>
                </c:pt>
                <c:pt idx="343">
                  <c:v>689.66339477772999</c:v>
                </c:pt>
                <c:pt idx="344">
                  <c:v>690.83914373460357</c:v>
                </c:pt>
                <c:pt idx="345">
                  <c:v>692.00625246151617</c:v>
                </c:pt>
                <c:pt idx="346">
                  <c:v>693.16475459678509</c:v>
                </c:pt>
                <c:pt idx="347">
                  <c:v>694.31468426335618</c:v>
                </c:pt>
                <c:pt idx="348">
                  <c:v>695.45607605382042</c:v>
                </c:pt>
                <c:pt idx="349">
                  <c:v>696.58896501560093</c:v>
                </c:pt>
                <c:pt idx="350">
                  <c:v>697.71338663631377</c:v>
                </c:pt>
                <c:pt idx="351">
                  <c:v>698.82937682930526</c:v>
                </c:pt>
                <c:pt idx="352">
                  <c:v>699.93697191936735</c:v>
                </c:pt>
                <c:pt idx="353">
                  <c:v>701.03620862863295</c:v>
                </c:pt>
                <c:pt idx="354">
                  <c:v>702.12712406265405</c:v>
                </c:pt>
                <c:pt idx="355">
                  <c:v>703.20975569666325</c:v>
                </c:pt>
                <c:pt idx="356">
                  <c:v>704.28414136202105</c:v>
                </c:pt>
                <c:pt idx="357">
                  <c:v>705.3503192328493</c:v>
                </c:pt>
                <c:pt idx="358">
                  <c:v>706.40832781285258</c:v>
                </c:pt>
                <c:pt idx="359">
                  <c:v>707.45820592232883</c:v>
                </c:pt>
                <c:pt idx="360">
                  <c:v>708.49999268536908</c:v>
                </c:pt>
                <c:pt idx="361">
                  <c:v>709.53372751724783</c:v>
                </c:pt>
                <c:pt idx="362">
                  <c:v>710.55945011200436</c:v>
                </c:pt>
                <c:pt idx="363">
                  <c:v>711.57720043021538</c:v>
                </c:pt>
                <c:pt idx="364">
                  <c:v>712.58701868695903</c:v>
                </c:pt>
                <c:pt idx="365">
                  <c:v>713.58894533997102</c:v>
                </c:pt>
                <c:pt idx="366">
                  <c:v>714.58302107799261</c:v>
                </c:pt>
                <c:pt idx="367">
                  <c:v>715.56928680931003</c:v>
                </c:pt>
                <c:pt idx="368">
                  <c:v>716.54778365048548</c:v>
                </c:pt>
                <c:pt idx="369">
                  <c:v>717.51855291527943</c:v>
                </c:pt>
                <c:pt idx="370">
                  <c:v>718.48163610376412</c:v>
                </c:pt>
                <c:pt idx="371">
                  <c:v>719.43707489162637</c:v>
                </c:pt>
                <c:pt idx="372">
                  <c:v>720.38491111966107</c:v>
                </c:pt>
                <c:pt idx="373">
                  <c:v>721.32518678345309</c:v>
                </c:pt>
                <c:pt idx="374">
                  <c:v>722.25794402324721</c:v>
                </c:pt>
                <c:pt idx="375">
                  <c:v>723.18322511400595</c:v>
                </c:pt>
                <c:pt idx="376">
                  <c:v>724.10107245565302</c:v>
                </c:pt>
                <c:pt idx="377">
                  <c:v>725.01152856350234</c:v>
                </c:pt>
                <c:pt idx="378">
                  <c:v>725.01152856350234</c:v>
                </c:pt>
                <c:pt idx="379">
                  <c:v>725.01152856350234</c:v>
                </c:pt>
                <c:pt idx="380">
                  <c:v>725.01152856350234</c:v>
                </c:pt>
                <c:pt idx="381">
                  <c:v>725.01152856350234</c:v>
                </c:pt>
                <c:pt idx="382">
                  <c:v>725.01152856350234</c:v>
                </c:pt>
                <c:pt idx="383">
                  <c:v>725.01152856350234</c:v>
                </c:pt>
                <c:pt idx="384">
                  <c:v>725.01152856350234</c:v>
                </c:pt>
                <c:pt idx="385">
                  <c:v>725.01152856350234</c:v>
                </c:pt>
                <c:pt idx="386">
                  <c:v>725.01152856350234</c:v>
                </c:pt>
                <c:pt idx="387">
                  <c:v>725.01152856350234</c:v>
                </c:pt>
                <c:pt idx="388">
                  <c:v>725.01152856350234</c:v>
                </c:pt>
                <c:pt idx="389">
                  <c:v>725.01152856350234</c:v>
                </c:pt>
                <c:pt idx="390">
                  <c:v>725.01152856350234</c:v>
                </c:pt>
                <c:pt idx="391">
                  <c:v>725.01152856350234</c:v>
                </c:pt>
                <c:pt idx="392">
                  <c:v>725.01152856350234</c:v>
                </c:pt>
                <c:pt idx="393">
                  <c:v>725.01152856350234</c:v>
                </c:pt>
                <c:pt idx="394">
                  <c:v>725.01152856350234</c:v>
                </c:pt>
                <c:pt idx="395">
                  <c:v>725.01152856350234</c:v>
                </c:pt>
                <c:pt idx="396">
                  <c:v>725.01152856350234</c:v>
                </c:pt>
                <c:pt idx="397">
                  <c:v>725.01152856350234</c:v>
                </c:pt>
                <c:pt idx="398">
                  <c:v>725.01152856350234</c:v>
                </c:pt>
                <c:pt idx="399">
                  <c:v>725.01152856350234</c:v>
                </c:pt>
                <c:pt idx="400">
                  <c:v>725.01152856350234</c:v>
                </c:pt>
                <c:pt idx="401">
                  <c:v>725.01152856350234</c:v>
                </c:pt>
                <c:pt idx="402">
                  <c:v>725.01152856350234</c:v>
                </c:pt>
                <c:pt idx="403">
                  <c:v>725.01152856350234</c:v>
                </c:pt>
                <c:pt idx="404">
                  <c:v>725.01152856350234</c:v>
                </c:pt>
                <c:pt idx="405">
                  <c:v>725.01152856350234</c:v>
                </c:pt>
                <c:pt idx="406">
                  <c:v>725.01152856350234</c:v>
                </c:pt>
                <c:pt idx="407">
                  <c:v>725.01152856350234</c:v>
                </c:pt>
                <c:pt idx="408">
                  <c:v>725.01152856350234</c:v>
                </c:pt>
                <c:pt idx="409">
                  <c:v>725.01152856350234</c:v>
                </c:pt>
                <c:pt idx="410">
                  <c:v>725.01152856350234</c:v>
                </c:pt>
                <c:pt idx="411">
                  <c:v>725.01152856350234</c:v>
                </c:pt>
                <c:pt idx="412">
                  <c:v>725.01152856350234</c:v>
                </c:pt>
                <c:pt idx="413">
                  <c:v>725.01152856350234</c:v>
                </c:pt>
                <c:pt idx="414">
                  <c:v>725.01152856350234</c:v>
                </c:pt>
                <c:pt idx="415">
                  <c:v>725.01152856350234</c:v>
                </c:pt>
                <c:pt idx="416">
                  <c:v>725.01152856350234</c:v>
                </c:pt>
                <c:pt idx="417">
                  <c:v>725.01152856350234</c:v>
                </c:pt>
                <c:pt idx="418">
                  <c:v>725.01152856350234</c:v>
                </c:pt>
                <c:pt idx="419">
                  <c:v>725.01152856350234</c:v>
                </c:pt>
                <c:pt idx="420">
                  <c:v>725.01152856350234</c:v>
                </c:pt>
                <c:pt idx="421">
                  <c:v>725.01152856350234</c:v>
                </c:pt>
                <c:pt idx="422">
                  <c:v>725.01152856350234</c:v>
                </c:pt>
                <c:pt idx="423">
                  <c:v>725.01152856350234</c:v>
                </c:pt>
                <c:pt idx="424">
                  <c:v>725.01152856350234</c:v>
                </c:pt>
                <c:pt idx="425">
                  <c:v>725.01152856350234</c:v>
                </c:pt>
                <c:pt idx="426">
                  <c:v>725.01152856350234</c:v>
                </c:pt>
                <c:pt idx="427">
                  <c:v>725.01152856350234</c:v>
                </c:pt>
                <c:pt idx="428">
                  <c:v>725.01152856350234</c:v>
                </c:pt>
                <c:pt idx="429">
                  <c:v>725.01152856350234</c:v>
                </c:pt>
                <c:pt idx="430">
                  <c:v>725.01152856350234</c:v>
                </c:pt>
                <c:pt idx="431">
                  <c:v>725.01152856350234</c:v>
                </c:pt>
                <c:pt idx="432">
                  <c:v>725.01152856350234</c:v>
                </c:pt>
                <c:pt idx="433">
                  <c:v>725.01152856350234</c:v>
                </c:pt>
                <c:pt idx="434">
                  <c:v>725.01152856350234</c:v>
                </c:pt>
                <c:pt idx="435">
                  <c:v>725.01152856350234</c:v>
                </c:pt>
                <c:pt idx="436">
                  <c:v>725.01152856350234</c:v>
                </c:pt>
                <c:pt idx="437">
                  <c:v>725.01152856350234</c:v>
                </c:pt>
                <c:pt idx="438">
                  <c:v>725.01152856350234</c:v>
                </c:pt>
                <c:pt idx="439">
                  <c:v>725.01152856350234</c:v>
                </c:pt>
                <c:pt idx="440">
                  <c:v>725.01152856350234</c:v>
                </c:pt>
                <c:pt idx="441">
                  <c:v>725.01152856350234</c:v>
                </c:pt>
                <c:pt idx="442">
                  <c:v>725.01152856350234</c:v>
                </c:pt>
                <c:pt idx="443">
                  <c:v>725.01152856350234</c:v>
                </c:pt>
                <c:pt idx="444">
                  <c:v>725.01152856350234</c:v>
                </c:pt>
                <c:pt idx="445">
                  <c:v>725.01152856350234</c:v>
                </c:pt>
                <c:pt idx="446">
                  <c:v>725.01152856350234</c:v>
                </c:pt>
                <c:pt idx="447">
                  <c:v>725.01152856350234</c:v>
                </c:pt>
                <c:pt idx="448">
                  <c:v>725.01152856350234</c:v>
                </c:pt>
                <c:pt idx="449">
                  <c:v>725.01152856350234</c:v>
                </c:pt>
                <c:pt idx="450">
                  <c:v>725.01152856350234</c:v>
                </c:pt>
                <c:pt idx="451">
                  <c:v>725.01152856350234</c:v>
                </c:pt>
                <c:pt idx="452">
                  <c:v>725.01152856350234</c:v>
                </c:pt>
                <c:pt idx="453">
                  <c:v>725.01152856350234</c:v>
                </c:pt>
                <c:pt idx="454">
                  <c:v>725.01152856350234</c:v>
                </c:pt>
                <c:pt idx="455">
                  <c:v>725.01152856350234</c:v>
                </c:pt>
                <c:pt idx="456">
                  <c:v>725.01152856350234</c:v>
                </c:pt>
                <c:pt idx="457">
                  <c:v>725.01152856350234</c:v>
                </c:pt>
                <c:pt idx="458">
                  <c:v>725.01152856350234</c:v>
                </c:pt>
                <c:pt idx="459">
                  <c:v>725.01152856350234</c:v>
                </c:pt>
                <c:pt idx="460">
                  <c:v>725.01152856350234</c:v>
                </c:pt>
                <c:pt idx="461">
                  <c:v>725.01152856350234</c:v>
                </c:pt>
                <c:pt idx="462">
                  <c:v>725.01152856350234</c:v>
                </c:pt>
                <c:pt idx="463">
                  <c:v>725.01152856350234</c:v>
                </c:pt>
                <c:pt idx="464">
                  <c:v>725.01152856350234</c:v>
                </c:pt>
                <c:pt idx="465">
                  <c:v>725.01152856350234</c:v>
                </c:pt>
                <c:pt idx="466">
                  <c:v>725.01152856350234</c:v>
                </c:pt>
                <c:pt idx="467">
                  <c:v>725.01152856350234</c:v>
                </c:pt>
                <c:pt idx="468">
                  <c:v>725.01152856350234</c:v>
                </c:pt>
                <c:pt idx="469">
                  <c:v>725.01152856350234</c:v>
                </c:pt>
                <c:pt idx="470">
                  <c:v>725.01152856350234</c:v>
                </c:pt>
                <c:pt idx="471">
                  <c:v>725.01152856350234</c:v>
                </c:pt>
                <c:pt idx="472">
                  <c:v>725.01152856350234</c:v>
                </c:pt>
                <c:pt idx="473">
                  <c:v>725.01152856350234</c:v>
                </c:pt>
                <c:pt idx="474">
                  <c:v>725.01152856350234</c:v>
                </c:pt>
                <c:pt idx="475">
                  <c:v>725.01152856350234</c:v>
                </c:pt>
                <c:pt idx="476">
                  <c:v>725.01152856350234</c:v>
                </c:pt>
                <c:pt idx="477">
                  <c:v>725.01152856350234</c:v>
                </c:pt>
                <c:pt idx="478">
                  <c:v>725.01152856350234</c:v>
                </c:pt>
                <c:pt idx="479">
                  <c:v>725.01152856350234</c:v>
                </c:pt>
                <c:pt idx="480">
                  <c:v>725.01152856350234</c:v>
                </c:pt>
                <c:pt idx="481">
                  <c:v>725.01152856350234</c:v>
                </c:pt>
                <c:pt idx="482">
                  <c:v>725.01152856350234</c:v>
                </c:pt>
                <c:pt idx="483">
                  <c:v>725.01152856350234</c:v>
                </c:pt>
                <c:pt idx="484">
                  <c:v>725.01152856350234</c:v>
                </c:pt>
                <c:pt idx="485">
                  <c:v>725.01152856350234</c:v>
                </c:pt>
                <c:pt idx="486">
                  <c:v>725.01152856350234</c:v>
                </c:pt>
                <c:pt idx="487">
                  <c:v>725.01152856350234</c:v>
                </c:pt>
                <c:pt idx="488">
                  <c:v>725.01152856350234</c:v>
                </c:pt>
                <c:pt idx="489">
                  <c:v>725.01152856350234</c:v>
                </c:pt>
                <c:pt idx="490">
                  <c:v>725.01152856350234</c:v>
                </c:pt>
                <c:pt idx="491">
                  <c:v>725.01152856350234</c:v>
                </c:pt>
                <c:pt idx="492">
                  <c:v>725.01152856350234</c:v>
                </c:pt>
                <c:pt idx="493">
                  <c:v>725.01152856350234</c:v>
                </c:pt>
                <c:pt idx="494">
                  <c:v>725.01152856350234</c:v>
                </c:pt>
                <c:pt idx="495">
                  <c:v>725.01152856350234</c:v>
                </c:pt>
                <c:pt idx="496">
                  <c:v>725.01152856350234</c:v>
                </c:pt>
                <c:pt idx="497">
                  <c:v>725.01152856350234</c:v>
                </c:pt>
                <c:pt idx="498">
                  <c:v>725.01152856350234</c:v>
                </c:pt>
                <c:pt idx="499">
                  <c:v>725.01152856350234</c:v>
                </c:pt>
                <c:pt idx="500">
                  <c:v>725.01152856350234</c:v>
                </c:pt>
                <c:pt idx="501">
                  <c:v>725.01152856350234</c:v>
                </c:pt>
                <c:pt idx="502">
                  <c:v>725.01152856350234</c:v>
                </c:pt>
                <c:pt idx="503">
                  <c:v>725.01152856350234</c:v>
                </c:pt>
                <c:pt idx="504">
                  <c:v>725.01152856350234</c:v>
                </c:pt>
                <c:pt idx="505">
                  <c:v>725.01152856350234</c:v>
                </c:pt>
                <c:pt idx="506">
                  <c:v>725.01152856350234</c:v>
                </c:pt>
                <c:pt idx="507">
                  <c:v>725.01152856350234</c:v>
                </c:pt>
                <c:pt idx="508">
                  <c:v>725.01152856350234</c:v>
                </c:pt>
                <c:pt idx="509">
                  <c:v>725.01152856350234</c:v>
                </c:pt>
                <c:pt idx="510">
                  <c:v>725.01152856350234</c:v>
                </c:pt>
                <c:pt idx="511">
                  <c:v>725.01152856350234</c:v>
                </c:pt>
                <c:pt idx="512">
                  <c:v>725.01152856350234</c:v>
                </c:pt>
                <c:pt idx="513">
                  <c:v>725.01152856350234</c:v>
                </c:pt>
                <c:pt idx="514">
                  <c:v>725.01152856350234</c:v>
                </c:pt>
                <c:pt idx="515">
                  <c:v>725.01152856350234</c:v>
                </c:pt>
                <c:pt idx="516">
                  <c:v>725.01152856350234</c:v>
                </c:pt>
                <c:pt idx="517">
                  <c:v>725.01152856350234</c:v>
                </c:pt>
                <c:pt idx="518">
                  <c:v>725.01152856350234</c:v>
                </c:pt>
                <c:pt idx="519">
                  <c:v>725.01152856350234</c:v>
                </c:pt>
                <c:pt idx="520">
                  <c:v>725.01152856350234</c:v>
                </c:pt>
                <c:pt idx="521">
                  <c:v>725.01152856350234</c:v>
                </c:pt>
                <c:pt idx="522">
                  <c:v>725.01152856350234</c:v>
                </c:pt>
                <c:pt idx="523">
                  <c:v>725.01152856350234</c:v>
                </c:pt>
                <c:pt idx="524">
                  <c:v>725.01152856350234</c:v>
                </c:pt>
                <c:pt idx="525">
                  <c:v>725.01152856350234</c:v>
                </c:pt>
                <c:pt idx="526">
                  <c:v>725.01152856350234</c:v>
                </c:pt>
                <c:pt idx="527">
                  <c:v>725.01152856350234</c:v>
                </c:pt>
                <c:pt idx="528">
                  <c:v>725.01152856350234</c:v>
                </c:pt>
                <c:pt idx="529">
                  <c:v>725.01152856350234</c:v>
                </c:pt>
                <c:pt idx="530">
                  <c:v>725.01152856350234</c:v>
                </c:pt>
                <c:pt idx="531">
                  <c:v>725.01152856350234</c:v>
                </c:pt>
                <c:pt idx="532">
                  <c:v>725.01152856350234</c:v>
                </c:pt>
                <c:pt idx="533">
                  <c:v>725.01152856350234</c:v>
                </c:pt>
                <c:pt idx="534">
                  <c:v>725.01152856350234</c:v>
                </c:pt>
                <c:pt idx="535">
                  <c:v>725.01152856350234</c:v>
                </c:pt>
                <c:pt idx="536">
                  <c:v>725.01152856350234</c:v>
                </c:pt>
                <c:pt idx="537">
                  <c:v>725.01152856350234</c:v>
                </c:pt>
                <c:pt idx="538">
                  <c:v>725.01152856350234</c:v>
                </c:pt>
                <c:pt idx="539">
                  <c:v>725.01152856350234</c:v>
                </c:pt>
                <c:pt idx="540">
                  <c:v>725.01152856350234</c:v>
                </c:pt>
                <c:pt idx="541">
                  <c:v>725.01152856350234</c:v>
                </c:pt>
                <c:pt idx="542">
                  <c:v>725.01152856350234</c:v>
                </c:pt>
                <c:pt idx="543">
                  <c:v>725.01152856350234</c:v>
                </c:pt>
                <c:pt idx="544">
                  <c:v>725.01152856350234</c:v>
                </c:pt>
                <c:pt idx="545">
                  <c:v>725.01152856350234</c:v>
                </c:pt>
                <c:pt idx="546">
                  <c:v>725.01152856350234</c:v>
                </c:pt>
                <c:pt idx="547">
                  <c:v>725.01152856350234</c:v>
                </c:pt>
                <c:pt idx="548">
                  <c:v>725.01152856350234</c:v>
                </c:pt>
                <c:pt idx="549">
                  <c:v>725.01152856350234</c:v>
                </c:pt>
                <c:pt idx="550">
                  <c:v>725.01152856350234</c:v>
                </c:pt>
                <c:pt idx="551">
                  <c:v>725.01152856350234</c:v>
                </c:pt>
                <c:pt idx="552">
                  <c:v>725.01152856350234</c:v>
                </c:pt>
                <c:pt idx="553">
                  <c:v>725.01152856350234</c:v>
                </c:pt>
                <c:pt idx="554">
                  <c:v>725.01152856350234</c:v>
                </c:pt>
                <c:pt idx="555">
                  <c:v>725.01152856350234</c:v>
                </c:pt>
                <c:pt idx="556">
                  <c:v>725.01152856350234</c:v>
                </c:pt>
                <c:pt idx="557">
                  <c:v>725.01152856350234</c:v>
                </c:pt>
                <c:pt idx="558">
                  <c:v>725.01152856350234</c:v>
                </c:pt>
                <c:pt idx="559">
                  <c:v>725.01152856350234</c:v>
                </c:pt>
                <c:pt idx="560">
                  <c:v>725.01152856350234</c:v>
                </c:pt>
                <c:pt idx="561">
                  <c:v>725.01152856350234</c:v>
                </c:pt>
                <c:pt idx="562">
                  <c:v>725.01152856350234</c:v>
                </c:pt>
                <c:pt idx="563">
                  <c:v>725.01152856350234</c:v>
                </c:pt>
                <c:pt idx="564">
                  <c:v>725.01152856350234</c:v>
                </c:pt>
                <c:pt idx="565">
                  <c:v>725.01152856350234</c:v>
                </c:pt>
                <c:pt idx="566">
                  <c:v>725.01152856350234</c:v>
                </c:pt>
                <c:pt idx="567">
                  <c:v>725.01152856350234</c:v>
                </c:pt>
                <c:pt idx="568">
                  <c:v>725.01152856350234</c:v>
                </c:pt>
                <c:pt idx="569">
                  <c:v>725.01152856350234</c:v>
                </c:pt>
                <c:pt idx="570">
                  <c:v>725.01152856350234</c:v>
                </c:pt>
                <c:pt idx="571">
                  <c:v>725.01152856350234</c:v>
                </c:pt>
                <c:pt idx="572">
                  <c:v>725.01152856350234</c:v>
                </c:pt>
                <c:pt idx="573">
                  <c:v>725.01152856350234</c:v>
                </c:pt>
                <c:pt idx="574">
                  <c:v>725.01152856350234</c:v>
                </c:pt>
                <c:pt idx="575">
                  <c:v>725.01152856350234</c:v>
                </c:pt>
                <c:pt idx="576">
                  <c:v>725.01152856350234</c:v>
                </c:pt>
                <c:pt idx="577">
                  <c:v>725.01152856350234</c:v>
                </c:pt>
                <c:pt idx="578">
                  <c:v>725.01152856350234</c:v>
                </c:pt>
                <c:pt idx="579">
                  <c:v>725.01152856350234</c:v>
                </c:pt>
                <c:pt idx="580">
                  <c:v>725.01152856350234</c:v>
                </c:pt>
                <c:pt idx="581">
                  <c:v>725.01152856350234</c:v>
                </c:pt>
                <c:pt idx="582">
                  <c:v>725.01152856350234</c:v>
                </c:pt>
                <c:pt idx="583">
                  <c:v>725.01152856350234</c:v>
                </c:pt>
                <c:pt idx="584">
                  <c:v>725.01152856350234</c:v>
                </c:pt>
                <c:pt idx="585">
                  <c:v>725.01152856350234</c:v>
                </c:pt>
                <c:pt idx="586">
                  <c:v>725.01152856350234</c:v>
                </c:pt>
                <c:pt idx="587">
                  <c:v>725.01152856350234</c:v>
                </c:pt>
                <c:pt idx="588">
                  <c:v>725.01152856350234</c:v>
                </c:pt>
                <c:pt idx="589">
                  <c:v>725.01152856350234</c:v>
                </c:pt>
                <c:pt idx="590">
                  <c:v>725.01152856350234</c:v>
                </c:pt>
                <c:pt idx="591">
                  <c:v>725.01152856350234</c:v>
                </c:pt>
                <c:pt idx="592">
                  <c:v>725.01152856350234</c:v>
                </c:pt>
                <c:pt idx="593">
                  <c:v>725.01152856350234</c:v>
                </c:pt>
                <c:pt idx="594">
                  <c:v>725.01152856350234</c:v>
                </c:pt>
                <c:pt idx="595">
                  <c:v>725.01152856350234</c:v>
                </c:pt>
                <c:pt idx="596">
                  <c:v>725.01152856350234</c:v>
                </c:pt>
                <c:pt idx="597">
                  <c:v>725.01152856350234</c:v>
                </c:pt>
                <c:pt idx="598">
                  <c:v>725.01152856350234</c:v>
                </c:pt>
                <c:pt idx="599">
                  <c:v>725.01152856350234</c:v>
                </c:pt>
                <c:pt idx="600">
                  <c:v>725.01152856350234</c:v>
                </c:pt>
                <c:pt idx="601">
                  <c:v>725.01152856350234</c:v>
                </c:pt>
                <c:pt idx="602">
                  <c:v>725.01152856350234</c:v>
                </c:pt>
                <c:pt idx="603">
                  <c:v>725.01152856350234</c:v>
                </c:pt>
                <c:pt idx="604">
                  <c:v>725.01152856350234</c:v>
                </c:pt>
                <c:pt idx="605">
                  <c:v>725.01152856350234</c:v>
                </c:pt>
                <c:pt idx="606">
                  <c:v>725.01152856350234</c:v>
                </c:pt>
                <c:pt idx="607">
                  <c:v>725.01152856350234</c:v>
                </c:pt>
                <c:pt idx="608">
                  <c:v>725.01152856350234</c:v>
                </c:pt>
                <c:pt idx="609">
                  <c:v>725.01152856350234</c:v>
                </c:pt>
                <c:pt idx="610">
                  <c:v>725.01152856350234</c:v>
                </c:pt>
                <c:pt idx="611">
                  <c:v>725.01152856350234</c:v>
                </c:pt>
                <c:pt idx="612">
                  <c:v>725.01152856350234</c:v>
                </c:pt>
                <c:pt idx="613">
                  <c:v>725.01152856350234</c:v>
                </c:pt>
                <c:pt idx="614">
                  <c:v>725.01152856350234</c:v>
                </c:pt>
                <c:pt idx="615">
                  <c:v>725.01152856350234</c:v>
                </c:pt>
                <c:pt idx="616">
                  <c:v>725.01152856350234</c:v>
                </c:pt>
                <c:pt idx="617">
                  <c:v>725.01152856350234</c:v>
                </c:pt>
                <c:pt idx="618">
                  <c:v>725.01152856350234</c:v>
                </c:pt>
                <c:pt idx="619">
                  <c:v>725.01152856350234</c:v>
                </c:pt>
                <c:pt idx="620">
                  <c:v>725.01152856350234</c:v>
                </c:pt>
                <c:pt idx="621">
                  <c:v>725.01152856350234</c:v>
                </c:pt>
                <c:pt idx="622">
                  <c:v>725.01152856350234</c:v>
                </c:pt>
                <c:pt idx="623">
                  <c:v>725.01152856350234</c:v>
                </c:pt>
                <c:pt idx="624">
                  <c:v>725.01152856350234</c:v>
                </c:pt>
                <c:pt idx="625">
                  <c:v>725.01152856350234</c:v>
                </c:pt>
                <c:pt idx="626">
                  <c:v>725.01152856350234</c:v>
                </c:pt>
                <c:pt idx="627">
                  <c:v>725.01152856350234</c:v>
                </c:pt>
                <c:pt idx="628">
                  <c:v>725.01152856350234</c:v>
                </c:pt>
                <c:pt idx="629">
                  <c:v>725.01152856350234</c:v>
                </c:pt>
                <c:pt idx="630">
                  <c:v>725.01152856350234</c:v>
                </c:pt>
                <c:pt idx="631">
                  <c:v>725.01152856350234</c:v>
                </c:pt>
                <c:pt idx="632">
                  <c:v>725.01152856350234</c:v>
                </c:pt>
                <c:pt idx="633">
                  <c:v>725.01152856350234</c:v>
                </c:pt>
                <c:pt idx="634">
                  <c:v>725.01152856350234</c:v>
                </c:pt>
                <c:pt idx="635">
                  <c:v>725.01152856350234</c:v>
                </c:pt>
                <c:pt idx="636">
                  <c:v>725.01152856350234</c:v>
                </c:pt>
                <c:pt idx="637">
                  <c:v>725.01152856350234</c:v>
                </c:pt>
                <c:pt idx="638">
                  <c:v>725.01152856350234</c:v>
                </c:pt>
                <c:pt idx="639">
                  <c:v>725.01152856350234</c:v>
                </c:pt>
                <c:pt idx="640">
                  <c:v>725.01152856350234</c:v>
                </c:pt>
                <c:pt idx="641">
                  <c:v>725.01152856350234</c:v>
                </c:pt>
                <c:pt idx="642">
                  <c:v>725.01152856350234</c:v>
                </c:pt>
                <c:pt idx="643">
                  <c:v>725.01152856350234</c:v>
                </c:pt>
                <c:pt idx="644">
                  <c:v>725.01152856350234</c:v>
                </c:pt>
                <c:pt idx="645">
                  <c:v>725.01152856350234</c:v>
                </c:pt>
                <c:pt idx="646">
                  <c:v>725.01152856350234</c:v>
                </c:pt>
                <c:pt idx="647">
                  <c:v>725.01152856350234</c:v>
                </c:pt>
                <c:pt idx="648">
                  <c:v>725.01152856350234</c:v>
                </c:pt>
                <c:pt idx="649">
                  <c:v>725.01152856350234</c:v>
                </c:pt>
                <c:pt idx="650">
                  <c:v>725.01152856350234</c:v>
                </c:pt>
                <c:pt idx="651">
                  <c:v>725.01152856350234</c:v>
                </c:pt>
                <c:pt idx="652">
                  <c:v>725.01152856350234</c:v>
                </c:pt>
                <c:pt idx="653">
                  <c:v>725.01152856350234</c:v>
                </c:pt>
                <c:pt idx="654">
                  <c:v>725.01152856350234</c:v>
                </c:pt>
                <c:pt idx="655">
                  <c:v>725.01152856350234</c:v>
                </c:pt>
                <c:pt idx="656">
                  <c:v>725.01152856350234</c:v>
                </c:pt>
                <c:pt idx="657">
                  <c:v>725.01152856350234</c:v>
                </c:pt>
                <c:pt idx="658">
                  <c:v>725.01152856350234</c:v>
                </c:pt>
                <c:pt idx="659">
                  <c:v>725.01152856350234</c:v>
                </c:pt>
                <c:pt idx="660">
                  <c:v>725.01152856350234</c:v>
                </c:pt>
                <c:pt idx="661">
                  <c:v>725.01152856350234</c:v>
                </c:pt>
                <c:pt idx="662">
                  <c:v>725.01152856350234</c:v>
                </c:pt>
                <c:pt idx="663">
                  <c:v>725.01152856350234</c:v>
                </c:pt>
                <c:pt idx="664">
                  <c:v>725.01152856350234</c:v>
                </c:pt>
                <c:pt idx="665">
                  <c:v>725.01152856350234</c:v>
                </c:pt>
                <c:pt idx="666">
                  <c:v>725.01152856350234</c:v>
                </c:pt>
                <c:pt idx="667">
                  <c:v>725.01152856350234</c:v>
                </c:pt>
                <c:pt idx="668">
                  <c:v>725.01152856350234</c:v>
                </c:pt>
                <c:pt idx="669">
                  <c:v>725.01152856350234</c:v>
                </c:pt>
                <c:pt idx="670">
                  <c:v>725.01152856350234</c:v>
                </c:pt>
                <c:pt idx="671">
                  <c:v>725.01152856350234</c:v>
                </c:pt>
                <c:pt idx="672">
                  <c:v>725.01152856350234</c:v>
                </c:pt>
                <c:pt idx="673">
                  <c:v>725.01152856350234</c:v>
                </c:pt>
                <c:pt idx="674">
                  <c:v>725.01152856350234</c:v>
                </c:pt>
                <c:pt idx="675">
                  <c:v>725.01152856350234</c:v>
                </c:pt>
                <c:pt idx="676">
                  <c:v>725.01152856350234</c:v>
                </c:pt>
                <c:pt idx="677">
                  <c:v>725.01152856350234</c:v>
                </c:pt>
                <c:pt idx="678">
                  <c:v>725.01152856350234</c:v>
                </c:pt>
                <c:pt idx="679">
                  <c:v>725.01152856350234</c:v>
                </c:pt>
                <c:pt idx="680">
                  <c:v>725.01152856350234</c:v>
                </c:pt>
                <c:pt idx="681">
                  <c:v>725.01152856350234</c:v>
                </c:pt>
                <c:pt idx="682">
                  <c:v>725.01152856350234</c:v>
                </c:pt>
                <c:pt idx="683">
                  <c:v>725.01152856350234</c:v>
                </c:pt>
                <c:pt idx="684">
                  <c:v>725.01152856350234</c:v>
                </c:pt>
                <c:pt idx="685">
                  <c:v>725.01152856350234</c:v>
                </c:pt>
                <c:pt idx="686">
                  <c:v>725.01152856350234</c:v>
                </c:pt>
                <c:pt idx="687">
                  <c:v>725.01152856350234</c:v>
                </c:pt>
                <c:pt idx="688">
                  <c:v>725.01152856350234</c:v>
                </c:pt>
                <c:pt idx="689">
                  <c:v>725.01152856350234</c:v>
                </c:pt>
                <c:pt idx="690">
                  <c:v>725.01152856350234</c:v>
                </c:pt>
                <c:pt idx="691">
                  <c:v>725.01152856350234</c:v>
                </c:pt>
                <c:pt idx="692">
                  <c:v>725.01152856350234</c:v>
                </c:pt>
                <c:pt idx="693">
                  <c:v>725.01152856350234</c:v>
                </c:pt>
                <c:pt idx="694">
                  <c:v>725.01152856350234</c:v>
                </c:pt>
                <c:pt idx="695">
                  <c:v>725.01152856350234</c:v>
                </c:pt>
                <c:pt idx="696">
                  <c:v>725.01152856350234</c:v>
                </c:pt>
                <c:pt idx="697">
                  <c:v>725.01152856350234</c:v>
                </c:pt>
                <c:pt idx="698">
                  <c:v>725.01152856350234</c:v>
                </c:pt>
                <c:pt idx="699">
                  <c:v>725.01152856350234</c:v>
                </c:pt>
                <c:pt idx="700">
                  <c:v>725.01152856350234</c:v>
                </c:pt>
                <c:pt idx="701">
                  <c:v>725.01152856350234</c:v>
                </c:pt>
                <c:pt idx="702">
                  <c:v>725.01152856350234</c:v>
                </c:pt>
                <c:pt idx="703">
                  <c:v>725.01152856350234</c:v>
                </c:pt>
                <c:pt idx="704">
                  <c:v>725.01152856350234</c:v>
                </c:pt>
                <c:pt idx="705">
                  <c:v>725.01152856350234</c:v>
                </c:pt>
                <c:pt idx="706">
                  <c:v>725.01152856350234</c:v>
                </c:pt>
                <c:pt idx="707">
                  <c:v>725.01152856350234</c:v>
                </c:pt>
                <c:pt idx="708">
                  <c:v>725.01152856350234</c:v>
                </c:pt>
                <c:pt idx="709">
                  <c:v>725.01152856350234</c:v>
                </c:pt>
                <c:pt idx="710">
                  <c:v>725.01152856350234</c:v>
                </c:pt>
                <c:pt idx="711">
                  <c:v>725.01152856350234</c:v>
                </c:pt>
                <c:pt idx="712">
                  <c:v>725.01152856350234</c:v>
                </c:pt>
                <c:pt idx="713">
                  <c:v>725.01152856350234</c:v>
                </c:pt>
                <c:pt idx="714">
                  <c:v>725.01152856350234</c:v>
                </c:pt>
                <c:pt idx="715">
                  <c:v>725.01152856350234</c:v>
                </c:pt>
                <c:pt idx="716">
                  <c:v>725.01152856350234</c:v>
                </c:pt>
                <c:pt idx="717">
                  <c:v>725.01152856350234</c:v>
                </c:pt>
                <c:pt idx="718">
                  <c:v>725.01152856350234</c:v>
                </c:pt>
                <c:pt idx="719">
                  <c:v>725.01152856350234</c:v>
                </c:pt>
                <c:pt idx="720">
                  <c:v>725.01152856350234</c:v>
                </c:pt>
                <c:pt idx="721">
                  <c:v>725.01152856350234</c:v>
                </c:pt>
                <c:pt idx="722">
                  <c:v>725.01152856350234</c:v>
                </c:pt>
                <c:pt idx="723">
                  <c:v>725.01152856350234</c:v>
                </c:pt>
                <c:pt idx="724">
                  <c:v>725.01152856350234</c:v>
                </c:pt>
                <c:pt idx="725">
                  <c:v>725.01152856350234</c:v>
                </c:pt>
                <c:pt idx="726">
                  <c:v>725.01152856350234</c:v>
                </c:pt>
                <c:pt idx="727">
                  <c:v>725.01152856350234</c:v>
                </c:pt>
                <c:pt idx="728">
                  <c:v>725.01152856350234</c:v>
                </c:pt>
                <c:pt idx="729">
                  <c:v>725.01152856350234</c:v>
                </c:pt>
                <c:pt idx="730">
                  <c:v>725.01152856350234</c:v>
                </c:pt>
                <c:pt idx="731">
                  <c:v>725.01152856350234</c:v>
                </c:pt>
                <c:pt idx="732">
                  <c:v>725.01152856350234</c:v>
                </c:pt>
                <c:pt idx="733">
                  <c:v>725.01152856350234</c:v>
                </c:pt>
                <c:pt idx="734">
                  <c:v>725.01152856350234</c:v>
                </c:pt>
                <c:pt idx="735">
                  <c:v>725.01152856350234</c:v>
                </c:pt>
                <c:pt idx="736">
                  <c:v>725.01152856350234</c:v>
                </c:pt>
                <c:pt idx="737">
                  <c:v>725.01152856350234</c:v>
                </c:pt>
                <c:pt idx="738">
                  <c:v>725.01152856350234</c:v>
                </c:pt>
                <c:pt idx="739">
                  <c:v>725.01152856350234</c:v>
                </c:pt>
                <c:pt idx="740">
                  <c:v>725.01152856350234</c:v>
                </c:pt>
                <c:pt idx="741">
                  <c:v>725.01152856350234</c:v>
                </c:pt>
                <c:pt idx="742">
                  <c:v>725.01152856350234</c:v>
                </c:pt>
                <c:pt idx="743">
                  <c:v>725.01152856350234</c:v>
                </c:pt>
                <c:pt idx="744">
                  <c:v>725.01152856350234</c:v>
                </c:pt>
                <c:pt idx="745">
                  <c:v>725.01152856350234</c:v>
                </c:pt>
                <c:pt idx="746">
                  <c:v>725.01152856350234</c:v>
                </c:pt>
                <c:pt idx="747">
                  <c:v>725.01152856350234</c:v>
                </c:pt>
                <c:pt idx="748">
                  <c:v>725.01152856350234</c:v>
                </c:pt>
                <c:pt idx="749">
                  <c:v>725.01152856350234</c:v>
                </c:pt>
                <c:pt idx="750">
                  <c:v>725.01152856350234</c:v>
                </c:pt>
                <c:pt idx="751">
                  <c:v>725.01152856350234</c:v>
                </c:pt>
                <c:pt idx="752">
                  <c:v>725.01152856350234</c:v>
                </c:pt>
                <c:pt idx="753">
                  <c:v>725.01152856350234</c:v>
                </c:pt>
                <c:pt idx="754">
                  <c:v>725.01152856350234</c:v>
                </c:pt>
                <c:pt idx="755">
                  <c:v>725.01152856350234</c:v>
                </c:pt>
                <c:pt idx="756">
                  <c:v>725.01152856350234</c:v>
                </c:pt>
                <c:pt idx="757">
                  <c:v>725.01152856350234</c:v>
                </c:pt>
                <c:pt idx="758">
                  <c:v>725.01152856350234</c:v>
                </c:pt>
                <c:pt idx="759">
                  <c:v>725.01152856350234</c:v>
                </c:pt>
                <c:pt idx="760">
                  <c:v>725.01152856350234</c:v>
                </c:pt>
                <c:pt idx="761">
                  <c:v>725.01152856350234</c:v>
                </c:pt>
                <c:pt idx="762">
                  <c:v>725.01152856350234</c:v>
                </c:pt>
                <c:pt idx="763">
                  <c:v>725.01152856350234</c:v>
                </c:pt>
                <c:pt idx="764">
                  <c:v>725.01152856350234</c:v>
                </c:pt>
                <c:pt idx="765">
                  <c:v>725.01152856350234</c:v>
                </c:pt>
                <c:pt idx="766">
                  <c:v>725.01152856350234</c:v>
                </c:pt>
                <c:pt idx="767">
                  <c:v>725.01152856350234</c:v>
                </c:pt>
                <c:pt idx="768">
                  <c:v>725.01152856350234</c:v>
                </c:pt>
                <c:pt idx="769">
                  <c:v>725.01152856350234</c:v>
                </c:pt>
                <c:pt idx="770">
                  <c:v>725.01152856350234</c:v>
                </c:pt>
                <c:pt idx="771">
                  <c:v>725.01152856350234</c:v>
                </c:pt>
                <c:pt idx="772">
                  <c:v>725.01152856350234</c:v>
                </c:pt>
                <c:pt idx="773">
                  <c:v>725.01152856350234</c:v>
                </c:pt>
                <c:pt idx="774">
                  <c:v>725.01152856350234</c:v>
                </c:pt>
                <c:pt idx="775">
                  <c:v>725.01152856350234</c:v>
                </c:pt>
                <c:pt idx="776">
                  <c:v>725.01152856350234</c:v>
                </c:pt>
                <c:pt idx="777">
                  <c:v>725.01152856350234</c:v>
                </c:pt>
                <c:pt idx="778">
                  <c:v>725.01152856350234</c:v>
                </c:pt>
                <c:pt idx="779">
                  <c:v>725.01152856350234</c:v>
                </c:pt>
                <c:pt idx="780">
                  <c:v>725.01152856350234</c:v>
                </c:pt>
                <c:pt idx="781">
                  <c:v>725.01152856350234</c:v>
                </c:pt>
                <c:pt idx="782">
                  <c:v>725.01152856350234</c:v>
                </c:pt>
                <c:pt idx="783">
                  <c:v>725.01152856350234</c:v>
                </c:pt>
                <c:pt idx="784">
                  <c:v>725.01152856350234</c:v>
                </c:pt>
                <c:pt idx="785">
                  <c:v>725.01152856350234</c:v>
                </c:pt>
                <c:pt idx="786">
                  <c:v>725.01152856350234</c:v>
                </c:pt>
                <c:pt idx="787">
                  <c:v>725.01152856350234</c:v>
                </c:pt>
                <c:pt idx="788">
                  <c:v>725.01152856350234</c:v>
                </c:pt>
                <c:pt idx="789">
                  <c:v>725.01152856350234</c:v>
                </c:pt>
                <c:pt idx="790">
                  <c:v>725.01152856350234</c:v>
                </c:pt>
                <c:pt idx="791">
                  <c:v>725.01152856350234</c:v>
                </c:pt>
                <c:pt idx="792">
                  <c:v>725.01152856350234</c:v>
                </c:pt>
                <c:pt idx="793">
                  <c:v>725.01152856350234</c:v>
                </c:pt>
                <c:pt idx="794">
                  <c:v>725.01152856350234</c:v>
                </c:pt>
                <c:pt idx="795">
                  <c:v>725.01152856350234</c:v>
                </c:pt>
                <c:pt idx="796">
                  <c:v>725.01152856350234</c:v>
                </c:pt>
                <c:pt idx="797">
                  <c:v>725.01152856350234</c:v>
                </c:pt>
                <c:pt idx="798">
                  <c:v>725.01152856350234</c:v>
                </c:pt>
                <c:pt idx="799">
                  <c:v>725.01152856350234</c:v>
                </c:pt>
                <c:pt idx="800">
                  <c:v>725.01152856350234</c:v>
                </c:pt>
                <c:pt idx="801">
                  <c:v>725.01152856350234</c:v>
                </c:pt>
                <c:pt idx="802">
                  <c:v>725.01152856350234</c:v>
                </c:pt>
                <c:pt idx="803">
                  <c:v>725.01152856350234</c:v>
                </c:pt>
                <c:pt idx="804">
                  <c:v>725.01152856350234</c:v>
                </c:pt>
                <c:pt idx="805">
                  <c:v>725.01152856350234</c:v>
                </c:pt>
                <c:pt idx="806">
                  <c:v>725.01152856350234</c:v>
                </c:pt>
                <c:pt idx="807">
                  <c:v>725.01152856350234</c:v>
                </c:pt>
                <c:pt idx="808">
                  <c:v>725.01152856350234</c:v>
                </c:pt>
                <c:pt idx="809">
                  <c:v>725.01152856350234</c:v>
                </c:pt>
                <c:pt idx="810">
                  <c:v>725.01152856350234</c:v>
                </c:pt>
                <c:pt idx="811">
                  <c:v>725.01152856350234</c:v>
                </c:pt>
                <c:pt idx="812">
                  <c:v>725.01152856350234</c:v>
                </c:pt>
                <c:pt idx="813">
                  <c:v>725.01152856350234</c:v>
                </c:pt>
                <c:pt idx="814">
                  <c:v>725.01152856350234</c:v>
                </c:pt>
                <c:pt idx="815">
                  <c:v>725.01152856350234</c:v>
                </c:pt>
                <c:pt idx="816">
                  <c:v>725.01152856350234</c:v>
                </c:pt>
                <c:pt idx="817">
                  <c:v>725.01152856350234</c:v>
                </c:pt>
                <c:pt idx="818">
                  <c:v>725.01152856350234</c:v>
                </c:pt>
                <c:pt idx="819">
                  <c:v>725.01152856350234</c:v>
                </c:pt>
                <c:pt idx="820">
                  <c:v>725.01152856350234</c:v>
                </c:pt>
                <c:pt idx="821">
                  <c:v>725.01152856350234</c:v>
                </c:pt>
                <c:pt idx="822">
                  <c:v>725.01152856350234</c:v>
                </c:pt>
                <c:pt idx="823">
                  <c:v>725.01152856350234</c:v>
                </c:pt>
                <c:pt idx="824">
                  <c:v>725.01152856350234</c:v>
                </c:pt>
                <c:pt idx="825">
                  <c:v>725.01152856350234</c:v>
                </c:pt>
                <c:pt idx="826">
                  <c:v>725.01152856350234</c:v>
                </c:pt>
                <c:pt idx="827">
                  <c:v>725.01152856350234</c:v>
                </c:pt>
                <c:pt idx="828">
                  <c:v>725.01152856350234</c:v>
                </c:pt>
                <c:pt idx="829">
                  <c:v>725.01152856350234</c:v>
                </c:pt>
                <c:pt idx="830">
                  <c:v>725.01152856350234</c:v>
                </c:pt>
                <c:pt idx="831">
                  <c:v>725.01152856350234</c:v>
                </c:pt>
                <c:pt idx="832">
                  <c:v>725.01152856350234</c:v>
                </c:pt>
                <c:pt idx="833">
                  <c:v>725.01152856350234</c:v>
                </c:pt>
                <c:pt idx="834">
                  <c:v>725.01152856350234</c:v>
                </c:pt>
                <c:pt idx="835">
                  <c:v>725.01152856350234</c:v>
                </c:pt>
                <c:pt idx="836">
                  <c:v>725.01152856350234</c:v>
                </c:pt>
                <c:pt idx="837">
                  <c:v>725.01152856350234</c:v>
                </c:pt>
                <c:pt idx="838">
                  <c:v>725.01152856350234</c:v>
                </c:pt>
                <c:pt idx="839">
                  <c:v>725.01152856350234</c:v>
                </c:pt>
                <c:pt idx="840">
                  <c:v>725.01152856350234</c:v>
                </c:pt>
                <c:pt idx="841">
                  <c:v>725.01152856350234</c:v>
                </c:pt>
                <c:pt idx="842">
                  <c:v>725.01152856350234</c:v>
                </c:pt>
                <c:pt idx="843">
                  <c:v>725.01152856350234</c:v>
                </c:pt>
                <c:pt idx="844">
                  <c:v>725.01152856350234</c:v>
                </c:pt>
                <c:pt idx="845">
                  <c:v>725.01152856350234</c:v>
                </c:pt>
                <c:pt idx="846">
                  <c:v>725.01152856350234</c:v>
                </c:pt>
                <c:pt idx="847">
                  <c:v>725.01152856350234</c:v>
                </c:pt>
                <c:pt idx="848">
                  <c:v>725.01152856350234</c:v>
                </c:pt>
                <c:pt idx="849">
                  <c:v>725.01152856350234</c:v>
                </c:pt>
                <c:pt idx="850">
                  <c:v>725.01152856350234</c:v>
                </c:pt>
                <c:pt idx="851">
                  <c:v>725.01152856350234</c:v>
                </c:pt>
                <c:pt idx="852">
                  <c:v>725.01152856350234</c:v>
                </c:pt>
                <c:pt idx="853">
                  <c:v>725.01152856350234</c:v>
                </c:pt>
                <c:pt idx="854">
                  <c:v>725.01152856350234</c:v>
                </c:pt>
                <c:pt idx="855">
                  <c:v>725.01152856350234</c:v>
                </c:pt>
                <c:pt idx="856">
                  <c:v>725.01152856350234</c:v>
                </c:pt>
                <c:pt idx="857">
                  <c:v>725.01152856350234</c:v>
                </c:pt>
                <c:pt idx="858">
                  <c:v>725.01152856350234</c:v>
                </c:pt>
                <c:pt idx="859">
                  <c:v>725.01152856350234</c:v>
                </c:pt>
                <c:pt idx="860">
                  <c:v>725.01152856350234</c:v>
                </c:pt>
                <c:pt idx="861">
                  <c:v>725.01152856350234</c:v>
                </c:pt>
                <c:pt idx="862">
                  <c:v>725.01152856350234</c:v>
                </c:pt>
                <c:pt idx="863">
                  <c:v>725.01152856350234</c:v>
                </c:pt>
                <c:pt idx="864">
                  <c:v>725.01152856350234</c:v>
                </c:pt>
                <c:pt idx="865">
                  <c:v>725.01152856350234</c:v>
                </c:pt>
                <c:pt idx="866">
                  <c:v>725.01152856350234</c:v>
                </c:pt>
                <c:pt idx="867">
                  <c:v>725.01152856350234</c:v>
                </c:pt>
                <c:pt idx="868">
                  <c:v>725.01152856350234</c:v>
                </c:pt>
                <c:pt idx="869">
                  <c:v>725.01152856350234</c:v>
                </c:pt>
                <c:pt idx="870">
                  <c:v>725.01152856350234</c:v>
                </c:pt>
                <c:pt idx="871">
                  <c:v>725.01152856350234</c:v>
                </c:pt>
                <c:pt idx="872">
                  <c:v>725.01152856350234</c:v>
                </c:pt>
                <c:pt idx="873">
                  <c:v>725.01152856350234</c:v>
                </c:pt>
                <c:pt idx="874">
                  <c:v>725.01152856350234</c:v>
                </c:pt>
                <c:pt idx="875">
                  <c:v>725.01152856350234</c:v>
                </c:pt>
                <c:pt idx="876">
                  <c:v>725.01152856350234</c:v>
                </c:pt>
                <c:pt idx="877">
                  <c:v>725.01152856350234</c:v>
                </c:pt>
                <c:pt idx="878">
                  <c:v>725.01152856350234</c:v>
                </c:pt>
                <c:pt idx="879">
                  <c:v>725.01152856350234</c:v>
                </c:pt>
                <c:pt idx="880">
                  <c:v>725.01152856350234</c:v>
                </c:pt>
                <c:pt idx="881">
                  <c:v>725.01152856350234</c:v>
                </c:pt>
                <c:pt idx="882">
                  <c:v>725.01152856350234</c:v>
                </c:pt>
                <c:pt idx="883">
                  <c:v>725.01152856350234</c:v>
                </c:pt>
                <c:pt idx="884">
                  <c:v>725.01152856350234</c:v>
                </c:pt>
                <c:pt idx="885">
                  <c:v>725.01152856350234</c:v>
                </c:pt>
                <c:pt idx="886">
                  <c:v>725.01152856350234</c:v>
                </c:pt>
                <c:pt idx="887">
                  <c:v>725.01152856350234</c:v>
                </c:pt>
                <c:pt idx="888">
                  <c:v>725.01152856350234</c:v>
                </c:pt>
                <c:pt idx="889">
                  <c:v>725.01152856350234</c:v>
                </c:pt>
                <c:pt idx="890">
                  <c:v>725.01152856350234</c:v>
                </c:pt>
                <c:pt idx="891">
                  <c:v>725.01152856350234</c:v>
                </c:pt>
                <c:pt idx="892">
                  <c:v>725.01152856350234</c:v>
                </c:pt>
                <c:pt idx="893">
                  <c:v>725.01152856350234</c:v>
                </c:pt>
                <c:pt idx="894">
                  <c:v>725.01152856350234</c:v>
                </c:pt>
                <c:pt idx="895">
                  <c:v>725.01152856350234</c:v>
                </c:pt>
                <c:pt idx="896">
                  <c:v>725.01152856350234</c:v>
                </c:pt>
                <c:pt idx="897">
                  <c:v>725.01152856350234</c:v>
                </c:pt>
                <c:pt idx="898">
                  <c:v>725.01152856350234</c:v>
                </c:pt>
                <c:pt idx="899">
                  <c:v>725.01152856350234</c:v>
                </c:pt>
                <c:pt idx="900">
                  <c:v>725.01152856350234</c:v>
                </c:pt>
                <c:pt idx="901">
                  <c:v>725.01152856350234</c:v>
                </c:pt>
                <c:pt idx="902">
                  <c:v>725.01152856350234</c:v>
                </c:pt>
                <c:pt idx="903">
                  <c:v>725.01152856350234</c:v>
                </c:pt>
                <c:pt idx="904">
                  <c:v>725.01152856350234</c:v>
                </c:pt>
                <c:pt idx="905">
                  <c:v>725.01152856350234</c:v>
                </c:pt>
                <c:pt idx="906">
                  <c:v>725.01152856350234</c:v>
                </c:pt>
                <c:pt idx="907">
                  <c:v>725.01152856350234</c:v>
                </c:pt>
                <c:pt idx="908">
                  <c:v>725.01152856350234</c:v>
                </c:pt>
                <c:pt idx="909">
                  <c:v>725.01152856350234</c:v>
                </c:pt>
                <c:pt idx="910">
                  <c:v>725.01152856350234</c:v>
                </c:pt>
                <c:pt idx="911">
                  <c:v>725.01152856350234</c:v>
                </c:pt>
                <c:pt idx="912">
                  <c:v>725.01152856350234</c:v>
                </c:pt>
                <c:pt idx="913">
                  <c:v>725.01152856350234</c:v>
                </c:pt>
                <c:pt idx="914">
                  <c:v>725.01152856350234</c:v>
                </c:pt>
                <c:pt idx="915">
                  <c:v>725.01152856350234</c:v>
                </c:pt>
                <c:pt idx="916">
                  <c:v>725.01152856350234</c:v>
                </c:pt>
                <c:pt idx="917">
                  <c:v>725.01152856350234</c:v>
                </c:pt>
                <c:pt idx="918">
                  <c:v>725.01152856350234</c:v>
                </c:pt>
                <c:pt idx="919">
                  <c:v>725.01152856350234</c:v>
                </c:pt>
                <c:pt idx="920">
                  <c:v>725.01152856350234</c:v>
                </c:pt>
                <c:pt idx="921">
                  <c:v>725.01152856350234</c:v>
                </c:pt>
                <c:pt idx="922">
                  <c:v>725.01152856350234</c:v>
                </c:pt>
                <c:pt idx="923">
                  <c:v>725.01152856350234</c:v>
                </c:pt>
                <c:pt idx="924">
                  <c:v>725.01152856350234</c:v>
                </c:pt>
                <c:pt idx="925">
                  <c:v>725.01152856350234</c:v>
                </c:pt>
                <c:pt idx="926">
                  <c:v>725.01152856350234</c:v>
                </c:pt>
                <c:pt idx="927">
                  <c:v>725.01152856350234</c:v>
                </c:pt>
                <c:pt idx="928">
                  <c:v>725.01152856350234</c:v>
                </c:pt>
                <c:pt idx="929">
                  <c:v>725.01152856350234</c:v>
                </c:pt>
                <c:pt idx="930">
                  <c:v>725.01152856350234</c:v>
                </c:pt>
                <c:pt idx="931">
                  <c:v>725.01152856350234</c:v>
                </c:pt>
                <c:pt idx="932">
                  <c:v>725.01152856350234</c:v>
                </c:pt>
                <c:pt idx="933">
                  <c:v>725.01152856350234</c:v>
                </c:pt>
                <c:pt idx="934">
                  <c:v>725.01152856350234</c:v>
                </c:pt>
                <c:pt idx="935">
                  <c:v>725.01152856350234</c:v>
                </c:pt>
                <c:pt idx="936">
                  <c:v>725.01152856350234</c:v>
                </c:pt>
                <c:pt idx="937">
                  <c:v>725.01152856350234</c:v>
                </c:pt>
                <c:pt idx="938">
                  <c:v>725.01152856350234</c:v>
                </c:pt>
                <c:pt idx="939">
                  <c:v>725.01152856350234</c:v>
                </c:pt>
                <c:pt idx="940">
                  <c:v>725.01152856350234</c:v>
                </c:pt>
                <c:pt idx="941">
                  <c:v>725.01152856350234</c:v>
                </c:pt>
                <c:pt idx="942">
                  <c:v>725.01152856350234</c:v>
                </c:pt>
                <c:pt idx="943">
                  <c:v>725.01152856350234</c:v>
                </c:pt>
                <c:pt idx="944">
                  <c:v>725.01152856350234</c:v>
                </c:pt>
                <c:pt idx="945">
                  <c:v>725.01152856350234</c:v>
                </c:pt>
                <c:pt idx="946">
                  <c:v>725.01152856350234</c:v>
                </c:pt>
                <c:pt idx="947">
                  <c:v>725.01152856350234</c:v>
                </c:pt>
                <c:pt idx="948">
                  <c:v>725.01152856350234</c:v>
                </c:pt>
                <c:pt idx="949">
                  <c:v>725.01152856350234</c:v>
                </c:pt>
                <c:pt idx="950">
                  <c:v>725.01152856350234</c:v>
                </c:pt>
                <c:pt idx="951">
                  <c:v>725.01152856350234</c:v>
                </c:pt>
                <c:pt idx="952">
                  <c:v>725.01152856350234</c:v>
                </c:pt>
                <c:pt idx="953">
                  <c:v>725.01152856350234</c:v>
                </c:pt>
                <c:pt idx="954">
                  <c:v>725.01152856350234</c:v>
                </c:pt>
                <c:pt idx="955">
                  <c:v>725.01152856350234</c:v>
                </c:pt>
                <c:pt idx="956">
                  <c:v>725.01152856350234</c:v>
                </c:pt>
                <c:pt idx="957">
                  <c:v>725.01152856350234</c:v>
                </c:pt>
                <c:pt idx="958">
                  <c:v>725.01152856350234</c:v>
                </c:pt>
                <c:pt idx="959">
                  <c:v>725.01152856350234</c:v>
                </c:pt>
                <c:pt idx="960">
                  <c:v>725.01152856350234</c:v>
                </c:pt>
                <c:pt idx="961">
                  <c:v>725.01152856350234</c:v>
                </c:pt>
                <c:pt idx="962">
                  <c:v>725.01152856350234</c:v>
                </c:pt>
                <c:pt idx="963">
                  <c:v>725.01152856350234</c:v>
                </c:pt>
                <c:pt idx="964">
                  <c:v>725.01152856350234</c:v>
                </c:pt>
                <c:pt idx="965">
                  <c:v>725.01152856350234</c:v>
                </c:pt>
                <c:pt idx="966">
                  <c:v>725.01152856350234</c:v>
                </c:pt>
                <c:pt idx="967">
                  <c:v>725.01152856350234</c:v>
                </c:pt>
                <c:pt idx="968">
                  <c:v>725.01152856350234</c:v>
                </c:pt>
                <c:pt idx="969">
                  <c:v>725.01152856350234</c:v>
                </c:pt>
                <c:pt idx="970">
                  <c:v>725.01152856350234</c:v>
                </c:pt>
                <c:pt idx="971">
                  <c:v>725.01152856350234</c:v>
                </c:pt>
                <c:pt idx="972">
                  <c:v>725.01152856350234</c:v>
                </c:pt>
                <c:pt idx="973">
                  <c:v>725.01152856350234</c:v>
                </c:pt>
                <c:pt idx="974">
                  <c:v>725.01152856350234</c:v>
                </c:pt>
                <c:pt idx="975">
                  <c:v>725.01152856350234</c:v>
                </c:pt>
                <c:pt idx="976">
                  <c:v>725.01152856350234</c:v>
                </c:pt>
                <c:pt idx="977">
                  <c:v>725.01152856350234</c:v>
                </c:pt>
                <c:pt idx="978">
                  <c:v>725.01152856350234</c:v>
                </c:pt>
                <c:pt idx="979">
                  <c:v>725.01152856350234</c:v>
                </c:pt>
                <c:pt idx="980">
                  <c:v>725.01152856350234</c:v>
                </c:pt>
                <c:pt idx="981">
                  <c:v>725.01152856350234</c:v>
                </c:pt>
                <c:pt idx="982">
                  <c:v>725.01152856350234</c:v>
                </c:pt>
                <c:pt idx="983">
                  <c:v>725.01152856350234</c:v>
                </c:pt>
                <c:pt idx="984">
                  <c:v>725.01152856350234</c:v>
                </c:pt>
                <c:pt idx="985">
                  <c:v>725.01152856350234</c:v>
                </c:pt>
                <c:pt idx="986">
                  <c:v>725.01152856350234</c:v>
                </c:pt>
                <c:pt idx="987">
                  <c:v>725.01152856350234</c:v>
                </c:pt>
                <c:pt idx="988">
                  <c:v>725.01152856350234</c:v>
                </c:pt>
                <c:pt idx="989">
                  <c:v>725.01152856350234</c:v>
                </c:pt>
                <c:pt idx="990">
                  <c:v>725.01152856350234</c:v>
                </c:pt>
                <c:pt idx="991">
                  <c:v>725.01152856350234</c:v>
                </c:pt>
                <c:pt idx="992">
                  <c:v>725.01152856350234</c:v>
                </c:pt>
                <c:pt idx="993">
                  <c:v>725.01152856350234</c:v>
                </c:pt>
                <c:pt idx="994">
                  <c:v>725.01152856350234</c:v>
                </c:pt>
                <c:pt idx="995">
                  <c:v>725.01152856350234</c:v>
                </c:pt>
                <c:pt idx="996">
                  <c:v>725.01152856350234</c:v>
                </c:pt>
                <c:pt idx="997">
                  <c:v>725.01152856350234</c:v>
                </c:pt>
                <c:pt idx="998">
                  <c:v>725.01152856350234</c:v>
                </c:pt>
                <c:pt idx="999">
                  <c:v>725.01152856350234</c:v>
                </c:pt>
                <c:pt idx="1000">
                  <c:v>725.01152856350234</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5.699999999999978</c:v>
                </c:pt>
                <c:pt idx="102">
                  <c:v>5.7999999999999776</c:v>
                </c:pt>
                <c:pt idx="103">
                  <c:v>5.8999999999999773</c:v>
                </c:pt>
                <c:pt idx="104">
                  <c:v>5.9999999999999769</c:v>
                </c:pt>
                <c:pt idx="105">
                  <c:v>6.0999999999999766</c:v>
                </c:pt>
                <c:pt idx="106">
                  <c:v>6.1999999999999762</c:v>
                </c:pt>
                <c:pt idx="107">
                  <c:v>6.2999999999999758</c:v>
                </c:pt>
                <c:pt idx="108">
                  <c:v>6.3999999999999755</c:v>
                </c:pt>
                <c:pt idx="109">
                  <c:v>6.4999999999999751</c:v>
                </c:pt>
                <c:pt idx="110">
                  <c:v>6.5999999999999748</c:v>
                </c:pt>
                <c:pt idx="111">
                  <c:v>6.6999999999999744</c:v>
                </c:pt>
                <c:pt idx="112">
                  <c:v>6.7999999999999741</c:v>
                </c:pt>
                <c:pt idx="113">
                  <c:v>6.8999999999999737</c:v>
                </c:pt>
                <c:pt idx="114">
                  <c:v>6.9999999999999734</c:v>
                </c:pt>
                <c:pt idx="115">
                  <c:v>7.099999999999973</c:v>
                </c:pt>
                <c:pt idx="116">
                  <c:v>7.1999999999999726</c:v>
                </c:pt>
                <c:pt idx="117">
                  <c:v>7.2999999999999723</c:v>
                </c:pt>
                <c:pt idx="118">
                  <c:v>7.3999999999999719</c:v>
                </c:pt>
                <c:pt idx="119">
                  <c:v>7.4999999999999716</c:v>
                </c:pt>
                <c:pt idx="120">
                  <c:v>7.5999999999999712</c:v>
                </c:pt>
                <c:pt idx="121">
                  <c:v>7.6999999999999709</c:v>
                </c:pt>
                <c:pt idx="122">
                  <c:v>7.7999999999999705</c:v>
                </c:pt>
                <c:pt idx="123">
                  <c:v>7.8999999999999702</c:v>
                </c:pt>
                <c:pt idx="124">
                  <c:v>7.9999999999999698</c:v>
                </c:pt>
                <c:pt idx="125">
                  <c:v>8.0999999999999694</c:v>
                </c:pt>
                <c:pt idx="126">
                  <c:v>8.1999999999999691</c:v>
                </c:pt>
                <c:pt idx="127">
                  <c:v>8.2999999999999687</c:v>
                </c:pt>
                <c:pt idx="128">
                  <c:v>8.3999999999999684</c:v>
                </c:pt>
                <c:pt idx="129">
                  <c:v>8.499999999999968</c:v>
                </c:pt>
                <c:pt idx="130">
                  <c:v>8.5999999999999677</c:v>
                </c:pt>
                <c:pt idx="131">
                  <c:v>8.6999999999999673</c:v>
                </c:pt>
                <c:pt idx="132">
                  <c:v>8.799999999999967</c:v>
                </c:pt>
                <c:pt idx="133">
                  <c:v>8.8999999999999666</c:v>
                </c:pt>
                <c:pt idx="134">
                  <c:v>8.9999999999999662</c:v>
                </c:pt>
                <c:pt idx="135">
                  <c:v>9.0999999999999659</c:v>
                </c:pt>
                <c:pt idx="136">
                  <c:v>9.1999999999999655</c:v>
                </c:pt>
                <c:pt idx="137">
                  <c:v>9.2999999999999652</c:v>
                </c:pt>
                <c:pt idx="138">
                  <c:v>9.3999999999999648</c:v>
                </c:pt>
                <c:pt idx="139">
                  <c:v>9.4999999999999645</c:v>
                </c:pt>
                <c:pt idx="140">
                  <c:v>9.5999999999999641</c:v>
                </c:pt>
                <c:pt idx="141">
                  <c:v>9.6999999999999638</c:v>
                </c:pt>
                <c:pt idx="142">
                  <c:v>9.7999999999999634</c:v>
                </c:pt>
                <c:pt idx="143">
                  <c:v>9.8999999999999631</c:v>
                </c:pt>
                <c:pt idx="144">
                  <c:v>9.9999999999999627</c:v>
                </c:pt>
                <c:pt idx="145">
                  <c:v>10.099999999999962</c:v>
                </c:pt>
                <c:pt idx="146">
                  <c:v>10.199999999999962</c:v>
                </c:pt>
                <c:pt idx="147">
                  <c:v>10.299999999999962</c:v>
                </c:pt>
                <c:pt idx="148">
                  <c:v>10.399999999999961</c:v>
                </c:pt>
                <c:pt idx="149">
                  <c:v>10.499999999999961</c:v>
                </c:pt>
                <c:pt idx="150">
                  <c:v>10.599999999999961</c:v>
                </c:pt>
                <c:pt idx="151">
                  <c:v>10.69999999999996</c:v>
                </c:pt>
                <c:pt idx="152">
                  <c:v>10.79999999999996</c:v>
                </c:pt>
                <c:pt idx="153">
                  <c:v>10.899999999999959</c:v>
                </c:pt>
                <c:pt idx="154">
                  <c:v>10.999999999999959</c:v>
                </c:pt>
                <c:pt idx="155">
                  <c:v>11.099999999999959</c:v>
                </c:pt>
                <c:pt idx="156">
                  <c:v>11.199999999999958</c:v>
                </c:pt>
                <c:pt idx="157">
                  <c:v>11.299999999999958</c:v>
                </c:pt>
                <c:pt idx="158">
                  <c:v>11.399999999999958</c:v>
                </c:pt>
                <c:pt idx="159">
                  <c:v>11.499999999999957</c:v>
                </c:pt>
                <c:pt idx="160">
                  <c:v>11.599999999999957</c:v>
                </c:pt>
                <c:pt idx="161">
                  <c:v>11.699999999999957</c:v>
                </c:pt>
                <c:pt idx="162">
                  <c:v>11.799999999999956</c:v>
                </c:pt>
                <c:pt idx="163">
                  <c:v>11.899999999999956</c:v>
                </c:pt>
                <c:pt idx="164">
                  <c:v>11.999999999999956</c:v>
                </c:pt>
                <c:pt idx="165">
                  <c:v>12.099999999999955</c:v>
                </c:pt>
                <c:pt idx="166">
                  <c:v>12.199999999999955</c:v>
                </c:pt>
                <c:pt idx="167">
                  <c:v>12.299999999999955</c:v>
                </c:pt>
                <c:pt idx="168">
                  <c:v>12.399999999999954</c:v>
                </c:pt>
                <c:pt idx="169">
                  <c:v>12.499999999999954</c:v>
                </c:pt>
                <c:pt idx="170">
                  <c:v>12.599999999999953</c:v>
                </c:pt>
                <c:pt idx="171">
                  <c:v>12.699999999999953</c:v>
                </c:pt>
                <c:pt idx="172">
                  <c:v>12.799999999999953</c:v>
                </c:pt>
                <c:pt idx="173">
                  <c:v>12.899999999999952</c:v>
                </c:pt>
                <c:pt idx="174">
                  <c:v>12.999999999999952</c:v>
                </c:pt>
                <c:pt idx="175">
                  <c:v>13.099999999999952</c:v>
                </c:pt>
                <c:pt idx="176">
                  <c:v>13.199999999999951</c:v>
                </c:pt>
                <c:pt idx="177">
                  <c:v>13.299999999999951</c:v>
                </c:pt>
                <c:pt idx="178">
                  <c:v>13.399999999999951</c:v>
                </c:pt>
                <c:pt idx="179">
                  <c:v>13.49999999999995</c:v>
                </c:pt>
                <c:pt idx="180">
                  <c:v>13.59999999999995</c:v>
                </c:pt>
                <c:pt idx="181">
                  <c:v>13.69999999999995</c:v>
                </c:pt>
                <c:pt idx="182">
                  <c:v>13.799999999999949</c:v>
                </c:pt>
                <c:pt idx="183">
                  <c:v>13.899999999999949</c:v>
                </c:pt>
                <c:pt idx="184">
                  <c:v>13.999999999999948</c:v>
                </c:pt>
                <c:pt idx="185">
                  <c:v>14.099999999999948</c:v>
                </c:pt>
                <c:pt idx="186">
                  <c:v>14.199999999999948</c:v>
                </c:pt>
                <c:pt idx="187">
                  <c:v>14.299999999999947</c:v>
                </c:pt>
                <c:pt idx="188">
                  <c:v>14.399999999999947</c:v>
                </c:pt>
                <c:pt idx="189">
                  <c:v>14.499999999999947</c:v>
                </c:pt>
                <c:pt idx="190">
                  <c:v>14.599999999999946</c:v>
                </c:pt>
                <c:pt idx="191">
                  <c:v>14.699999999999946</c:v>
                </c:pt>
                <c:pt idx="192">
                  <c:v>14.799999999999946</c:v>
                </c:pt>
                <c:pt idx="193">
                  <c:v>14.899999999999945</c:v>
                </c:pt>
                <c:pt idx="194">
                  <c:v>14.999999999999945</c:v>
                </c:pt>
                <c:pt idx="195">
                  <c:v>15.099999999999945</c:v>
                </c:pt>
                <c:pt idx="196">
                  <c:v>15.199999999999944</c:v>
                </c:pt>
                <c:pt idx="197">
                  <c:v>15.299999999999944</c:v>
                </c:pt>
                <c:pt idx="198">
                  <c:v>15.399999999999944</c:v>
                </c:pt>
                <c:pt idx="199">
                  <c:v>15.499999999999943</c:v>
                </c:pt>
                <c:pt idx="200">
                  <c:v>15.599999999999943</c:v>
                </c:pt>
                <c:pt idx="201">
                  <c:v>15.699999999999942</c:v>
                </c:pt>
                <c:pt idx="202">
                  <c:v>15.799999999999942</c:v>
                </c:pt>
                <c:pt idx="203">
                  <c:v>15.899999999999942</c:v>
                </c:pt>
                <c:pt idx="204">
                  <c:v>15.999999999999941</c:v>
                </c:pt>
                <c:pt idx="205">
                  <c:v>16.099999999999941</c:v>
                </c:pt>
                <c:pt idx="206">
                  <c:v>16.199999999999942</c:v>
                </c:pt>
                <c:pt idx="207">
                  <c:v>16.299999999999944</c:v>
                </c:pt>
                <c:pt idx="208">
                  <c:v>16.399999999999945</c:v>
                </c:pt>
                <c:pt idx="209">
                  <c:v>16.499999999999947</c:v>
                </c:pt>
                <c:pt idx="210">
                  <c:v>16.599999999999948</c:v>
                </c:pt>
                <c:pt idx="211">
                  <c:v>16.69999999999995</c:v>
                </c:pt>
                <c:pt idx="212">
                  <c:v>16.799999999999951</c:v>
                </c:pt>
                <c:pt idx="213">
                  <c:v>16.899999999999952</c:v>
                </c:pt>
                <c:pt idx="214">
                  <c:v>16.999999999999954</c:v>
                </c:pt>
                <c:pt idx="215">
                  <c:v>17.099999999999955</c:v>
                </c:pt>
                <c:pt idx="216">
                  <c:v>17.199999999999957</c:v>
                </c:pt>
                <c:pt idx="217">
                  <c:v>17.299999999999958</c:v>
                </c:pt>
                <c:pt idx="218">
                  <c:v>17.399999999999959</c:v>
                </c:pt>
                <c:pt idx="219">
                  <c:v>17.499999999999961</c:v>
                </c:pt>
                <c:pt idx="220">
                  <c:v>17.599999999999962</c:v>
                </c:pt>
                <c:pt idx="221">
                  <c:v>17.699999999999964</c:v>
                </c:pt>
                <c:pt idx="222">
                  <c:v>17.799999999999965</c:v>
                </c:pt>
                <c:pt idx="223">
                  <c:v>17.899999999999967</c:v>
                </c:pt>
                <c:pt idx="224">
                  <c:v>17.999999999999968</c:v>
                </c:pt>
                <c:pt idx="225">
                  <c:v>18.099999999999969</c:v>
                </c:pt>
                <c:pt idx="226">
                  <c:v>18.199999999999971</c:v>
                </c:pt>
                <c:pt idx="227">
                  <c:v>18.299999999999972</c:v>
                </c:pt>
                <c:pt idx="228">
                  <c:v>18.399999999999974</c:v>
                </c:pt>
                <c:pt idx="229">
                  <c:v>18.499999999999975</c:v>
                </c:pt>
                <c:pt idx="230">
                  <c:v>18.599999999999977</c:v>
                </c:pt>
                <c:pt idx="231">
                  <c:v>18.699999999999978</c:v>
                </c:pt>
                <c:pt idx="232">
                  <c:v>18.799999999999979</c:v>
                </c:pt>
                <c:pt idx="233">
                  <c:v>18.899999999999981</c:v>
                </c:pt>
                <c:pt idx="234">
                  <c:v>18.999999999999982</c:v>
                </c:pt>
                <c:pt idx="235">
                  <c:v>19.099999999999984</c:v>
                </c:pt>
                <c:pt idx="236">
                  <c:v>19.199999999999985</c:v>
                </c:pt>
                <c:pt idx="237">
                  <c:v>19.299999999999986</c:v>
                </c:pt>
                <c:pt idx="238">
                  <c:v>19.399999999999988</c:v>
                </c:pt>
                <c:pt idx="239">
                  <c:v>19.499999999999989</c:v>
                </c:pt>
                <c:pt idx="240">
                  <c:v>19.599999999999991</c:v>
                </c:pt>
                <c:pt idx="241">
                  <c:v>19.699999999999992</c:v>
                </c:pt>
                <c:pt idx="242">
                  <c:v>19.799999999999994</c:v>
                </c:pt>
                <c:pt idx="243">
                  <c:v>19.899999999999995</c:v>
                </c:pt>
                <c:pt idx="244">
                  <c:v>19.999999999999996</c:v>
                </c:pt>
                <c:pt idx="245">
                  <c:v>20.099999999999998</c:v>
                </c:pt>
                <c:pt idx="246">
                  <c:v>20.2</c:v>
                </c:pt>
                <c:pt idx="247">
                  <c:v>20.3</c:v>
                </c:pt>
                <c:pt idx="248">
                  <c:v>20.400000000000002</c:v>
                </c:pt>
                <c:pt idx="249">
                  <c:v>20.500000000000004</c:v>
                </c:pt>
                <c:pt idx="250">
                  <c:v>20.600000000000005</c:v>
                </c:pt>
                <c:pt idx="251">
                  <c:v>20.700000000000006</c:v>
                </c:pt>
                <c:pt idx="252">
                  <c:v>20.800000000000008</c:v>
                </c:pt>
                <c:pt idx="253">
                  <c:v>20.900000000000009</c:v>
                </c:pt>
                <c:pt idx="254">
                  <c:v>21.000000000000011</c:v>
                </c:pt>
                <c:pt idx="255">
                  <c:v>21.100000000000012</c:v>
                </c:pt>
                <c:pt idx="256">
                  <c:v>21.200000000000014</c:v>
                </c:pt>
                <c:pt idx="257">
                  <c:v>21.300000000000015</c:v>
                </c:pt>
                <c:pt idx="258">
                  <c:v>21.400000000000016</c:v>
                </c:pt>
                <c:pt idx="259">
                  <c:v>21.500000000000018</c:v>
                </c:pt>
                <c:pt idx="260">
                  <c:v>21.600000000000019</c:v>
                </c:pt>
                <c:pt idx="261">
                  <c:v>21.700000000000021</c:v>
                </c:pt>
                <c:pt idx="262">
                  <c:v>21.800000000000022</c:v>
                </c:pt>
                <c:pt idx="263">
                  <c:v>21.900000000000023</c:v>
                </c:pt>
                <c:pt idx="264">
                  <c:v>22.000000000000025</c:v>
                </c:pt>
                <c:pt idx="265">
                  <c:v>22.100000000000026</c:v>
                </c:pt>
                <c:pt idx="266">
                  <c:v>22.200000000000028</c:v>
                </c:pt>
                <c:pt idx="267">
                  <c:v>22.300000000000029</c:v>
                </c:pt>
                <c:pt idx="268">
                  <c:v>22.400000000000031</c:v>
                </c:pt>
                <c:pt idx="269">
                  <c:v>22.500000000000032</c:v>
                </c:pt>
                <c:pt idx="270">
                  <c:v>22.600000000000033</c:v>
                </c:pt>
                <c:pt idx="271">
                  <c:v>22.700000000000035</c:v>
                </c:pt>
                <c:pt idx="272">
                  <c:v>22.800000000000036</c:v>
                </c:pt>
                <c:pt idx="273">
                  <c:v>22.900000000000038</c:v>
                </c:pt>
                <c:pt idx="274">
                  <c:v>23.000000000000039</c:v>
                </c:pt>
                <c:pt idx="275">
                  <c:v>23.100000000000041</c:v>
                </c:pt>
                <c:pt idx="276">
                  <c:v>23.200000000000042</c:v>
                </c:pt>
                <c:pt idx="277">
                  <c:v>23.300000000000043</c:v>
                </c:pt>
                <c:pt idx="278">
                  <c:v>23.400000000000045</c:v>
                </c:pt>
                <c:pt idx="279">
                  <c:v>23.500000000000046</c:v>
                </c:pt>
                <c:pt idx="280">
                  <c:v>23.600000000000048</c:v>
                </c:pt>
                <c:pt idx="281">
                  <c:v>23.700000000000049</c:v>
                </c:pt>
                <c:pt idx="282">
                  <c:v>23.80000000000005</c:v>
                </c:pt>
                <c:pt idx="283">
                  <c:v>23.900000000000052</c:v>
                </c:pt>
                <c:pt idx="284">
                  <c:v>24.000000000000053</c:v>
                </c:pt>
                <c:pt idx="285">
                  <c:v>24.100000000000055</c:v>
                </c:pt>
                <c:pt idx="286">
                  <c:v>24.200000000000056</c:v>
                </c:pt>
                <c:pt idx="287">
                  <c:v>24.300000000000058</c:v>
                </c:pt>
                <c:pt idx="288">
                  <c:v>24.400000000000059</c:v>
                </c:pt>
                <c:pt idx="289">
                  <c:v>24.50000000000006</c:v>
                </c:pt>
                <c:pt idx="290">
                  <c:v>24.600000000000062</c:v>
                </c:pt>
                <c:pt idx="291">
                  <c:v>24.700000000000063</c:v>
                </c:pt>
                <c:pt idx="292">
                  <c:v>24.800000000000065</c:v>
                </c:pt>
                <c:pt idx="293">
                  <c:v>24.900000000000066</c:v>
                </c:pt>
                <c:pt idx="294">
                  <c:v>25.000000000000068</c:v>
                </c:pt>
                <c:pt idx="295">
                  <c:v>25.100000000000069</c:v>
                </c:pt>
                <c:pt idx="296">
                  <c:v>25.20000000000007</c:v>
                </c:pt>
                <c:pt idx="297">
                  <c:v>25.300000000000072</c:v>
                </c:pt>
                <c:pt idx="298">
                  <c:v>25.400000000000073</c:v>
                </c:pt>
                <c:pt idx="299">
                  <c:v>25.500000000000075</c:v>
                </c:pt>
                <c:pt idx="300">
                  <c:v>25.600000000000076</c:v>
                </c:pt>
                <c:pt idx="301">
                  <c:v>25.700000000000077</c:v>
                </c:pt>
                <c:pt idx="302">
                  <c:v>25.800000000000079</c:v>
                </c:pt>
                <c:pt idx="303">
                  <c:v>25.90000000000008</c:v>
                </c:pt>
                <c:pt idx="304">
                  <c:v>26.000000000000082</c:v>
                </c:pt>
                <c:pt idx="305">
                  <c:v>26.100000000000083</c:v>
                </c:pt>
                <c:pt idx="306">
                  <c:v>26.200000000000085</c:v>
                </c:pt>
                <c:pt idx="307">
                  <c:v>26.300000000000086</c:v>
                </c:pt>
                <c:pt idx="308">
                  <c:v>26.400000000000087</c:v>
                </c:pt>
                <c:pt idx="309">
                  <c:v>26.500000000000089</c:v>
                </c:pt>
                <c:pt idx="310">
                  <c:v>26.60000000000009</c:v>
                </c:pt>
                <c:pt idx="311">
                  <c:v>26.700000000000092</c:v>
                </c:pt>
                <c:pt idx="312">
                  <c:v>26.800000000000093</c:v>
                </c:pt>
                <c:pt idx="313">
                  <c:v>26.900000000000095</c:v>
                </c:pt>
                <c:pt idx="314">
                  <c:v>27.000000000000096</c:v>
                </c:pt>
                <c:pt idx="315">
                  <c:v>27.100000000000097</c:v>
                </c:pt>
                <c:pt idx="316">
                  <c:v>27.200000000000099</c:v>
                </c:pt>
                <c:pt idx="317">
                  <c:v>27.3000000000001</c:v>
                </c:pt>
                <c:pt idx="318">
                  <c:v>27.400000000000102</c:v>
                </c:pt>
                <c:pt idx="319">
                  <c:v>27.500000000000103</c:v>
                </c:pt>
                <c:pt idx="320">
                  <c:v>27.600000000000104</c:v>
                </c:pt>
                <c:pt idx="321">
                  <c:v>27.700000000000106</c:v>
                </c:pt>
                <c:pt idx="322">
                  <c:v>27.800000000000107</c:v>
                </c:pt>
                <c:pt idx="323">
                  <c:v>27.900000000000109</c:v>
                </c:pt>
                <c:pt idx="324">
                  <c:v>28.00000000000011</c:v>
                </c:pt>
                <c:pt idx="325">
                  <c:v>28.100000000000112</c:v>
                </c:pt>
                <c:pt idx="326">
                  <c:v>28.200000000000113</c:v>
                </c:pt>
                <c:pt idx="327">
                  <c:v>28.300000000000114</c:v>
                </c:pt>
                <c:pt idx="328">
                  <c:v>28.400000000000116</c:v>
                </c:pt>
                <c:pt idx="329">
                  <c:v>28.500000000000117</c:v>
                </c:pt>
                <c:pt idx="330">
                  <c:v>28.600000000000119</c:v>
                </c:pt>
                <c:pt idx="331">
                  <c:v>28.70000000000012</c:v>
                </c:pt>
                <c:pt idx="332">
                  <c:v>28.800000000000122</c:v>
                </c:pt>
                <c:pt idx="333">
                  <c:v>28.900000000000123</c:v>
                </c:pt>
                <c:pt idx="334">
                  <c:v>29.000000000000124</c:v>
                </c:pt>
                <c:pt idx="335">
                  <c:v>29.100000000000126</c:v>
                </c:pt>
                <c:pt idx="336">
                  <c:v>29.200000000000127</c:v>
                </c:pt>
                <c:pt idx="337">
                  <c:v>29.300000000000129</c:v>
                </c:pt>
                <c:pt idx="338">
                  <c:v>29.40000000000013</c:v>
                </c:pt>
                <c:pt idx="339">
                  <c:v>29.500000000000131</c:v>
                </c:pt>
                <c:pt idx="340">
                  <c:v>29.600000000000133</c:v>
                </c:pt>
                <c:pt idx="341">
                  <c:v>29.700000000000134</c:v>
                </c:pt>
                <c:pt idx="342">
                  <c:v>29.800000000000136</c:v>
                </c:pt>
                <c:pt idx="343">
                  <c:v>29.900000000000137</c:v>
                </c:pt>
                <c:pt idx="344">
                  <c:v>30.000000000000139</c:v>
                </c:pt>
                <c:pt idx="345">
                  <c:v>30.10000000000014</c:v>
                </c:pt>
                <c:pt idx="346">
                  <c:v>30.200000000000141</c:v>
                </c:pt>
                <c:pt idx="347">
                  <c:v>30.300000000000143</c:v>
                </c:pt>
                <c:pt idx="348">
                  <c:v>30.400000000000144</c:v>
                </c:pt>
                <c:pt idx="349">
                  <c:v>30.500000000000146</c:v>
                </c:pt>
                <c:pt idx="350">
                  <c:v>30.600000000000147</c:v>
                </c:pt>
                <c:pt idx="351">
                  <c:v>30.700000000000149</c:v>
                </c:pt>
                <c:pt idx="352">
                  <c:v>30.80000000000015</c:v>
                </c:pt>
                <c:pt idx="353">
                  <c:v>30.900000000000151</c:v>
                </c:pt>
                <c:pt idx="354">
                  <c:v>31.000000000000153</c:v>
                </c:pt>
                <c:pt idx="355">
                  <c:v>31.100000000000154</c:v>
                </c:pt>
                <c:pt idx="356">
                  <c:v>31.200000000000156</c:v>
                </c:pt>
                <c:pt idx="357">
                  <c:v>31.300000000000157</c:v>
                </c:pt>
                <c:pt idx="358">
                  <c:v>31.400000000000158</c:v>
                </c:pt>
                <c:pt idx="359">
                  <c:v>31.50000000000016</c:v>
                </c:pt>
                <c:pt idx="360">
                  <c:v>31.600000000000161</c:v>
                </c:pt>
                <c:pt idx="361">
                  <c:v>31.700000000000163</c:v>
                </c:pt>
                <c:pt idx="362">
                  <c:v>31.800000000000164</c:v>
                </c:pt>
                <c:pt idx="363">
                  <c:v>31.900000000000166</c:v>
                </c:pt>
                <c:pt idx="364">
                  <c:v>32.000000000000163</c:v>
                </c:pt>
                <c:pt idx="365">
                  <c:v>32.100000000000165</c:v>
                </c:pt>
                <c:pt idx="366">
                  <c:v>32.200000000000166</c:v>
                </c:pt>
                <c:pt idx="367">
                  <c:v>32.300000000000168</c:v>
                </c:pt>
                <c:pt idx="368">
                  <c:v>32.400000000000169</c:v>
                </c:pt>
                <c:pt idx="369">
                  <c:v>32.500000000000171</c:v>
                </c:pt>
                <c:pt idx="370">
                  <c:v>32.600000000000172</c:v>
                </c:pt>
                <c:pt idx="371">
                  <c:v>32.700000000000173</c:v>
                </c:pt>
                <c:pt idx="372">
                  <c:v>32.800000000000175</c:v>
                </c:pt>
                <c:pt idx="373">
                  <c:v>32.900000000000176</c:v>
                </c:pt>
                <c:pt idx="374">
                  <c:v>33.000000000000178</c:v>
                </c:pt>
                <c:pt idx="375">
                  <c:v>33.100000000000179</c:v>
                </c:pt>
                <c:pt idx="376">
                  <c:v>33.20000000000018</c:v>
                </c:pt>
                <c:pt idx="377">
                  <c:v>33.300000000000182</c:v>
                </c:pt>
                <c:pt idx="378">
                  <c:v>33.300100000000185</c:v>
                </c:pt>
                <c:pt idx="379">
                  <c:v>33.300200000000189</c:v>
                </c:pt>
                <c:pt idx="380">
                  <c:v>33.300300000000192</c:v>
                </c:pt>
                <c:pt idx="381">
                  <c:v>33.300400000000195</c:v>
                </c:pt>
                <c:pt idx="382">
                  <c:v>33.300500000000198</c:v>
                </c:pt>
                <c:pt idx="383">
                  <c:v>33.300600000000202</c:v>
                </c:pt>
                <c:pt idx="384">
                  <c:v>33.300700000000205</c:v>
                </c:pt>
                <c:pt idx="385">
                  <c:v>33.300800000000208</c:v>
                </c:pt>
                <c:pt idx="386">
                  <c:v>33.300900000000212</c:v>
                </c:pt>
                <c:pt idx="387">
                  <c:v>33.301000000000215</c:v>
                </c:pt>
                <c:pt idx="388">
                  <c:v>33.301100000000218</c:v>
                </c:pt>
                <c:pt idx="389">
                  <c:v>33.301200000000222</c:v>
                </c:pt>
                <c:pt idx="390">
                  <c:v>33.301300000000225</c:v>
                </c:pt>
                <c:pt idx="391">
                  <c:v>33.301400000000228</c:v>
                </c:pt>
                <c:pt idx="392">
                  <c:v>33.301500000000232</c:v>
                </c:pt>
                <c:pt idx="393">
                  <c:v>33.301600000000235</c:v>
                </c:pt>
                <c:pt idx="394">
                  <c:v>33.301700000000238</c:v>
                </c:pt>
                <c:pt idx="395">
                  <c:v>33.301800000000242</c:v>
                </c:pt>
                <c:pt idx="396">
                  <c:v>33.301900000000245</c:v>
                </c:pt>
                <c:pt idx="397">
                  <c:v>33.302000000000248</c:v>
                </c:pt>
                <c:pt idx="398">
                  <c:v>33.302100000000252</c:v>
                </c:pt>
                <c:pt idx="399">
                  <c:v>33.302200000000255</c:v>
                </c:pt>
                <c:pt idx="400">
                  <c:v>33.302300000000258</c:v>
                </c:pt>
                <c:pt idx="401">
                  <c:v>33.302400000000262</c:v>
                </c:pt>
                <c:pt idx="402">
                  <c:v>33.302500000000265</c:v>
                </c:pt>
                <c:pt idx="403">
                  <c:v>33.302600000000268</c:v>
                </c:pt>
                <c:pt idx="404">
                  <c:v>33.302700000000272</c:v>
                </c:pt>
                <c:pt idx="405">
                  <c:v>33.302800000000275</c:v>
                </c:pt>
                <c:pt idx="406">
                  <c:v>33.302900000000278</c:v>
                </c:pt>
                <c:pt idx="407">
                  <c:v>33.303000000000281</c:v>
                </c:pt>
                <c:pt idx="408">
                  <c:v>33.303100000000285</c:v>
                </c:pt>
                <c:pt idx="409">
                  <c:v>33.303200000000288</c:v>
                </c:pt>
                <c:pt idx="410">
                  <c:v>33.303300000000291</c:v>
                </c:pt>
                <c:pt idx="411">
                  <c:v>33.303400000000295</c:v>
                </c:pt>
                <c:pt idx="412">
                  <c:v>33.303500000000298</c:v>
                </c:pt>
                <c:pt idx="413">
                  <c:v>33.303600000000301</c:v>
                </c:pt>
                <c:pt idx="414">
                  <c:v>33.303700000000305</c:v>
                </c:pt>
                <c:pt idx="415">
                  <c:v>33.303800000000308</c:v>
                </c:pt>
                <c:pt idx="416">
                  <c:v>33.303900000000311</c:v>
                </c:pt>
                <c:pt idx="417">
                  <c:v>33.304000000000315</c:v>
                </c:pt>
                <c:pt idx="418">
                  <c:v>33.304100000000318</c:v>
                </c:pt>
                <c:pt idx="419">
                  <c:v>33.304200000000321</c:v>
                </c:pt>
                <c:pt idx="420">
                  <c:v>33.304300000000325</c:v>
                </c:pt>
                <c:pt idx="421">
                  <c:v>33.304400000000328</c:v>
                </c:pt>
                <c:pt idx="422">
                  <c:v>33.304500000000331</c:v>
                </c:pt>
                <c:pt idx="423">
                  <c:v>33.304600000000335</c:v>
                </c:pt>
                <c:pt idx="424">
                  <c:v>33.304700000000338</c:v>
                </c:pt>
                <c:pt idx="425">
                  <c:v>33.304800000000341</c:v>
                </c:pt>
                <c:pt idx="426">
                  <c:v>33.304900000000345</c:v>
                </c:pt>
                <c:pt idx="427">
                  <c:v>33.305000000000348</c:v>
                </c:pt>
                <c:pt idx="428">
                  <c:v>33.305100000000351</c:v>
                </c:pt>
                <c:pt idx="429">
                  <c:v>33.305200000000355</c:v>
                </c:pt>
                <c:pt idx="430">
                  <c:v>33.305300000000358</c:v>
                </c:pt>
                <c:pt idx="431">
                  <c:v>33.305400000000361</c:v>
                </c:pt>
                <c:pt idx="432">
                  <c:v>33.305500000000364</c:v>
                </c:pt>
                <c:pt idx="433">
                  <c:v>33.305600000000368</c:v>
                </c:pt>
                <c:pt idx="434">
                  <c:v>33.305700000000371</c:v>
                </c:pt>
                <c:pt idx="435">
                  <c:v>33.305800000000374</c:v>
                </c:pt>
                <c:pt idx="436">
                  <c:v>33.305900000000378</c:v>
                </c:pt>
                <c:pt idx="437">
                  <c:v>33.306000000000381</c:v>
                </c:pt>
                <c:pt idx="438">
                  <c:v>33.306100000000384</c:v>
                </c:pt>
                <c:pt idx="439">
                  <c:v>33.306200000000388</c:v>
                </c:pt>
                <c:pt idx="440">
                  <c:v>33.306300000000391</c:v>
                </c:pt>
                <c:pt idx="441">
                  <c:v>33.306400000000394</c:v>
                </c:pt>
                <c:pt idx="442">
                  <c:v>33.306500000000398</c:v>
                </c:pt>
                <c:pt idx="443">
                  <c:v>33.306600000000401</c:v>
                </c:pt>
                <c:pt idx="444">
                  <c:v>33.306700000000404</c:v>
                </c:pt>
                <c:pt idx="445">
                  <c:v>33.306800000000408</c:v>
                </c:pt>
                <c:pt idx="446">
                  <c:v>33.306900000000411</c:v>
                </c:pt>
                <c:pt idx="447">
                  <c:v>33.307000000000414</c:v>
                </c:pt>
                <c:pt idx="448">
                  <c:v>33.307100000000418</c:v>
                </c:pt>
                <c:pt idx="449">
                  <c:v>33.307200000000421</c:v>
                </c:pt>
                <c:pt idx="450">
                  <c:v>33.307300000000424</c:v>
                </c:pt>
                <c:pt idx="451">
                  <c:v>33.307400000000428</c:v>
                </c:pt>
                <c:pt idx="452">
                  <c:v>33.307500000000431</c:v>
                </c:pt>
                <c:pt idx="453">
                  <c:v>33.307600000000434</c:v>
                </c:pt>
                <c:pt idx="454">
                  <c:v>33.307700000000438</c:v>
                </c:pt>
                <c:pt idx="455">
                  <c:v>33.307800000000441</c:v>
                </c:pt>
                <c:pt idx="456">
                  <c:v>33.307900000000444</c:v>
                </c:pt>
                <c:pt idx="457">
                  <c:v>33.308000000000447</c:v>
                </c:pt>
                <c:pt idx="458">
                  <c:v>33.308100000000451</c:v>
                </c:pt>
                <c:pt idx="459">
                  <c:v>33.308200000000454</c:v>
                </c:pt>
                <c:pt idx="460">
                  <c:v>33.308300000000457</c:v>
                </c:pt>
                <c:pt idx="461">
                  <c:v>33.308400000000461</c:v>
                </c:pt>
                <c:pt idx="462">
                  <c:v>33.308500000000464</c:v>
                </c:pt>
                <c:pt idx="463">
                  <c:v>33.308600000000467</c:v>
                </c:pt>
                <c:pt idx="464">
                  <c:v>33.308700000000471</c:v>
                </c:pt>
                <c:pt idx="465">
                  <c:v>33.308800000000474</c:v>
                </c:pt>
                <c:pt idx="466">
                  <c:v>33.308900000000477</c:v>
                </c:pt>
                <c:pt idx="467">
                  <c:v>33.309000000000481</c:v>
                </c:pt>
                <c:pt idx="468">
                  <c:v>33.309100000000484</c:v>
                </c:pt>
                <c:pt idx="469">
                  <c:v>33.309200000000487</c:v>
                </c:pt>
                <c:pt idx="470">
                  <c:v>33.309300000000491</c:v>
                </c:pt>
                <c:pt idx="471">
                  <c:v>33.309400000000494</c:v>
                </c:pt>
                <c:pt idx="472">
                  <c:v>33.309500000000497</c:v>
                </c:pt>
                <c:pt idx="473">
                  <c:v>33.309600000000501</c:v>
                </c:pt>
                <c:pt idx="474">
                  <c:v>33.309700000000504</c:v>
                </c:pt>
                <c:pt idx="475">
                  <c:v>33.309800000000507</c:v>
                </c:pt>
                <c:pt idx="476">
                  <c:v>33.309900000000511</c:v>
                </c:pt>
                <c:pt idx="477">
                  <c:v>33.310000000000514</c:v>
                </c:pt>
                <c:pt idx="478">
                  <c:v>33.310100000000517</c:v>
                </c:pt>
                <c:pt idx="479">
                  <c:v>33.310200000000521</c:v>
                </c:pt>
                <c:pt idx="480">
                  <c:v>33.310300000000524</c:v>
                </c:pt>
                <c:pt idx="481">
                  <c:v>33.310400000000527</c:v>
                </c:pt>
                <c:pt idx="482">
                  <c:v>33.31050000000053</c:v>
                </c:pt>
                <c:pt idx="483">
                  <c:v>33.310600000000534</c:v>
                </c:pt>
                <c:pt idx="484">
                  <c:v>33.310700000000537</c:v>
                </c:pt>
                <c:pt idx="485">
                  <c:v>33.31080000000054</c:v>
                </c:pt>
                <c:pt idx="486">
                  <c:v>33.310900000000544</c:v>
                </c:pt>
                <c:pt idx="487">
                  <c:v>33.311000000000547</c:v>
                </c:pt>
                <c:pt idx="488">
                  <c:v>33.31110000000055</c:v>
                </c:pt>
                <c:pt idx="489">
                  <c:v>33.311200000000554</c:v>
                </c:pt>
                <c:pt idx="490">
                  <c:v>33.311300000000557</c:v>
                </c:pt>
                <c:pt idx="491">
                  <c:v>33.31140000000056</c:v>
                </c:pt>
                <c:pt idx="492">
                  <c:v>33.311500000000564</c:v>
                </c:pt>
                <c:pt idx="493">
                  <c:v>33.311600000000567</c:v>
                </c:pt>
                <c:pt idx="494">
                  <c:v>33.31170000000057</c:v>
                </c:pt>
                <c:pt idx="495">
                  <c:v>33.311800000000574</c:v>
                </c:pt>
                <c:pt idx="496">
                  <c:v>33.311900000000577</c:v>
                </c:pt>
                <c:pt idx="497">
                  <c:v>33.31200000000058</c:v>
                </c:pt>
                <c:pt idx="498">
                  <c:v>33.312100000000584</c:v>
                </c:pt>
                <c:pt idx="499">
                  <c:v>33.312200000000587</c:v>
                </c:pt>
                <c:pt idx="500">
                  <c:v>33.31230000000059</c:v>
                </c:pt>
                <c:pt idx="501">
                  <c:v>33.312400000000594</c:v>
                </c:pt>
                <c:pt idx="502">
                  <c:v>33.312500000000597</c:v>
                </c:pt>
                <c:pt idx="503">
                  <c:v>33.3126000000006</c:v>
                </c:pt>
                <c:pt idx="504">
                  <c:v>33.312700000000603</c:v>
                </c:pt>
                <c:pt idx="505">
                  <c:v>33.312800000000607</c:v>
                </c:pt>
                <c:pt idx="506">
                  <c:v>33.31290000000061</c:v>
                </c:pt>
                <c:pt idx="507">
                  <c:v>33.313000000000613</c:v>
                </c:pt>
                <c:pt idx="508">
                  <c:v>33.313100000000617</c:v>
                </c:pt>
                <c:pt idx="509">
                  <c:v>33.31320000000062</c:v>
                </c:pt>
                <c:pt idx="510">
                  <c:v>33.313300000000623</c:v>
                </c:pt>
                <c:pt idx="511">
                  <c:v>33.313400000000627</c:v>
                </c:pt>
                <c:pt idx="512">
                  <c:v>33.31350000000063</c:v>
                </c:pt>
                <c:pt idx="513">
                  <c:v>33.313600000000633</c:v>
                </c:pt>
                <c:pt idx="514">
                  <c:v>33.313700000000637</c:v>
                </c:pt>
                <c:pt idx="515">
                  <c:v>33.31380000000064</c:v>
                </c:pt>
                <c:pt idx="516">
                  <c:v>33.313900000000643</c:v>
                </c:pt>
                <c:pt idx="517">
                  <c:v>33.314000000000647</c:v>
                </c:pt>
                <c:pt idx="518">
                  <c:v>33.31410000000065</c:v>
                </c:pt>
                <c:pt idx="519">
                  <c:v>33.314200000000653</c:v>
                </c:pt>
                <c:pt idx="520">
                  <c:v>33.314300000000657</c:v>
                </c:pt>
                <c:pt idx="521">
                  <c:v>33.31440000000066</c:v>
                </c:pt>
                <c:pt idx="522">
                  <c:v>33.314500000000663</c:v>
                </c:pt>
                <c:pt idx="523">
                  <c:v>33.314600000000667</c:v>
                </c:pt>
                <c:pt idx="524">
                  <c:v>33.31470000000067</c:v>
                </c:pt>
                <c:pt idx="525">
                  <c:v>33.314800000000673</c:v>
                </c:pt>
                <c:pt idx="526">
                  <c:v>33.314900000000677</c:v>
                </c:pt>
                <c:pt idx="527">
                  <c:v>33.31500000000068</c:v>
                </c:pt>
                <c:pt idx="528">
                  <c:v>33.315100000000683</c:v>
                </c:pt>
                <c:pt idx="529">
                  <c:v>33.315200000000686</c:v>
                </c:pt>
                <c:pt idx="530">
                  <c:v>33.31530000000069</c:v>
                </c:pt>
                <c:pt idx="531">
                  <c:v>33.315400000000693</c:v>
                </c:pt>
                <c:pt idx="532">
                  <c:v>33.315500000000696</c:v>
                </c:pt>
                <c:pt idx="533">
                  <c:v>33.3156000000007</c:v>
                </c:pt>
                <c:pt idx="534">
                  <c:v>33.315700000000703</c:v>
                </c:pt>
                <c:pt idx="535">
                  <c:v>33.315800000000706</c:v>
                </c:pt>
                <c:pt idx="536">
                  <c:v>33.31590000000071</c:v>
                </c:pt>
                <c:pt idx="537">
                  <c:v>33.316000000000713</c:v>
                </c:pt>
                <c:pt idx="538">
                  <c:v>33.316100000000716</c:v>
                </c:pt>
                <c:pt idx="539">
                  <c:v>33.31620000000072</c:v>
                </c:pt>
                <c:pt idx="540">
                  <c:v>33.316300000000723</c:v>
                </c:pt>
                <c:pt idx="541">
                  <c:v>33.316400000000726</c:v>
                </c:pt>
                <c:pt idx="542">
                  <c:v>33.31650000000073</c:v>
                </c:pt>
                <c:pt idx="543">
                  <c:v>33.316600000000733</c:v>
                </c:pt>
                <c:pt idx="544">
                  <c:v>33.316700000000736</c:v>
                </c:pt>
                <c:pt idx="545">
                  <c:v>33.31680000000074</c:v>
                </c:pt>
                <c:pt idx="546">
                  <c:v>33.316900000000743</c:v>
                </c:pt>
                <c:pt idx="547">
                  <c:v>33.317000000000746</c:v>
                </c:pt>
                <c:pt idx="548">
                  <c:v>33.31710000000075</c:v>
                </c:pt>
                <c:pt idx="549">
                  <c:v>33.317200000000753</c:v>
                </c:pt>
                <c:pt idx="550">
                  <c:v>33.317300000000756</c:v>
                </c:pt>
                <c:pt idx="551">
                  <c:v>33.31740000000076</c:v>
                </c:pt>
                <c:pt idx="552">
                  <c:v>33.317500000000763</c:v>
                </c:pt>
                <c:pt idx="553">
                  <c:v>33.317600000000766</c:v>
                </c:pt>
                <c:pt idx="554">
                  <c:v>33.317700000000769</c:v>
                </c:pt>
                <c:pt idx="555">
                  <c:v>33.317800000000773</c:v>
                </c:pt>
                <c:pt idx="556">
                  <c:v>33.317900000000776</c:v>
                </c:pt>
                <c:pt idx="557">
                  <c:v>33.318000000000779</c:v>
                </c:pt>
                <c:pt idx="558">
                  <c:v>33.318100000000783</c:v>
                </c:pt>
                <c:pt idx="559">
                  <c:v>33.318200000000786</c:v>
                </c:pt>
                <c:pt idx="560">
                  <c:v>33.318300000000789</c:v>
                </c:pt>
                <c:pt idx="561">
                  <c:v>33.318400000000793</c:v>
                </c:pt>
                <c:pt idx="562">
                  <c:v>33.318500000000796</c:v>
                </c:pt>
                <c:pt idx="563">
                  <c:v>33.318600000000799</c:v>
                </c:pt>
                <c:pt idx="564">
                  <c:v>33.318700000000803</c:v>
                </c:pt>
                <c:pt idx="565">
                  <c:v>33.318800000000806</c:v>
                </c:pt>
                <c:pt idx="566">
                  <c:v>33.318900000000809</c:v>
                </c:pt>
                <c:pt idx="567">
                  <c:v>33.319000000000813</c:v>
                </c:pt>
                <c:pt idx="568">
                  <c:v>33.319100000000816</c:v>
                </c:pt>
                <c:pt idx="569">
                  <c:v>33.319200000000819</c:v>
                </c:pt>
                <c:pt idx="570">
                  <c:v>33.319300000000823</c:v>
                </c:pt>
                <c:pt idx="571">
                  <c:v>33.319400000000826</c:v>
                </c:pt>
                <c:pt idx="572">
                  <c:v>33.319500000000829</c:v>
                </c:pt>
                <c:pt idx="573">
                  <c:v>33.319600000000833</c:v>
                </c:pt>
                <c:pt idx="574">
                  <c:v>33.319700000000836</c:v>
                </c:pt>
                <c:pt idx="575">
                  <c:v>33.319800000000839</c:v>
                </c:pt>
                <c:pt idx="576">
                  <c:v>33.319900000000843</c:v>
                </c:pt>
                <c:pt idx="577">
                  <c:v>33.320000000000846</c:v>
                </c:pt>
                <c:pt idx="578">
                  <c:v>33.320100000000849</c:v>
                </c:pt>
                <c:pt idx="579">
                  <c:v>33.320200000000852</c:v>
                </c:pt>
                <c:pt idx="580">
                  <c:v>33.320300000000856</c:v>
                </c:pt>
                <c:pt idx="581">
                  <c:v>33.320400000000859</c:v>
                </c:pt>
                <c:pt idx="582">
                  <c:v>33.320500000000862</c:v>
                </c:pt>
                <c:pt idx="583">
                  <c:v>33.320600000000866</c:v>
                </c:pt>
                <c:pt idx="584">
                  <c:v>33.320700000000869</c:v>
                </c:pt>
                <c:pt idx="585">
                  <c:v>33.320800000000872</c:v>
                </c:pt>
                <c:pt idx="586">
                  <c:v>33.320900000000876</c:v>
                </c:pt>
                <c:pt idx="587">
                  <c:v>33.321000000000879</c:v>
                </c:pt>
                <c:pt idx="588">
                  <c:v>33.321100000000882</c:v>
                </c:pt>
                <c:pt idx="589">
                  <c:v>33.321200000000886</c:v>
                </c:pt>
                <c:pt idx="590">
                  <c:v>33.321300000000889</c:v>
                </c:pt>
                <c:pt idx="591">
                  <c:v>33.321400000000892</c:v>
                </c:pt>
                <c:pt idx="592">
                  <c:v>33.321500000000896</c:v>
                </c:pt>
                <c:pt idx="593">
                  <c:v>33.321600000000899</c:v>
                </c:pt>
                <c:pt idx="594">
                  <c:v>33.321700000000902</c:v>
                </c:pt>
                <c:pt idx="595">
                  <c:v>33.321800000000906</c:v>
                </c:pt>
                <c:pt idx="596">
                  <c:v>33.321900000000909</c:v>
                </c:pt>
                <c:pt idx="597">
                  <c:v>33.322000000000912</c:v>
                </c:pt>
                <c:pt idx="598">
                  <c:v>33.322100000000916</c:v>
                </c:pt>
                <c:pt idx="599">
                  <c:v>33.322200000000919</c:v>
                </c:pt>
                <c:pt idx="600">
                  <c:v>33.322300000000922</c:v>
                </c:pt>
                <c:pt idx="601">
                  <c:v>33.322400000000926</c:v>
                </c:pt>
                <c:pt idx="602">
                  <c:v>33.322500000000929</c:v>
                </c:pt>
                <c:pt idx="603">
                  <c:v>33.322600000000932</c:v>
                </c:pt>
                <c:pt idx="604">
                  <c:v>33.322700000000935</c:v>
                </c:pt>
                <c:pt idx="605">
                  <c:v>33.322800000000939</c:v>
                </c:pt>
                <c:pt idx="606">
                  <c:v>33.322900000000942</c:v>
                </c:pt>
                <c:pt idx="607">
                  <c:v>33.323000000000945</c:v>
                </c:pt>
                <c:pt idx="608">
                  <c:v>33.323100000000949</c:v>
                </c:pt>
                <c:pt idx="609">
                  <c:v>33.323200000000952</c:v>
                </c:pt>
                <c:pt idx="610">
                  <c:v>33.323300000000955</c:v>
                </c:pt>
                <c:pt idx="611">
                  <c:v>33.323400000000959</c:v>
                </c:pt>
                <c:pt idx="612">
                  <c:v>33.323500000000962</c:v>
                </c:pt>
                <c:pt idx="613">
                  <c:v>33.323600000000965</c:v>
                </c:pt>
                <c:pt idx="614">
                  <c:v>33.323700000000969</c:v>
                </c:pt>
                <c:pt idx="615">
                  <c:v>33.323800000000972</c:v>
                </c:pt>
                <c:pt idx="616">
                  <c:v>33.323900000000975</c:v>
                </c:pt>
                <c:pt idx="617">
                  <c:v>33.324000000000979</c:v>
                </c:pt>
                <c:pt idx="618">
                  <c:v>33.324100000000982</c:v>
                </c:pt>
                <c:pt idx="619">
                  <c:v>33.324200000000985</c:v>
                </c:pt>
                <c:pt idx="620">
                  <c:v>33.324300000000989</c:v>
                </c:pt>
                <c:pt idx="621">
                  <c:v>33.324400000000992</c:v>
                </c:pt>
                <c:pt idx="622">
                  <c:v>33.324500000000995</c:v>
                </c:pt>
                <c:pt idx="623">
                  <c:v>33.324600000000999</c:v>
                </c:pt>
                <c:pt idx="624">
                  <c:v>33.324700000001002</c:v>
                </c:pt>
                <c:pt idx="625">
                  <c:v>33.324800000001005</c:v>
                </c:pt>
                <c:pt idx="626">
                  <c:v>33.324900000001008</c:v>
                </c:pt>
                <c:pt idx="627">
                  <c:v>33.325000000001012</c:v>
                </c:pt>
                <c:pt idx="628">
                  <c:v>33.325100000001015</c:v>
                </c:pt>
                <c:pt idx="629">
                  <c:v>33.325200000001018</c:v>
                </c:pt>
                <c:pt idx="630">
                  <c:v>33.325300000001022</c:v>
                </c:pt>
                <c:pt idx="631">
                  <c:v>33.325400000001025</c:v>
                </c:pt>
                <c:pt idx="632">
                  <c:v>33.325500000001028</c:v>
                </c:pt>
                <c:pt idx="633">
                  <c:v>33.325600000001032</c:v>
                </c:pt>
                <c:pt idx="634">
                  <c:v>33.325700000001035</c:v>
                </c:pt>
                <c:pt idx="635">
                  <c:v>33.325800000001038</c:v>
                </c:pt>
                <c:pt idx="636">
                  <c:v>33.325900000001042</c:v>
                </c:pt>
                <c:pt idx="637">
                  <c:v>33.326000000001045</c:v>
                </c:pt>
                <c:pt idx="638">
                  <c:v>33.326100000001048</c:v>
                </c:pt>
                <c:pt idx="639">
                  <c:v>33.326200000001052</c:v>
                </c:pt>
                <c:pt idx="640">
                  <c:v>33.326300000001055</c:v>
                </c:pt>
                <c:pt idx="641">
                  <c:v>33.326400000001058</c:v>
                </c:pt>
                <c:pt idx="642">
                  <c:v>33.326500000001062</c:v>
                </c:pt>
                <c:pt idx="643">
                  <c:v>33.326600000001065</c:v>
                </c:pt>
                <c:pt idx="644">
                  <c:v>33.326700000001068</c:v>
                </c:pt>
                <c:pt idx="645">
                  <c:v>33.326800000001072</c:v>
                </c:pt>
                <c:pt idx="646">
                  <c:v>33.326900000001075</c:v>
                </c:pt>
                <c:pt idx="647">
                  <c:v>33.327000000001078</c:v>
                </c:pt>
                <c:pt idx="648">
                  <c:v>33.327100000001082</c:v>
                </c:pt>
                <c:pt idx="649">
                  <c:v>33.327200000001085</c:v>
                </c:pt>
                <c:pt idx="650">
                  <c:v>33.327300000001088</c:v>
                </c:pt>
                <c:pt idx="651">
                  <c:v>33.327400000001091</c:v>
                </c:pt>
                <c:pt idx="652">
                  <c:v>33.327500000001095</c:v>
                </c:pt>
                <c:pt idx="653">
                  <c:v>33.327600000001098</c:v>
                </c:pt>
                <c:pt idx="654">
                  <c:v>33.327700000001101</c:v>
                </c:pt>
                <c:pt idx="655">
                  <c:v>33.327800000001105</c:v>
                </c:pt>
                <c:pt idx="656">
                  <c:v>33.327900000001108</c:v>
                </c:pt>
                <c:pt idx="657">
                  <c:v>33.328000000001111</c:v>
                </c:pt>
                <c:pt idx="658">
                  <c:v>33.328100000001115</c:v>
                </c:pt>
                <c:pt idx="659">
                  <c:v>33.328200000001118</c:v>
                </c:pt>
                <c:pt idx="660">
                  <c:v>33.328300000001121</c:v>
                </c:pt>
                <c:pt idx="661">
                  <c:v>33.328400000001125</c:v>
                </c:pt>
                <c:pt idx="662">
                  <c:v>33.328500000001128</c:v>
                </c:pt>
                <c:pt idx="663">
                  <c:v>33.328600000001131</c:v>
                </c:pt>
                <c:pt idx="664">
                  <c:v>33.328700000001135</c:v>
                </c:pt>
                <c:pt idx="665">
                  <c:v>33.328800000001138</c:v>
                </c:pt>
                <c:pt idx="666">
                  <c:v>33.328900000001141</c:v>
                </c:pt>
                <c:pt idx="667">
                  <c:v>33.329000000001145</c:v>
                </c:pt>
                <c:pt idx="668">
                  <c:v>33.329100000001148</c:v>
                </c:pt>
                <c:pt idx="669">
                  <c:v>33.329200000001151</c:v>
                </c:pt>
                <c:pt idx="670">
                  <c:v>33.329300000001155</c:v>
                </c:pt>
                <c:pt idx="671">
                  <c:v>33.329400000001158</c:v>
                </c:pt>
                <c:pt idx="672">
                  <c:v>33.329500000001161</c:v>
                </c:pt>
                <c:pt idx="673">
                  <c:v>33.329600000001165</c:v>
                </c:pt>
                <c:pt idx="674">
                  <c:v>33.329700000001168</c:v>
                </c:pt>
                <c:pt idx="675">
                  <c:v>33.329800000001171</c:v>
                </c:pt>
                <c:pt idx="676">
                  <c:v>33.329900000001174</c:v>
                </c:pt>
                <c:pt idx="677">
                  <c:v>33.330000000001178</c:v>
                </c:pt>
                <c:pt idx="678">
                  <c:v>33.330100000001181</c:v>
                </c:pt>
                <c:pt idx="679">
                  <c:v>33.330200000001184</c:v>
                </c:pt>
                <c:pt idx="680">
                  <c:v>33.330300000001188</c:v>
                </c:pt>
                <c:pt idx="681">
                  <c:v>33.330400000001191</c:v>
                </c:pt>
                <c:pt idx="682">
                  <c:v>33.330500000001194</c:v>
                </c:pt>
                <c:pt idx="683">
                  <c:v>33.330600000001198</c:v>
                </c:pt>
                <c:pt idx="684">
                  <c:v>33.330700000001201</c:v>
                </c:pt>
                <c:pt idx="685">
                  <c:v>33.330800000001204</c:v>
                </c:pt>
                <c:pt idx="686">
                  <c:v>33.330900000001208</c:v>
                </c:pt>
                <c:pt idx="687">
                  <c:v>33.331000000001211</c:v>
                </c:pt>
                <c:pt idx="688">
                  <c:v>33.331100000001214</c:v>
                </c:pt>
                <c:pt idx="689">
                  <c:v>33.331200000001218</c:v>
                </c:pt>
                <c:pt idx="690">
                  <c:v>33.331300000001221</c:v>
                </c:pt>
                <c:pt idx="691">
                  <c:v>33.331400000001224</c:v>
                </c:pt>
                <c:pt idx="692">
                  <c:v>33.331500000001228</c:v>
                </c:pt>
                <c:pt idx="693">
                  <c:v>33.331600000001231</c:v>
                </c:pt>
                <c:pt idx="694">
                  <c:v>33.331700000001234</c:v>
                </c:pt>
                <c:pt idx="695">
                  <c:v>33.331800000001238</c:v>
                </c:pt>
                <c:pt idx="696">
                  <c:v>33.331900000001241</c:v>
                </c:pt>
                <c:pt idx="697">
                  <c:v>33.332000000001244</c:v>
                </c:pt>
                <c:pt idx="698">
                  <c:v>33.332100000001248</c:v>
                </c:pt>
                <c:pt idx="699">
                  <c:v>33.332200000001251</c:v>
                </c:pt>
                <c:pt idx="700">
                  <c:v>33.332300000001254</c:v>
                </c:pt>
                <c:pt idx="701">
                  <c:v>33.332400000001257</c:v>
                </c:pt>
                <c:pt idx="702">
                  <c:v>33.332500000001261</c:v>
                </c:pt>
                <c:pt idx="703">
                  <c:v>33.332600000001264</c:v>
                </c:pt>
                <c:pt idx="704">
                  <c:v>33.332700000001267</c:v>
                </c:pt>
                <c:pt idx="705">
                  <c:v>33.332800000001271</c:v>
                </c:pt>
                <c:pt idx="706">
                  <c:v>33.332900000001274</c:v>
                </c:pt>
                <c:pt idx="707">
                  <c:v>33.333000000001277</c:v>
                </c:pt>
                <c:pt idx="708">
                  <c:v>33.333100000001281</c:v>
                </c:pt>
                <c:pt idx="709">
                  <c:v>33.333200000001284</c:v>
                </c:pt>
                <c:pt idx="710">
                  <c:v>33.333300000001287</c:v>
                </c:pt>
                <c:pt idx="711">
                  <c:v>33.333400000001291</c:v>
                </c:pt>
                <c:pt idx="712">
                  <c:v>33.333500000001294</c:v>
                </c:pt>
                <c:pt idx="713">
                  <c:v>33.333600000001297</c:v>
                </c:pt>
                <c:pt idx="714">
                  <c:v>33.333700000001301</c:v>
                </c:pt>
                <c:pt idx="715">
                  <c:v>33.333800000001304</c:v>
                </c:pt>
                <c:pt idx="716">
                  <c:v>33.333900000001307</c:v>
                </c:pt>
                <c:pt idx="717">
                  <c:v>33.334000000001311</c:v>
                </c:pt>
                <c:pt idx="718">
                  <c:v>33.334100000001314</c:v>
                </c:pt>
                <c:pt idx="719">
                  <c:v>33.334200000001317</c:v>
                </c:pt>
                <c:pt idx="720">
                  <c:v>33.334300000001321</c:v>
                </c:pt>
                <c:pt idx="721">
                  <c:v>33.334400000001324</c:v>
                </c:pt>
                <c:pt idx="722">
                  <c:v>33.334500000001327</c:v>
                </c:pt>
                <c:pt idx="723">
                  <c:v>33.33460000000133</c:v>
                </c:pt>
                <c:pt idx="724">
                  <c:v>33.334700000001334</c:v>
                </c:pt>
                <c:pt idx="725">
                  <c:v>33.334800000001337</c:v>
                </c:pt>
                <c:pt idx="726">
                  <c:v>33.33490000000134</c:v>
                </c:pt>
                <c:pt idx="727">
                  <c:v>33.335000000001344</c:v>
                </c:pt>
                <c:pt idx="728">
                  <c:v>33.335100000001347</c:v>
                </c:pt>
                <c:pt idx="729">
                  <c:v>33.33520000000135</c:v>
                </c:pt>
                <c:pt idx="730">
                  <c:v>33.335300000001354</c:v>
                </c:pt>
                <c:pt idx="731">
                  <c:v>33.335400000001357</c:v>
                </c:pt>
                <c:pt idx="732">
                  <c:v>33.33550000000136</c:v>
                </c:pt>
                <c:pt idx="733">
                  <c:v>33.335600000001364</c:v>
                </c:pt>
                <c:pt idx="734">
                  <c:v>33.335700000001367</c:v>
                </c:pt>
                <c:pt idx="735">
                  <c:v>33.33580000000137</c:v>
                </c:pt>
                <c:pt idx="736">
                  <c:v>33.335900000001374</c:v>
                </c:pt>
                <c:pt idx="737">
                  <c:v>33.336000000001377</c:v>
                </c:pt>
                <c:pt idx="738">
                  <c:v>33.33610000000138</c:v>
                </c:pt>
                <c:pt idx="739">
                  <c:v>33.336200000001384</c:v>
                </c:pt>
                <c:pt idx="740">
                  <c:v>33.336300000001387</c:v>
                </c:pt>
                <c:pt idx="741">
                  <c:v>33.33640000000139</c:v>
                </c:pt>
                <c:pt idx="742">
                  <c:v>33.336500000001394</c:v>
                </c:pt>
                <c:pt idx="743">
                  <c:v>33.336600000001397</c:v>
                </c:pt>
                <c:pt idx="744">
                  <c:v>33.3367000000014</c:v>
                </c:pt>
                <c:pt idx="745">
                  <c:v>33.336800000001404</c:v>
                </c:pt>
                <c:pt idx="746">
                  <c:v>33.336900000001407</c:v>
                </c:pt>
                <c:pt idx="747">
                  <c:v>33.33700000000141</c:v>
                </c:pt>
                <c:pt idx="748">
                  <c:v>33.337100000001413</c:v>
                </c:pt>
                <c:pt idx="749">
                  <c:v>33.337200000001417</c:v>
                </c:pt>
                <c:pt idx="750">
                  <c:v>33.33730000000142</c:v>
                </c:pt>
                <c:pt idx="751">
                  <c:v>33.337400000001423</c:v>
                </c:pt>
                <c:pt idx="752">
                  <c:v>33.337500000001427</c:v>
                </c:pt>
                <c:pt idx="753">
                  <c:v>33.33760000000143</c:v>
                </c:pt>
                <c:pt idx="754">
                  <c:v>33.337700000001433</c:v>
                </c:pt>
                <c:pt idx="755">
                  <c:v>33.337800000001437</c:v>
                </c:pt>
                <c:pt idx="756">
                  <c:v>33.33790000000144</c:v>
                </c:pt>
                <c:pt idx="757">
                  <c:v>33.338000000001443</c:v>
                </c:pt>
                <c:pt idx="758">
                  <c:v>33.338100000001447</c:v>
                </c:pt>
                <c:pt idx="759">
                  <c:v>33.33820000000145</c:v>
                </c:pt>
                <c:pt idx="760">
                  <c:v>33.338300000001453</c:v>
                </c:pt>
                <c:pt idx="761">
                  <c:v>33.338400000001457</c:v>
                </c:pt>
                <c:pt idx="762">
                  <c:v>33.33850000000146</c:v>
                </c:pt>
                <c:pt idx="763">
                  <c:v>33.338600000001463</c:v>
                </c:pt>
                <c:pt idx="764">
                  <c:v>33.338700000001467</c:v>
                </c:pt>
                <c:pt idx="765">
                  <c:v>33.33880000000147</c:v>
                </c:pt>
                <c:pt idx="766">
                  <c:v>33.338900000001473</c:v>
                </c:pt>
                <c:pt idx="767">
                  <c:v>33.339000000001477</c:v>
                </c:pt>
                <c:pt idx="768">
                  <c:v>33.33910000000148</c:v>
                </c:pt>
                <c:pt idx="769">
                  <c:v>33.339200000001483</c:v>
                </c:pt>
                <c:pt idx="770">
                  <c:v>33.339300000001487</c:v>
                </c:pt>
                <c:pt idx="771">
                  <c:v>33.33940000000149</c:v>
                </c:pt>
                <c:pt idx="772">
                  <c:v>33.339500000001493</c:v>
                </c:pt>
                <c:pt idx="773">
                  <c:v>33.339600000001496</c:v>
                </c:pt>
                <c:pt idx="774">
                  <c:v>33.3397000000015</c:v>
                </c:pt>
                <c:pt idx="775">
                  <c:v>33.339800000001503</c:v>
                </c:pt>
                <c:pt idx="776">
                  <c:v>33.339900000001506</c:v>
                </c:pt>
                <c:pt idx="777">
                  <c:v>33.34000000000151</c:v>
                </c:pt>
                <c:pt idx="778">
                  <c:v>33.340100000001513</c:v>
                </c:pt>
                <c:pt idx="779">
                  <c:v>33.340200000001516</c:v>
                </c:pt>
                <c:pt idx="780">
                  <c:v>33.34030000000152</c:v>
                </c:pt>
                <c:pt idx="781">
                  <c:v>33.340400000001523</c:v>
                </c:pt>
                <c:pt idx="782">
                  <c:v>33.340500000001526</c:v>
                </c:pt>
                <c:pt idx="783">
                  <c:v>33.34060000000153</c:v>
                </c:pt>
                <c:pt idx="784">
                  <c:v>33.340700000001533</c:v>
                </c:pt>
                <c:pt idx="785">
                  <c:v>33.340800000001536</c:v>
                </c:pt>
                <c:pt idx="786">
                  <c:v>33.34090000000154</c:v>
                </c:pt>
                <c:pt idx="787">
                  <c:v>33.341000000001543</c:v>
                </c:pt>
                <c:pt idx="788">
                  <c:v>33.341100000001546</c:v>
                </c:pt>
                <c:pt idx="789">
                  <c:v>33.34120000000155</c:v>
                </c:pt>
                <c:pt idx="790">
                  <c:v>33.341300000001553</c:v>
                </c:pt>
                <c:pt idx="791">
                  <c:v>33.341400000001556</c:v>
                </c:pt>
                <c:pt idx="792">
                  <c:v>33.34150000000156</c:v>
                </c:pt>
                <c:pt idx="793">
                  <c:v>33.341600000001563</c:v>
                </c:pt>
                <c:pt idx="794">
                  <c:v>33.341700000001566</c:v>
                </c:pt>
                <c:pt idx="795">
                  <c:v>33.34180000000157</c:v>
                </c:pt>
                <c:pt idx="796">
                  <c:v>33.341900000001573</c:v>
                </c:pt>
                <c:pt idx="797">
                  <c:v>33.342000000001576</c:v>
                </c:pt>
                <c:pt idx="798">
                  <c:v>33.342100000001579</c:v>
                </c:pt>
                <c:pt idx="799">
                  <c:v>33.342200000001583</c:v>
                </c:pt>
                <c:pt idx="800">
                  <c:v>33.342300000001586</c:v>
                </c:pt>
                <c:pt idx="801">
                  <c:v>33.342400000001589</c:v>
                </c:pt>
                <c:pt idx="802">
                  <c:v>33.342500000001593</c:v>
                </c:pt>
                <c:pt idx="803">
                  <c:v>33.342600000001596</c:v>
                </c:pt>
                <c:pt idx="804">
                  <c:v>33.342700000001599</c:v>
                </c:pt>
                <c:pt idx="805">
                  <c:v>33.342800000001603</c:v>
                </c:pt>
                <c:pt idx="806">
                  <c:v>33.342900000001606</c:v>
                </c:pt>
                <c:pt idx="807">
                  <c:v>33.343000000001609</c:v>
                </c:pt>
                <c:pt idx="808">
                  <c:v>33.343100000001613</c:v>
                </c:pt>
                <c:pt idx="809">
                  <c:v>33.343200000001616</c:v>
                </c:pt>
                <c:pt idx="810">
                  <c:v>33.343300000001619</c:v>
                </c:pt>
                <c:pt idx="811">
                  <c:v>33.343400000001623</c:v>
                </c:pt>
                <c:pt idx="812">
                  <c:v>33.343500000001626</c:v>
                </c:pt>
                <c:pt idx="813">
                  <c:v>33.343600000001629</c:v>
                </c:pt>
                <c:pt idx="814">
                  <c:v>33.343700000001633</c:v>
                </c:pt>
                <c:pt idx="815">
                  <c:v>33.343800000001636</c:v>
                </c:pt>
                <c:pt idx="816">
                  <c:v>33.343900000001639</c:v>
                </c:pt>
                <c:pt idx="817">
                  <c:v>33.344000000001643</c:v>
                </c:pt>
                <c:pt idx="818">
                  <c:v>33.344100000001646</c:v>
                </c:pt>
                <c:pt idx="819">
                  <c:v>33.344200000001649</c:v>
                </c:pt>
                <c:pt idx="820">
                  <c:v>33.344300000001653</c:v>
                </c:pt>
                <c:pt idx="821">
                  <c:v>33.344400000001656</c:v>
                </c:pt>
                <c:pt idx="822">
                  <c:v>33.344500000001659</c:v>
                </c:pt>
                <c:pt idx="823">
                  <c:v>33.344600000001662</c:v>
                </c:pt>
                <c:pt idx="824">
                  <c:v>33.344700000001666</c:v>
                </c:pt>
                <c:pt idx="825">
                  <c:v>33.344800000001669</c:v>
                </c:pt>
                <c:pt idx="826">
                  <c:v>33.344900000001672</c:v>
                </c:pt>
                <c:pt idx="827">
                  <c:v>33.345000000001676</c:v>
                </c:pt>
                <c:pt idx="828">
                  <c:v>33.345100000001679</c:v>
                </c:pt>
                <c:pt idx="829">
                  <c:v>33.345200000001682</c:v>
                </c:pt>
                <c:pt idx="830">
                  <c:v>33.345300000001686</c:v>
                </c:pt>
                <c:pt idx="831">
                  <c:v>33.345400000001689</c:v>
                </c:pt>
                <c:pt idx="832">
                  <c:v>33.345500000001692</c:v>
                </c:pt>
                <c:pt idx="833">
                  <c:v>33.345600000001696</c:v>
                </c:pt>
                <c:pt idx="834">
                  <c:v>33.345700000001699</c:v>
                </c:pt>
                <c:pt idx="835">
                  <c:v>33.345800000001702</c:v>
                </c:pt>
                <c:pt idx="836">
                  <c:v>33.345900000001706</c:v>
                </c:pt>
                <c:pt idx="837">
                  <c:v>33.346000000001709</c:v>
                </c:pt>
                <c:pt idx="838">
                  <c:v>33.346100000001712</c:v>
                </c:pt>
                <c:pt idx="839">
                  <c:v>33.346200000001716</c:v>
                </c:pt>
                <c:pt idx="840">
                  <c:v>33.346300000001719</c:v>
                </c:pt>
                <c:pt idx="841">
                  <c:v>33.346400000001722</c:v>
                </c:pt>
                <c:pt idx="842">
                  <c:v>33.346500000001726</c:v>
                </c:pt>
                <c:pt idx="843">
                  <c:v>33.346600000001729</c:v>
                </c:pt>
                <c:pt idx="844">
                  <c:v>33.346700000001732</c:v>
                </c:pt>
                <c:pt idx="845">
                  <c:v>33.346800000001735</c:v>
                </c:pt>
                <c:pt idx="846">
                  <c:v>33.346900000001739</c:v>
                </c:pt>
                <c:pt idx="847">
                  <c:v>33.347000000001742</c:v>
                </c:pt>
                <c:pt idx="848">
                  <c:v>33.347100000001745</c:v>
                </c:pt>
                <c:pt idx="849">
                  <c:v>33.347200000001749</c:v>
                </c:pt>
                <c:pt idx="850">
                  <c:v>33.347300000001752</c:v>
                </c:pt>
                <c:pt idx="851">
                  <c:v>33.347400000001755</c:v>
                </c:pt>
                <c:pt idx="852">
                  <c:v>33.347500000001759</c:v>
                </c:pt>
                <c:pt idx="853">
                  <c:v>33.347600000001762</c:v>
                </c:pt>
                <c:pt idx="854">
                  <c:v>33.347700000001765</c:v>
                </c:pt>
                <c:pt idx="855">
                  <c:v>33.347800000001769</c:v>
                </c:pt>
                <c:pt idx="856">
                  <c:v>33.347900000001772</c:v>
                </c:pt>
                <c:pt idx="857">
                  <c:v>33.348000000001775</c:v>
                </c:pt>
                <c:pt idx="858">
                  <c:v>33.348100000001779</c:v>
                </c:pt>
                <c:pt idx="859">
                  <c:v>33.348200000001782</c:v>
                </c:pt>
                <c:pt idx="860">
                  <c:v>33.348300000001785</c:v>
                </c:pt>
                <c:pt idx="861">
                  <c:v>33.348400000001789</c:v>
                </c:pt>
                <c:pt idx="862">
                  <c:v>33.348500000001792</c:v>
                </c:pt>
                <c:pt idx="863">
                  <c:v>33.348600000001795</c:v>
                </c:pt>
                <c:pt idx="864">
                  <c:v>33.348700000001799</c:v>
                </c:pt>
                <c:pt idx="865">
                  <c:v>33.348800000001802</c:v>
                </c:pt>
                <c:pt idx="866">
                  <c:v>33.348900000001805</c:v>
                </c:pt>
                <c:pt idx="867">
                  <c:v>33.349000000001809</c:v>
                </c:pt>
                <c:pt idx="868">
                  <c:v>33.349100000001812</c:v>
                </c:pt>
                <c:pt idx="869">
                  <c:v>33.349200000001815</c:v>
                </c:pt>
                <c:pt idx="870">
                  <c:v>33.349300000001818</c:v>
                </c:pt>
                <c:pt idx="871">
                  <c:v>33.349400000001822</c:v>
                </c:pt>
                <c:pt idx="872">
                  <c:v>33.349500000001825</c:v>
                </c:pt>
                <c:pt idx="873">
                  <c:v>33.349600000001828</c:v>
                </c:pt>
                <c:pt idx="874">
                  <c:v>33.349700000001832</c:v>
                </c:pt>
                <c:pt idx="875">
                  <c:v>33.349800000001835</c:v>
                </c:pt>
                <c:pt idx="876">
                  <c:v>33.349900000001838</c:v>
                </c:pt>
                <c:pt idx="877">
                  <c:v>33.350000000001842</c:v>
                </c:pt>
                <c:pt idx="878">
                  <c:v>33.350100000001845</c:v>
                </c:pt>
                <c:pt idx="879">
                  <c:v>33.350200000001848</c:v>
                </c:pt>
                <c:pt idx="880">
                  <c:v>33.350300000001852</c:v>
                </c:pt>
                <c:pt idx="881">
                  <c:v>33.350400000001855</c:v>
                </c:pt>
                <c:pt idx="882">
                  <c:v>33.350500000001858</c:v>
                </c:pt>
                <c:pt idx="883">
                  <c:v>33.350600000001862</c:v>
                </c:pt>
                <c:pt idx="884">
                  <c:v>33.350700000001865</c:v>
                </c:pt>
                <c:pt idx="885">
                  <c:v>33.350800000001868</c:v>
                </c:pt>
                <c:pt idx="886">
                  <c:v>33.350900000001872</c:v>
                </c:pt>
                <c:pt idx="887">
                  <c:v>33.351000000001875</c:v>
                </c:pt>
                <c:pt idx="888">
                  <c:v>33.351100000001878</c:v>
                </c:pt>
                <c:pt idx="889">
                  <c:v>33.351200000001882</c:v>
                </c:pt>
                <c:pt idx="890">
                  <c:v>33.351300000001885</c:v>
                </c:pt>
                <c:pt idx="891">
                  <c:v>33.351400000001888</c:v>
                </c:pt>
                <c:pt idx="892">
                  <c:v>33.351500000001892</c:v>
                </c:pt>
                <c:pt idx="893">
                  <c:v>33.351600000001895</c:v>
                </c:pt>
                <c:pt idx="894">
                  <c:v>33.351700000001898</c:v>
                </c:pt>
                <c:pt idx="895">
                  <c:v>33.351800000001901</c:v>
                </c:pt>
                <c:pt idx="896">
                  <c:v>33.351900000001905</c:v>
                </c:pt>
                <c:pt idx="897">
                  <c:v>33.352000000001908</c:v>
                </c:pt>
                <c:pt idx="898">
                  <c:v>33.352100000001911</c:v>
                </c:pt>
                <c:pt idx="899">
                  <c:v>33.352200000001915</c:v>
                </c:pt>
                <c:pt idx="900">
                  <c:v>33.352300000001918</c:v>
                </c:pt>
                <c:pt idx="901">
                  <c:v>33.352400000001921</c:v>
                </c:pt>
                <c:pt idx="902">
                  <c:v>33.352500000001925</c:v>
                </c:pt>
                <c:pt idx="903">
                  <c:v>33.352600000001928</c:v>
                </c:pt>
                <c:pt idx="904">
                  <c:v>33.352700000001931</c:v>
                </c:pt>
                <c:pt idx="905">
                  <c:v>33.352800000001935</c:v>
                </c:pt>
                <c:pt idx="906">
                  <c:v>33.352900000001938</c:v>
                </c:pt>
                <c:pt idx="907">
                  <c:v>33.353000000001941</c:v>
                </c:pt>
                <c:pt idx="908">
                  <c:v>33.353100000001945</c:v>
                </c:pt>
                <c:pt idx="909">
                  <c:v>33.353200000001948</c:v>
                </c:pt>
                <c:pt idx="910">
                  <c:v>33.353300000001951</c:v>
                </c:pt>
                <c:pt idx="911">
                  <c:v>33.353400000001955</c:v>
                </c:pt>
                <c:pt idx="912">
                  <c:v>33.353500000001958</c:v>
                </c:pt>
                <c:pt idx="913">
                  <c:v>33.353600000001961</c:v>
                </c:pt>
                <c:pt idx="914">
                  <c:v>33.353700000001965</c:v>
                </c:pt>
                <c:pt idx="915">
                  <c:v>33.353800000001968</c:v>
                </c:pt>
                <c:pt idx="916">
                  <c:v>33.353900000001971</c:v>
                </c:pt>
                <c:pt idx="917">
                  <c:v>33.354000000001975</c:v>
                </c:pt>
                <c:pt idx="918">
                  <c:v>33.354100000001978</c:v>
                </c:pt>
                <c:pt idx="919">
                  <c:v>33.354200000001981</c:v>
                </c:pt>
                <c:pt idx="920">
                  <c:v>33.354300000001984</c:v>
                </c:pt>
                <c:pt idx="921">
                  <c:v>33.354400000001988</c:v>
                </c:pt>
                <c:pt idx="922">
                  <c:v>33.354500000001991</c:v>
                </c:pt>
                <c:pt idx="923">
                  <c:v>33.354600000001994</c:v>
                </c:pt>
                <c:pt idx="924">
                  <c:v>33.354700000001998</c:v>
                </c:pt>
                <c:pt idx="925">
                  <c:v>33.354800000002001</c:v>
                </c:pt>
                <c:pt idx="926">
                  <c:v>33.354900000002004</c:v>
                </c:pt>
                <c:pt idx="927">
                  <c:v>33.355000000002008</c:v>
                </c:pt>
                <c:pt idx="928">
                  <c:v>33.355100000002011</c:v>
                </c:pt>
                <c:pt idx="929">
                  <c:v>33.355200000002014</c:v>
                </c:pt>
                <c:pt idx="930">
                  <c:v>33.355300000002018</c:v>
                </c:pt>
                <c:pt idx="931">
                  <c:v>33.355400000002021</c:v>
                </c:pt>
                <c:pt idx="932">
                  <c:v>33.355500000002024</c:v>
                </c:pt>
                <c:pt idx="933">
                  <c:v>33.355600000002028</c:v>
                </c:pt>
                <c:pt idx="934">
                  <c:v>33.355700000002031</c:v>
                </c:pt>
                <c:pt idx="935">
                  <c:v>33.355800000002034</c:v>
                </c:pt>
                <c:pt idx="936">
                  <c:v>33.355900000002038</c:v>
                </c:pt>
                <c:pt idx="937">
                  <c:v>33.356000000002041</c:v>
                </c:pt>
                <c:pt idx="938">
                  <c:v>33.356100000002044</c:v>
                </c:pt>
                <c:pt idx="939">
                  <c:v>33.356200000002048</c:v>
                </c:pt>
                <c:pt idx="940">
                  <c:v>33.356300000002051</c:v>
                </c:pt>
                <c:pt idx="941">
                  <c:v>33.356400000002054</c:v>
                </c:pt>
                <c:pt idx="942">
                  <c:v>33.356500000002058</c:v>
                </c:pt>
                <c:pt idx="943">
                  <c:v>33.356600000002061</c:v>
                </c:pt>
                <c:pt idx="944">
                  <c:v>33.356700000002064</c:v>
                </c:pt>
                <c:pt idx="945">
                  <c:v>33.356800000002067</c:v>
                </c:pt>
                <c:pt idx="946">
                  <c:v>33.356900000002071</c:v>
                </c:pt>
                <c:pt idx="947">
                  <c:v>33.357000000002074</c:v>
                </c:pt>
                <c:pt idx="948">
                  <c:v>33.357100000002077</c:v>
                </c:pt>
                <c:pt idx="949">
                  <c:v>33.357200000002081</c:v>
                </c:pt>
                <c:pt idx="950">
                  <c:v>33.357300000002084</c:v>
                </c:pt>
                <c:pt idx="951">
                  <c:v>33.357400000002087</c:v>
                </c:pt>
                <c:pt idx="952">
                  <c:v>33.357500000002091</c:v>
                </c:pt>
                <c:pt idx="953">
                  <c:v>33.357600000002094</c:v>
                </c:pt>
                <c:pt idx="954">
                  <c:v>33.357700000002097</c:v>
                </c:pt>
                <c:pt idx="955">
                  <c:v>33.357800000002101</c:v>
                </c:pt>
                <c:pt idx="956">
                  <c:v>33.357900000002104</c:v>
                </c:pt>
                <c:pt idx="957">
                  <c:v>33.358000000002107</c:v>
                </c:pt>
                <c:pt idx="958">
                  <c:v>33.358100000002111</c:v>
                </c:pt>
                <c:pt idx="959">
                  <c:v>33.358200000002114</c:v>
                </c:pt>
                <c:pt idx="960">
                  <c:v>33.358300000002117</c:v>
                </c:pt>
                <c:pt idx="961">
                  <c:v>33.358400000002121</c:v>
                </c:pt>
                <c:pt idx="962">
                  <c:v>33.358500000002124</c:v>
                </c:pt>
                <c:pt idx="963">
                  <c:v>33.358600000002127</c:v>
                </c:pt>
                <c:pt idx="964">
                  <c:v>33.358700000002131</c:v>
                </c:pt>
                <c:pt idx="965">
                  <c:v>33.358800000002134</c:v>
                </c:pt>
                <c:pt idx="966">
                  <c:v>33.358900000002137</c:v>
                </c:pt>
                <c:pt idx="967">
                  <c:v>33.35900000000214</c:v>
                </c:pt>
                <c:pt idx="968">
                  <c:v>33.359100000002144</c:v>
                </c:pt>
                <c:pt idx="969">
                  <c:v>33.359200000002147</c:v>
                </c:pt>
                <c:pt idx="970">
                  <c:v>33.35930000000215</c:v>
                </c:pt>
                <c:pt idx="971">
                  <c:v>33.359400000002154</c:v>
                </c:pt>
                <c:pt idx="972">
                  <c:v>33.359500000002157</c:v>
                </c:pt>
                <c:pt idx="973">
                  <c:v>33.35960000000216</c:v>
                </c:pt>
                <c:pt idx="974">
                  <c:v>33.359700000002164</c:v>
                </c:pt>
                <c:pt idx="975">
                  <c:v>33.359800000002167</c:v>
                </c:pt>
                <c:pt idx="976">
                  <c:v>33.35990000000217</c:v>
                </c:pt>
                <c:pt idx="977">
                  <c:v>33.360000000002174</c:v>
                </c:pt>
                <c:pt idx="978">
                  <c:v>33.360100000002177</c:v>
                </c:pt>
                <c:pt idx="979">
                  <c:v>33.36020000000218</c:v>
                </c:pt>
                <c:pt idx="980">
                  <c:v>33.360300000002184</c:v>
                </c:pt>
                <c:pt idx="981">
                  <c:v>33.360400000002187</c:v>
                </c:pt>
                <c:pt idx="982">
                  <c:v>33.36050000000219</c:v>
                </c:pt>
                <c:pt idx="983">
                  <c:v>33.360600000002194</c:v>
                </c:pt>
                <c:pt idx="984">
                  <c:v>33.360700000002197</c:v>
                </c:pt>
                <c:pt idx="985">
                  <c:v>33.3608000000022</c:v>
                </c:pt>
                <c:pt idx="986">
                  <c:v>33.360900000002204</c:v>
                </c:pt>
                <c:pt idx="987">
                  <c:v>33.361000000002207</c:v>
                </c:pt>
                <c:pt idx="988">
                  <c:v>33.36110000000221</c:v>
                </c:pt>
                <c:pt idx="989">
                  <c:v>33.361200000002214</c:v>
                </c:pt>
                <c:pt idx="990">
                  <c:v>33.361300000002217</c:v>
                </c:pt>
                <c:pt idx="991">
                  <c:v>33.36140000000222</c:v>
                </c:pt>
                <c:pt idx="992">
                  <c:v>33.361500000002223</c:v>
                </c:pt>
                <c:pt idx="993">
                  <c:v>33.361600000002227</c:v>
                </c:pt>
                <c:pt idx="994">
                  <c:v>33.36170000000223</c:v>
                </c:pt>
                <c:pt idx="995">
                  <c:v>33.361800000002233</c:v>
                </c:pt>
                <c:pt idx="996">
                  <c:v>33.361900000002237</c:v>
                </c:pt>
                <c:pt idx="997">
                  <c:v>33.36200000000224</c:v>
                </c:pt>
                <c:pt idx="998">
                  <c:v>33.362100000002243</c:v>
                </c:pt>
                <c:pt idx="999">
                  <c:v>33.362200000002247</c:v>
                </c:pt>
                <c:pt idx="1000">
                  <c:v>33.36230000000225</c:v>
                </c:pt>
              </c:numCache>
            </c:numRef>
          </c:xVal>
          <c:yVal>
            <c:numRef>
              <c:f>Calculs!$K$4:$K$1004</c:f>
              <c:numCache>
                <c:formatCode>0.00</c:formatCode>
                <c:ptCount val="1001"/>
                <c:pt idx="0">
                  <c:v>560.14523799026892</c:v>
                </c:pt>
                <c:pt idx="1">
                  <c:v>561.61966984383889</c:v>
                </c:pt>
                <c:pt idx="2">
                  <c:v>563.09148898640194</c:v>
                </c:pt>
                <c:pt idx="3">
                  <c:v>564.56070139502833</c:v>
                </c:pt>
                <c:pt idx="4">
                  <c:v>566.02731302100983</c:v>
                </c:pt>
                <c:pt idx="5">
                  <c:v>567.4913297900066</c:v>
                </c:pt>
                <c:pt idx="6">
                  <c:v>568.95275760219317</c:v>
                </c:pt>
                <c:pt idx="7">
                  <c:v>570.4116023324035</c:v>
                </c:pt>
                <c:pt idx="8">
                  <c:v>571.86786983027434</c:v>
                </c:pt>
                <c:pt idx="9">
                  <c:v>573.32156592038871</c:v>
                </c:pt>
                <c:pt idx="10">
                  <c:v>574.77269640241707</c:v>
                </c:pt>
                <c:pt idx="11">
                  <c:v>576.22126703663969</c:v>
                </c:pt>
                <c:pt idx="12">
                  <c:v>577.66728352973928</c:v>
                </c:pt>
                <c:pt idx="13">
                  <c:v>579.11075155009939</c:v>
                </c:pt>
                <c:pt idx="14">
                  <c:v>580.55167674282336</c:v>
                </c:pt>
                <c:pt idx="15">
                  <c:v>581.99006472985729</c:v>
                </c:pt>
                <c:pt idx="16">
                  <c:v>583.42592111011311</c:v>
                </c:pt>
                <c:pt idx="17">
                  <c:v>584.85925145959015</c:v>
                </c:pt>
                <c:pt idx="18">
                  <c:v>586.29006133149642</c:v>
                </c:pt>
                <c:pt idx="19">
                  <c:v>587.71835625636857</c:v>
                </c:pt>
                <c:pt idx="20">
                  <c:v>589.14414174219155</c:v>
                </c:pt>
                <c:pt idx="21">
                  <c:v>590.56742328182759</c:v>
                </c:pt>
                <c:pt idx="22">
                  <c:v>591.98820636031314</c:v>
                </c:pt>
                <c:pt idx="23">
                  <c:v>593.40649644740347</c:v>
                </c:pt>
                <c:pt idx="24">
                  <c:v>594.82229899025208</c:v>
                </c:pt>
                <c:pt idx="25">
                  <c:v>596.23561941353239</c:v>
                </c:pt>
                <c:pt idx="26">
                  <c:v>597.64646311955869</c:v>
                </c:pt>
                <c:pt idx="27">
                  <c:v>599.05483548840664</c:v>
                </c:pt>
                <c:pt idx="28">
                  <c:v>600.46074187803231</c:v>
                </c:pt>
                <c:pt idx="29">
                  <c:v>601.86418762439098</c:v>
                </c:pt>
                <c:pt idx="30">
                  <c:v>603.2651780415548</c:v>
                </c:pt>
                <c:pt idx="31">
                  <c:v>604.66371842182969</c:v>
                </c:pt>
                <c:pt idx="32">
                  <c:v>606.05981403587157</c:v>
                </c:pt>
                <c:pt idx="33">
                  <c:v>607.45347013280184</c:v>
                </c:pt>
                <c:pt idx="34">
                  <c:v>608.84469194032192</c:v>
                </c:pt>
                <c:pt idx="35">
                  <c:v>610.23348466482696</c:v>
                </c:pt>
                <c:pt idx="36">
                  <c:v>611.61985349151917</c:v>
                </c:pt>
                <c:pt idx="37">
                  <c:v>613.00380358451991</c:v>
                </c:pt>
                <c:pt idx="38">
                  <c:v>614.3853400869815</c:v>
                </c:pt>
                <c:pt idx="39">
                  <c:v>615.76446812119752</c:v>
                </c:pt>
                <c:pt idx="40">
                  <c:v>617.14119278871351</c:v>
                </c:pt>
                <c:pt idx="41">
                  <c:v>618.51551917043594</c:v>
                </c:pt>
                <c:pt idx="42">
                  <c:v>619.8874523267408</c:v>
                </c:pt>
                <c:pt idx="43">
                  <c:v>621.25699729758151</c:v>
                </c:pt>
                <c:pt idx="44">
                  <c:v>622.62415910259631</c:v>
                </c:pt>
                <c:pt idx="45">
                  <c:v>623.98894274121437</c:v>
                </c:pt>
                <c:pt idx="46">
                  <c:v>625.35135319276174</c:v>
                </c:pt>
                <c:pt idx="47">
                  <c:v>626.71139541656635</c:v>
                </c:pt>
                <c:pt idx="48">
                  <c:v>628.06907435206233</c:v>
                </c:pt>
                <c:pt idx="49">
                  <c:v>629.42439491889354</c:v>
                </c:pt>
                <c:pt idx="50">
                  <c:v>630.77736201701691</c:v>
                </c:pt>
                <c:pt idx="51">
                  <c:v>632.12798052680421</c:v>
                </c:pt>
                <c:pt idx="52">
                  <c:v>633.47625530914422</c:v>
                </c:pt>
                <c:pt idx="53">
                  <c:v>634.82219120554316</c:v>
                </c:pt>
                <c:pt idx="54">
                  <c:v>636.16579303822527</c:v>
                </c:pt>
                <c:pt idx="55">
                  <c:v>637.50706561023253</c:v>
                </c:pt>
                <c:pt idx="56">
                  <c:v>638.84601370552332</c:v>
                </c:pt>
                <c:pt idx="57">
                  <c:v>640.18264208907101</c:v>
                </c:pt>
                <c:pt idx="58">
                  <c:v>641.51695550696138</c:v>
                </c:pt>
                <c:pt idx="59">
                  <c:v>642.84895868649005</c:v>
                </c:pt>
                <c:pt idx="60">
                  <c:v>644.17865633625854</c:v>
                </c:pt>
                <c:pt idx="61">
                  <c:v>645.50605314627012</c:v>
                </c:pt>
                <c:pt idx="62">
                  <c:v>646.83115378802529</c:v>
                </c:pt>
                <c:pt idx="63">
                  <c:v>648.15396291461582</c:v>
                </c:pt>
                <c:pt idx="64">
                  <c:v>649.47448516081897</c:v>
                </c:pt>
                <c:pt idx="65">
                  <c:v>650.79272514319098</c:v>
                </c:pt>
                <c:pt idx="66">
                  <c:v>652.10868746015933</c:v>
                </c:pt>
                <c:pt idx="67">
                  <c:v>653.42237669211522</c:v>
                </c:pt>
                <c:pt idx="68">
                  <c:v>654.73379740150517</c:v>
                </c:pt>
                <c:pt idx="69">
                  <c:v>656.04295413292152</c:v>
                </c:pt>
                <c:pt idx="70">
                  <c:v>657.34985141319316</c:v>
                </c:pt>
                <c:pt idx="71">
                  <c:v>658.65449375147523</c:v>
                </c:pt>
                <c:pt idx="72">
                  <c:v>659.95688563933822</c:v>
                </c:pt>
                <c:pt idx="73">
                  <c:v>661.25703155085671</c:v>
                </c:pt>
                <c:pt idx="74">
                  <c:v>662.55493594269728</c:v>
                </c:pt>
                <c:pt idx="75">
                  <c:v>663.85060325420625</c:v>
                </c:pt>
                <c:pt idx="76">
                  <c:v>665.14403790749623</c:v>
                </c:pt>
                <c:pt idx="77">
                  <c:v>666.4352443075328</c:v>
                </c:pt>
                <c:pt idx="78">
                  <c:v>667.72422684222045</c:v>
                </c:pt>
                <c:pt idx="79">
                  <c:v>669.01098988248748</c:v>
                </c:pt>
                <c:pt idx="80">
                  <c:v>670.29553778237107</c:v>
                </c:pt>
                <c:pt idx="81">
                  <c:v>671.57787487910127</c:v>
                </c:pt>
                <c:pt idx="82">
                  <c:v>672.85800549318481</c:v>
                </c:pt>
                <c:pt idx="83">
                  <c:v>674.13593392848816</c:v>
                </c:pt>
                <c:pt idx="84">
                  <c:v>675.41166447232035</c:v>
                </c:pt>
                <c:pt idx="85">
                  <c:v>676.6852013955147</c:v>
                </c:pt>
                <c:pt idx="86">
                  <c:v>677.95654895251062</c:v>
                </c:pt>
                <c:pt idx="87">
                  <c:v>679.22571138143485</c:v>
                </c:pt>
                <c:pt idx="88">
                  <c:v>680.49269290418158</c:v>
                </c:pt>
                <c:pt idx="89">
                  <c:v>681.75749772649294</c:v>
                </c:pt>
                <c:pt idx="90">
                  <c:v>683.02013003803825</c:v>
                </c:pt>
                <c:pt idx="91">
                  <c:v>684.28059401249311</c:v>
                </c:pt>
                <c:pt idx="92">
                  <c:v>685.53889380761814</c:v>
                </c:pt>
                <c:pt idx="93">
                  <c:v>686.79503356533689</c:v>
                </c:pt>
                <c:pt idx="94">
                  <c:v>688.04901741181334</c:v>
                </c:pt>
                <c:pt idx="95">
                  <c:v>689.30084945752924</c:v>
                </c:pt>
                <c:pt idx="96">
                  <c:v>690.55053379736046</c:v>
                </c:pt>
                <c:pt idx="97">
                  <c:v>691.79807451065335</c:v>
                </c:pt>
                <c:pt idx="98">
                  <c:v>693.04347566130025</c:v>
                </c:pt>
                <c:pt idx="99">
                  <c:v>694.28674129781473</c:v>
                </c:pt>
                <c:pt idx="100">
                  <c:v>695.5278754534063</c:v>
                </c:pt>
                <c:pt idx="101">
                  <c:v>707.82229678107842</c:v>
                </c:pt>
                <c:pt idx="102">
                  <c:v>719.90615253822307</c:v>
                </c:pt>
                <c:pt idx="103">
                  <c:v>731.78332963279229</c:v>
                </c:pt>
                <c:pt idx="104">
                  <c:v>743.45757143431047</c:v>
                </c:pt>
                <c:pt idx="105">
                  <c:v>754.93248449584701</c:v>
                </c:pt>
                <c:pt idx="106">
                  <c:v>766.21154487804358</c:v>
                </c:pt>
                <c:pt idx="107">
                  <c:v>777.29810410315054</c:v>
                </c:pt>
                <c:pt idx="108">
                  <c:v>788.19539476475234</c:v>
                </c:pt>
                <c:pt idx="109">
                  <c:v>798.90653581679669</c:v>
                </c:pt>
                <c:pt idx="110">
                  <c:v>809.43453756366387</c:v>
                </c:pt>
                <c:pt idx="111">
                  <c:v>819.78230637130446</c:v>
                </c:pt>
                <c:pt idx="112">
                  <c:v>829.9526491179189</c:v>
                </c:pt>
                <c:pt idx="113">
                  <c:v>839.94827740123128</c:v>
                </c:pt>
                <c:pt idx="114">
                  <c:v>849.77181151811487</c:v>
                </c:pt>
                <c:pt idx="115">
                  <c:v>859.42578423114401</c:v>
                </c:pt>
                <c:pt idx="116">
                  <c:v>868.91264433556228</c:v>
                </c:pt>
                <c:pt idx="117">
                  <c:v>878.23476003916596</c:v>
                </c:pt>
                <c:pt idx="118">
                  <c:v>887.39442216669204</c:v>
                </c:pt>
                <c:pt idx="119">
                  <c:v>896.39384719946668</c:v>
                </c:pt>
                <c:pt idx="120">
                  <c:v>905.23518016030391</c:v>
                </c:pt>
                <c:pt idx="121">
                  <c:v>913.92049735293892</c:v>
                </c:pt>
                <c:pt idx="122">
                  <c:v>922.45180896463501</c:v>
                </c:pt>
                <c:pt idx="123">
                  <c:v>930.8310615400045</c:v>
                </c:pt>
                <c:pt idx="124">
                  <c:v>939.06014033353586</c:v>
                </c:pt>
                <c:pt idx="125">
                  <c:v>947.1408715478118</c:v>
                </c:pt>
                <c:pt idx="126">
                  <c:v>955.07502446393505</c:v>
                </c:pt>
                <c:pt idx="127">
                  <c:v>962.86431347024723</c:v>
                </c:pt>
                <c:pt idx="128">
                  <c:v>970.5103999950253</c:v>
                </c:pt>
                <c:pt idx="129">
                  <c:v>978.01489434847201</c:v>
                </c:pt>
                <c:pt idx="130">
                  <c:v>985.37935747897382</c:v>
                </c:pt>
                <c:pt idx="131">
                  <c:v>992.60530264828265</c:v>
                </c:pt>
                <c:pt idx="132">
                  <c:v>999.69419702998539</c:v>
                </c:pt>
                <c:pt idx="133">
                  <c:v>1006.6474632353505</c:v>
                </c:pt>
                <c:pt idx="134">
                  <c:v>1013.4664807703908</c:v>
                </c:pt>
                <c:pt idx="135">
                  <c:v>1020.1525874277449</c:v>
                </c:pt>
                <c:pt idx="136">
                  <c:v>1026.7070806167624</c:v>
                </c:pt>
                <c:pt idx="137">
                  <c:v>1033.1312186349755</c:v>
                </c:pt>
                <c:pt idx="138">
                  <c:v>1039.4262218839528</c:v>
                </c:pt>
                <c:pt idx="139">
                  <c:v>1045.5932740323517</c:v>
                </c:pt>
                <c:pt idx="140">
                  <c:v>1051.6335231288281</c:v>
                </c:pt>
                <c:pt idx="141">
                  <c:v>1057.5480826673083</c:v>
                </c:pt>
                <c:pt idx="142">
                  <c:v>1063.3380326069873</c:v>
                </c:pt>
                <c:pt idx="143">
                  <c:v>1069.0044203492869</c:v>
                </c:pt>
                <c:pt idx="144">
                  <c:v>1074.548261673885</c:v>
                </c:pt>
                <c:pt idx="145">
                  <c:v>1079.9705416358172</c:v>
                </c:pt>
                <c:pt idx="146">
                  <c:v>1085.2722154255425</c:v>
                </c:pt>
                <c:pt idx="147">
                  <c:v>1090.4542091937728</c:v>
                </c:pt>
                <c:pt idx="148">
                  <c:v>1095.5174208427713</c:v>
                </c:pt>
                <c:pt idx="149">
                  <c:v>1100.4627207857468</c:v>
                </c:pt>
                <c:pt idx="150">
                  <c:v>1105.2909526758906</c:v>
                </c:pt>
                <c:pt idx="151">
                  <c:v>1110.0029341065356</c:v>
                </c:pt>
                <c:pt idx="152">
                  <c:v>1114.599457283852</c:v>
                </c:pt>
                <c:pt idx="153">
                  <c:v>1119.0812896734362</c:v>
                </c:pt>
                <c:pt idx="154">
                  <c:v>1123.449174622099</c:v>
                </c:pt>
                <c:pt idx="155">
                  <c:v>1127.7038319561107</c:v>
                </c:pt>
                <c:pt idx="156">
                  <c:v>1131.8459585571225</c:v>
                </c:pt>
                <c:pt idx="157">
                  <c:v>1135.8762289169483</c:v>
                </c:pt>
                <c:pt idx="158">
                  <c:v>1139.7952956723607</c:v>
                </c:pt>
                <c:pt idx="159">
                  <c:v>1143.6037901210332</c:v>
                </c:pt>
                <c:pt idx="160">
                  <c:v>1147.3023227197466</c:v>
                </c:pt>
                <c:pt idx="161">
                  <c:v>1150.8914835659612</c:v>
                </c:pt>
                <c:pt idx="162">
                  <c:v>1154.3718428638579</c:v>
                </c:pt>
                <c:pt idx="163">
                  <c:v>1157.7439513759546</c:v>
                </c:pt>
                <c:pt idx="164">
                  <c:v>1161.0083408614098</c:v>
                </c:pt>
                <c:pt idx="165">
                  <c:v>1164.1655245021525</c:v>
                </c:pt>
                <c:pt idx="166">
                  <c:v>1167.2159973179951</c:v>
                </c:pt>
                <c:pt idx="167">
                  <c:v>1170.16023657193</c:v>
                </c:pt>
                <c:pt idx="168">
                  <c:v>1172.9987021668521</c:v>
                </c:pt>
                <c:pt idx="169">
                  <c:v>1175.7318370350051</c:v>
                </c:pt>
                <c:pt idx="170">
                  <c:v>1178.3600675215141</c:v>
                </c:pt>
                <c:pt idx="171">
                  <c:v>1180.8838037634482</c:v>
                </c:pt>
                <c:pt idx="172">
                  <c:v>1183.3034400659376</c:v>
                </c:pt>
                <c:pt idx="173">
                  <c:v>1185.6193552769737</c:v>
                </c:pt>
                <c:pt idx="174">
                  <c:v>1187.8319131626256</c:v>
                </c:pt>
                <c:pt idx="175">
                  <c:v>1189.9414627845263</c:v>
                </c:pt>
                <c:pt idx="176">
                  <c:v>1191.9483388816075</c:v>
                </c:pt>
                <c:pt idx="177">
                  <c:v>1193.8528622581907</c:v>
                </c:pt>
                <c:pt idx="178">
                  <c:v>1195.6553401806775</c:v>
                </c:pt>
                <c:pt idx="179">
                  <c:v>1197.3560667852059</c:v>
                </c:pt>
                <c:pt idx="180">
                  <c:v>1198.9553234987604</c:v>
                </c:pt>
                <c:pt idx="181">
                  <c:v>1200.4533794763188</c:v>
                </c:pt>
                <c:pt idx="182">
                  <c:v>1201.8504920566857</c:v>
                </c:pt>
                <c:pt idx="183">
                  <c:v>1203.1469072396885</c:v>
                </c:pt>
                <c:pt idx="184">
                  <c:v>1204.3428601873727</c:v>
                </c:pt>
                <c:pt idx="185">
                  <c:v>1205.438575751728</c:v>
                </c:pt>
                <c:pt idx="186">
                  <c:v>1206.4342690312701</c:v>
                </c:pt>
                <c:pt idx="187">
                  <c:v>1207.3301459584961</c:v>
                </c:pt>
                <c:pt idx="188">
                  <c:v>1208.1264039197929</c:v>
                </c:pt>
                <c:pt idx="189">
                  <c:v>1208.8232324088099</c:v>
                </c:pt>
                <c:pt idx="190">
                  <c:v>1209.4208137136047</c:v>
                </c:pt>
                <c:pt idx="191">
                  <c:v>1209.9193236370306</c:v>
                </c:pt>
                <c:pt idx="192">
                  <c:v>1210.3189322488879</c:v>
                </c:pt>
                <c:pt idx="193">
                  <c:v>1210.6198046673294</c:v>
                </c:pt>
                <c:pt idx="194">
                  <c:v>1210.8221018659447</c:v>
                </c:pt>
                <c:pt idx="195">
                  <c:v>1210.9259815018938</c:v>
                </c:pt>
                <c:pt idx="196">
                  <c:v>1210.9315987594944</c:v>
                </c:pt>
                <c:pt idx="197">
                  <c:v>1210.8391072028376</c:v>
                </c:pt>
                <c:pt idx="198">
                  <c:v>1210.6486596303916</c:v>
                </c:pt>
                <c:pt idx="199">
                  <c:v>1210.3604089241783</c:v>
                </c:pt>
                <c:pt idx="200">
                  <c:v>1209.9745088860238</c:v>
                </c:pt>
                <c:pt idx="201">
                  <c:v>1209.4911150535861</c:v>
                </c:pt>
                <c:pt idx="202">
                  <c:v>1208.9103854893337</c:v>
                </c:pt>
                <c:pt idx="203">
                  <c:v>1208.2324815363672</c:v>
                </c:pt>
                <c:pt idx="204">
                  <c:v>1207.4575685358645</c:v>
                </c:pt>
                <c:pt idx="205">
                  <c:v>1206.5858165019529</c:v>
                </c:pt>
                <c:pt idx="206">
                  <c:v>1205.6174007508794</c:v>
                </c:pt>
                <c:pt idx="207">
                  <c:v>1204.5525024824185</c:v>
                </c:pt>
                <c:pt idx="208">
                  <c:v>1203.3913093124656</c:v>
                </c:pt>
                <c:pt idx="209">
                  <c:v>1202.1340157566717</c:v>
                </c:pt>
                <c:pt idx="210">
                  <c:v>1200.7808236657627</c:v>
                </c:pt>
                <c:pt idx="211">
                  <c:v>1199.3319426138337</c:v>
                </c:pt>
                <c:pt idx="212">
                  <c:v>1197.7875902414114</c:v>
                </c:pt>
                <c:pt idx="213">
                  <c:v>1196.1479925554552</c:v>
                </c:pt>
                <c:pt idx="214">
                  <c:v>1194.4133841887106</c:v>
                </c:pt>
                <c:pt idx="215">
                  <c:v>1192.584008620983</c:v>
                </c:pt>
                <c:pt idx="216">
                  <c:v>1190.6601183649489</c:v>
                </c:pt>
                <c:pt idx="217">
                  <c:v>1188.6419751191131</c:v>
                </c:pt>
                <c:pt idx="218">
                  <c:v>1186.5298498904576</c:v>
                </c:pt>
                <c:pt idx="219">
                  <c:v>1184.3240230892156</c:v>
                </c:pt>
                <c:pt idx="220">
                  <c:v>1182.0247845980841</c:v>
                </c:pt>
                <c:pt idx="221">
                  <c:v>1179.6324338180341</c:v>
                </c:pt>
                <c:pt idx="222">
                  <c:v>1177.1472796927264</c:v>
                </c:pt>
                <c:pt idx="223">
                  <c:v>1174.5696407133862</c:v>
                </c:pt>
                <c:pt idx="224">
                  <c:v>1171.8998449058356</c:v>
                </c:pt>
                <c:pt idx="225">
                  <c:v>1169.1382298012377</c:v>
                </c:pt>
                <c:pt idx="226">
                  <c:v>1166.2851423919658</c:v>
                </c:pt>
                <c:pt idx="227">
                  <c:v>1163.3409390738846</c:v>
                </c:pt>
                <c:pt idx="228">
                  <c:v>1160.3059855762103</c:v>
                </c:pt>
                <c:pt idx="229">
                  <c:v>1157.1806568800096</c:v>
                </c:pt>
                <c:pt idx="230">
                  <c:v>1153.9653371262955</c:v>
                </c:pt>
                <c:pt idx="231">
                  <c:v>1150.6604195145958</c:v>
                </c:pt>
                <c:pt idx="232">
                  <c:v>1147.2663061927822</c:v>
                </c:pt>
                <c:pt idx="233">
                  <c:v>1143.7834081388824</c:v>
                </c:pt>
                <c:pt idx="234">
                  <c:v>1140.2121450355341</c:v>
                </c:pt>
                <c:pt idx="235">
                  <c:v>1136.5529451376774</c:v>
                </c:pt>
                <c:pt idx="236">
                  <c:v>1132.8062451340379</c:v>
                </c:pt>
                <c:pt idx="237">
                  <c:v>1128.9724900029046</c:v>
                </c:pt>
                <c:pt idx="238">
                  <c:v>1125.0521328626683</c:v>
                </c:pt>
                <c:pt idx="239">
                  <c:v>1121.0456348175485</c:v>
                </c:pt>
                <c:pt idx="240">
                  <c:v>1116.9534647989094</c:v>
                </c:pt>
                <c:pt idx="241">
                  <c:v>1112.7760994025332</c:v>
                </c:pt>
                <c:pt idx="242">
                  <c:v>1108.5140227221971</c:v>
                </c:pt>
                <c:pt idx="243">
                  <c:v>1104.1677261798782</c:v>
                </c:pt>
                <c:pt idx="244">
                  <c:v>1099.7377083528875</c:v>
                </c:pt>
                <c:pt idx="245">
                  <c:v>1095.2244747982211</c:v>
                </c:pt>
                <c:pt idx="246">
                  <c:v>1090.6285378743971</c:v>
                </c:pt>
                <c:pt idx="247">
                  <c:v>1085.950416561034</c:v>
                </c:pt>
                <c:pt idx="248">
                  <c:v>1081.1906362764132</c:v>
                </c:pt>
                <c:pt idx="249">
                  <c:v>1076.3497286932575</c:v>
                </c:pt>
                <c:pt idx="250">
                  <c:v>1071.4282315529435</c:v>
                </c:pt>
                <c:pt idx="251">
                  <c:v>1066.4266884783608</c:v>
                </c:pt>
                <c:pt idx="252">
                  <c:v>1061.3456487856174</c:v>
                </c:pt>
                <c:pt idx="253">
                  <c:v>1056.185667294787</c:v>
                </c:pt>
                <c:pt idx="254">
                  <c:v>1050.9473041398803</c:v>
                </c:pt>
                <c:pt idx="255">
                  <c:v>1045.6311245782215</c:v>
                </c:pt>
                <c:pt idx="256">
                  <c:v>1040.237698799401</c:v>
                </c:pt>
                <c:pt idx="257">
                  <c:v>1034.7676017339681</c:v>
                </c:pt>
                <c:pt idx="258">
                  <c:v>1029.2214128620255</c:v>
                </c:pt>
                <c:pt idx="259">
                  <c:v>1023.5997160218774</c:v>
                </c:pt>
                <c:pt idx="260">
                  <c:v>1017.9030992188799</c:v>
                </c:pt>
                <c:pt idx="261">
                  <c:v>1012.132154434638</c:v>
                </c:pt>
                <c:pt idx="262">
                  <c:v>1006.2874774366851</c:v>
                </c:pt>
                <c:pt idx="263">
                  <c:v>1000.3696675887801</c:v>
                </c:pt>
                <c:pt idx="264">
                  <c:v>994.3793276619499</c:v>
                </c:pt>
                <c:pt idx="265">
                  <c:v>988.31706364640115</c:v>
                </c:pt>
                <c:pt idx="266">
                  <c:v>982.18348456442084</c:v>
                </c:pt>
                <c:pt idx="267">
                  <c:v>975.97920228438124</c:v>
                </c:pt>
                <c:pt idx="268">
                  <c:v>969.70483133595997</c:v>
                </c:pt>
                <c:pt idx="269">
                  <c:v>963.3609887266814</c:v>
                </c:pt>
                <c:pt idx="270">
                  <c:v>956.94829375988263</c:v>
                </c:pt>
                <c:pt idx="271">
                  <c:v>950.46736785420251</c:v>
                </c:pt>
                <c:pt idx="272">
                  <c:v>943.91883436468743</c:v>
                </c:pt>
                <c:pt idx="273">
                  <c:v>937.30331840560609</c:v>
                </c:pt>
                <c:pt idx="274">
                  <c:v>930.62144667505822</c:v>
                </c:pt>
                <c:pt idx="275">
                  <c:v>923.87384728146128</c:v>
                </c:pt>
                <c:pt idx="276">
                  <c:v>917.06114957199384</c:v>
                </c:pt>
                <c:pt idx="277">
                  <c:v>910.18398396307077</c:v>
                </c:pt>
                <c:pt idx="278">
                  <c:v>903.2429817729228</c:v>
                </c:pt>
                <c:pt idx="279">
                  <c:v>896.23877505634709</c:v>
                </c:pt>
                <c:pt idx="280">
                  <c:v>889.17199644169409</c:v>
                </c:pt>
                <c:pt idx="281">
                  <c:v>882.04327897015173</c:v>
                </c:pt>
                <c:pt idx="282">
                  <c:v>874.85325593738332</c:v>
                </c:pt>
                <c:pt idx="283">
                  <c:v>867.60256073757398</c:v>
                </c:pt>
                <c:pt idx="284">
                  <c:v>860.29182670993521</c:v>
                </c:pt>
                <c:pt idx="285">
                  <c:v>852.9216869877157</c:v>
                </c:pt>
                <c:pt idx="286">
                  <c:v>845.49277434976091</c:v>
                </c:pt>
                <c:pt idx="287">
                  <c:v>838.00572107466314</c:v>
                </c:pt>
                <c:pt idx="288">
                  <c:v>830.46115879753836</c:v>
                </c:pt>
                <c:pt idx="289">
                  <c:v>822.85971836946487</c:v>
                </c:pt>
                <c:pt idx="290">
                  <c:v>815.2020297196143</c:v>
                </c:pt>
                <c:pt idx="291">
                  <c:v>807.48872172010283</c:v>
                </c:pt>
                <c:pt idx="292">
                  <c:v>799.72042205358844</c:v>
                </c:pt>
                <c:pt idx="293">
                  <c:v>791.89775708363607</c:v>
                </c:pt>
                <c:pt idx="294">
                  <c:v>784.02135172786927</c:v>
                </c:pt>
                <c:pt idx="295">
                  <c:v>776.09182933392606</c:v>
                </c:pt>
                <c:pt idx="296">
                  <c:v>768.10981155823185</c:v>
                </c:pt>
                <c:pt idx="297">
                  <c:v>760.07591824760163</c:v>
                </c:pt>
                <c:pt idx="298">
                  <c:v>751.99076732367882</c:v>
                </c:pt>
                <c:pt idx="299">
                  <c:v>743.85497467021787</c:v>
                </c:pt>
                <c:pt idx="300">
                  <c:v>735.66915402321342</c:v>
                </c:pt>
                <c:pt idx="301">
                  <c:v>727.43391686387827</c:v>
                </c:pt>
                <c:pt idx="302">
                  <c:v>719.14987231446833</c:v>
                </c:pt>
                <c:pt idx="303">
                  <c:v>710.81762703695131</c:v>
                </c:pt>
                <c:pt idx="304">
                  <c:v>702.43778513451412</c:v>
                </c:pt>
                <c:pt idx="305">
                  <c:v>694.01094805590151</c:v>
                </c:pt>
                <c:pt idx="306">
                  <c:v>685.53771450257534</c:v>
                </c:pt>
                <c:pt idx="307">
                  <c:v>677.0186803386847</c:v>
                </c:pt>
                <c:pt idx="308">
                  <c:v>668.45443850383185</c:v>
                </c:pt>
                <c:pt idx="309">
                  <c:v>659.84557892861983</c:v>
                </c:pt>
                <c:pt idx="310">
                  <c:v>651.19268845296426</c:v>
                </c:pt>
                <c:pt idx="311">
                  <c:v>642.49635074715115</c:v>
                </c:pt>
                <c:pt idx="312">
                  <c:v>633.7571462356201</c:v>
                </c:pt>
                <c:pt idx="313">
                  <c:v>624.97565202345163</c:v>
                </c:pt>
                <c:pt idx="314">
                  <c:v>616.15244182553477</c:v>
                </c:pt>
                <c:pt idx="315">
                  <c:v>607.28808589839127</c:v>
                </c:pt>
                <c:pt idx="316">
                  <c:v>598.38315097462953</c:v>
                </c:pt>
                <c:pt idx="317">
                  <c:v>589.43820020000203</c:v>
                </c:pt>
                <c:pt idx="318">
                  <c:v>580.45379307303733</c:v>
                </c:pt>
                <c:pt idx="319">
                  <c:v>571.43048538721723</c:v>
                </c:pt>
                <c:pt idx="320">
                  <c:v>562.36882917566879</c:v>
                </c:pt>
                <c:pt idx="321">
                  <c:v>553.26937265833965</c:v>
                </c:pt>
                <c:pt idx="322">
                  <c:v>544.13266019162393</c:v>
                </c:pt>
                <c:pt idx="323">
                  <c:v>534.95923222040597</c:v>
                </c:pt>
                <c:pt idx="324">
                  <c:v>525.74962523248678</c:v>
                </c:pt>
                <c:pt idx="325">
                  <c:v>516.50437171535975</c:v>
                </c:pt>
                <c:pt idx="326">
                  <c:v>507.22400011529851</c:v>
                </c:pt>
                <c:pt idx="327">
                  <c:v>497.90903479872185</c:v>
                </c:pt>
                <c:pt idx="328">
                  <c:v>488.55999601579833</c:v>
                </c:pt>
                <c:pt idx="329">
                  <c:v>479.17739986625338</c:v>
                </c:pt>
                <c:pt idx="330">
                  <c:v>469.76175826734101</c:v>
                </c:pt>
                <c:pt idx="331">
                  <c:v>460.31357892394232</c:v>
                </c:pt>
                <c:pt idx="332">
                  <c:v>450.83336530075127</c:v>
                </c:pt>
                <c:pt idx="333">
                  <c:v>441.32161659650973</c:v>
                </c:pt>
                <c:pt idx="334">
                  <c:v>431.77882772025197</c:v>
                </c:pt>
                <c:pt idx="335">
                  <c:v>422.20548926951943</c:v>
                </c:pt>
                <c:pt idx="336">
                  <c:v>412.60208751050578</c:v>
                </c:pt>
                <c:pt idx="337">
                  <c:v>402.96910436009284</c:v>
                </c:pt>
                <c:pt idx="338">
                  <c:v>393.30701736973708</c:v>
                </c:pt>
                <c:pt idx="339">
                  <c:v>383.6162997111669</c:v>
                </c:pt>
                <c:pt idx="340">
                  <c:v>373.8974201638506</c:v>
                </c:pt>
                <c:pt idx="341">
                  <c:v>364.15084310419502</c:v>
                </c:pt>
                <c:pt idx="342">
                  <c:v>354.37702849643489</c:v>
                </c:pt>
                <c:pt idx="343">
                  <c:v>344.57643188517278</c:v>
                </c:pt>
                <c:pt idx="344">
                  <c:v>334.74950438953022</c:v>
                </c:pt>
                <c:pt idx="345">
                  <c:v>324.89669269886991</c:v>
                </c:pt>
                <c:pt idx="346">
                  <c:v>315.01843907004962</c:v>
                </c:pt>
                <c:pt idx="347">
                  <c:v>305.11518132616874</c:v>
                </c:pt>
                <c:pt idx="348">
                  <c:v>295.18735285676797</c:v>
                </c:pt>
                <c:pt idx="349">
                  <c:v>285.23538261944384</c:v>
                </c:pt>
                <c:pt idx="350">
                  <c:v>275.25969514283872</c:v>
                </c:pt>
                <c:pt idx="351">
                  <c:v>265.26071053096877</c:v>
                </c:pt>
                <c:pt idx="352">
                  <c:v>255.2388444688516</c:v>
                </c:pt>
                <c:pt idx="353">
                  <c:v>245.19450822939598</c:v>
                </c:pt>
                <c:pt idx="354">
                  <c:v>235.12810868151638</c:v>
                </c:pt>
                <c:pt idx="355">
                  <c:v>225.04004829943554</c:v>
                </c:pt>
                <c:pt idx="356">
                  <c:v>214.93072517313846</c:v>
                </c:pt>
                <c:pt idx="357">
                  <c:v>204.80053301994178</c:v>
                </c:pt>
                <c:pt idx="358">
                  <c:v>194.64986119714308</c:v>
                </c:pt>
                <c:pt idx="359">
                  <c:v>184.47909471571467</c:v>
                </c:pt>
                <c:pt idx="360">
                  <c:v>174.28861425500716</c:v>
                </c:pt>
                <c:pt idx="361">
                  <c:v>164.07879617842872</c:v>
                </c:pt>
                <c:pt idx="362">
                  <c:v>153.85001255006594</c:v>
                </c:pt>
                <c:pt idx="363">
                  <c:v>143.60263115221326</c:v>
                </c:pt>
                <c:pt idx="364">
                  <c:v>133.33701550377796</c:v>
                </c:pt>
                <c:pt idx="365">
                  <c:v>123.05352487952845</c:v>
                </c:pt>
                <c:pt idx="366">
                  <c:v>112.75251433015418</c:v>
                </c:pt>
                <c:pt idx="367">
                  <c:v>102.43433470310568</c:v>
                </c:pt>
                <c:pt idx="368">
                  <c:v>92.099332664184175</c:v>
                </c:pt>
                <c:pt idx="369">
                  <c:v>81.747850719850476</c:v>
                </c:pt>
                <c:pt idx="370">
                  <c:v>71.380227240223462</c:v>
                </c:pt>
                <c:pt idx="371">
                  <c:v>60.996796482739008</c:v>
                </c:pt>
                <c:pt idx="372">
                  <c:v>50.597888616440855</c:v>
                </c:pt>
                <c:pt idx="373">
                  <c:v>40.183829746875226</c:v>
                </c:pt>
                <c:pt idx="374">
                  <c:v>29.754941941561803</c:v>
                </c:pt>
                <c:pt idx="375">
                  <c:v>19.311543256014051</c:v>
                </c:pt>
                <c:pt idx="376">
                  <c:v>8.8539477602824999</c:v>
                </c:pt>
                <c:pt idx="377">
                  <c:v>-1.6175344340048596</c:v>
                </c:pt>
                <c:pt idx="378">
                  <c:v>-1.6280127892278189</c:v>
                </c:pt>
                <c:pt idx="379">
                  <c:v>-1.6384911578790351</c:v>
                </c:pt>
                <c:pt idx="380">
                  <c:v>-1.6489695399582083</c:v>
                </c:pt>
                <c:pt idx="381">
                  <c:v>-1.6594479354650384</c:v>
                </c:pt>
                <c:pt idx="382">
                  <c:v>-1.6699263443992258</c:v>
                </c:pt>
                <c:pt idx="383">
                  <c:v>-1.6804047667604707</c:v>
                </c:pt>
                <c:pt idx="384">
                  <c:v>-1.6908832025484732</c:v>
                </c:pt>
                <c:pt idx="385">
                  <c:v>-1.7013616517629335</c:v>
                </c:pt>
                <c:pt idx="386">
                  <c:v>-1.7118401144035518</c:v>
                </c:pt>
                <c:pt idx="387">
                  <c:v>-1.7223185904700282</c:v>
                </c:pt>
                <c:pt idx="388">
                  <c:v>-1.7327970799620629</c:v>
                </c:pt>
                <c:pt idx="389">
                  <c:v>-1.7432755828793562</c:v>
                </c:pt>
                <c:pt idx="390">
                  <c:v>-1.7537540992216081</c:v>
                </c:pt>
                <c:pt idx="391">
                  <c:v>-1.7642326289885188</c:v>
                </c:pt>
                <c:pt idx="392">
                  <c:v>-1.7747111721797888</c:v>
                </c:pt>
                <c:pt idx="393">
                  <c:v>-1.7851897287951179</c:v>
                </c:pt>
                <c:pt idx="394">
                  <c:v>-1.7956682988342068</c:v>
                </c:pt>
                <c:pt idx="395">
                  <c:v>-1.8061468822967552</c:v>
                </c:pt>
                <c:pt idx="396">
                  <c:v>-1.8166254791824636</c:v>
                </c:pt>
                <c:pt idx="397">
                  <c:v>-1.8271040894910322</c:v>
                </c:pt>
                <c:pt idx="398">
                  <c:v>-1.8375827132221609</c:v>
                </c:pt>
                <c:pt idx="399">
                  <c:v>-1.8480613503755503</c:v>
                </c:pt>
                <c:pt idx="400">
                  <c:v>-1.8585400009509006</c:v>
                </c:pt>
                <c:pt idx="401">
                  <c:v>-1.8690186649479119</c:v>
                </c:pt>
                <c:pt idx="402">
                  <c:v>-1.8794973423662844</c:v>
                </c:pt>
                <c:pt idx="403">
                  <c:v>-1.8899760332057185</c:v>
                </c:pt>
                <c:pt idx="404">
                  <c:v>-1.9004547374659144</c:v>
                </c:pt>
                <c:pt idx="405">
                  <c:v>-1.9109334551465722</c:v>
                </c:pt>
                <c:pt idx="406">
                  <c:v>-1.9214121862473923</c:v>
                </c:pt>
                <c:pt idx="407">
                  <c:v>-1.9318909307680749</c:v>
                </c:pt>
                <c:pt idx="408">
                  <c:v>-1.9423696887083204</c:v>
                </c:pt>
                <c:pt idx="409">
                  <c:v>-1.9528484600678289</c:v>
                </c:pt>
                <c:pt idx="410">
                  <c:v>-1.9633272448463006</c:v>
                </c:pt>
                <c:pt idx="411">
                  <c:v>-1.9738060430434359</c:v>
                </c:pt>
                <c:pt idx="412">
                  <c:v>-1.9842848546589351</c:v>
                </c:pt>
                <c:pt idx="413">
                  <c:v>-1.9947636796924983</c:v>
                </c:pt>
                <c:pt idx="414">
                  <c:v>-2.005242518143826</c:v>
                </c:pt>
                <c:pt idx="415">
                  <c:v>-2.0157213700126184</c:v>
                </c:pt>
                <c:pt idx="416">
                  <c:v>-2.026200235298576</c:v>
                </c:pt>
                <c:pt idx="417">
                  <c:v>-2.0366791140013989</c:v>
                </c:pt>
                <c:pt idx="418">
                  <c:v>-2.047158006120787</c:v>
                </c:pt>
                <c:pt idx="419">
                  <c:v>-2.057636911656441</c:v>
                </c:pt>
                <c:pt idx="420">
                  <c:v>-2.0681158306080616</c:v>
                </c:pt>
                <c:pt idx="421">
                  <c:v>-2.0785947629753485</c:v>
                </c:pt>
                <c:pt idx="422">
                  <c:v>-2.089073708758002</c:v>
                </c:pt>
                <c:pt idx="423">
                  <c:v>-2.0995526679557228</c:v>
                </c:pt>
                <c:pt idx="424">
                  <c:v>-2.1100316405682111</c:v>
                </c:pt>
                <c:pt idx="425">
                  <c:v>-2.1205106265951672</c:v>
                </c:pt>
                <c:pt idx="426">
                  <c:v>-2.1309896260362913</c:v>
                </c:pt>
                <c:pt idx="427">
                  <c:v>-2.141468638891284</c:v>
                </c:pt>
                <c:pt idx="428">
                  <c:v>-2.1519476651598453</c:v>
                </c:pt>
                <c:pt idx="429">
                  <c:v>-2.1624267048416757</c:v>
                </c:pt>
                <c:pt idx="430">
                  <c:v>-2.1729057579364754</c:v>
                </c:pt>
                <c:pt idx="431">
                  <c:v>-2.1833848244439453</c:v>
                </c:pt>
                <c:pt idx="432">
                  <c:v>-2.1938639043637851</c:v>
                </c:pt>
                <c:pt idx="433">
                  <c:v>-2.2043429976956954</c:v>
                </c:pt>
                <c:pt idx="434">
                  <c:v>-2.2148221044393765</c:v>
                </c:pt>
                <c:pt idx="435">
                  <c:v>-2.2253012245945292</c:v>
                </c:pt>
                <c:pt idx="436">
                  <c:v>-2.2357803581608531</c:v>
                </c:pt>
                <c:pt idx="437">
                  <c:v>-2.246259505138049</c:v>
                </c:pt>
                <c:pt idx="438">
                  <c:v>-2.2567386655258175</c:v>
                </c:pt>
                <c:pt idx="439">
                  <c:v>-2.2672178393238585</c:v>
                </c:pt>
                <c:pt idx="440">
                  <c:v>-2.2776970265318726</c:v>
                </c:pt>
                <c:pt idx="441">
                  <c:v>-2.28817622714956</c:v>
                </c:pt>
                <c:pt idx="442">
                  <c:v>-2.2986554411766216</c:v>
                </c:pt>
                <c:pt idx="443">
                  <c:v>-2.3091346686127574</c:v>
                </c:pt>
                <c:pt idx="444">
                  <c:v>-2.3196139094576678</c:v>
                </c:pt>
                <c:pt idx="445">
                  <c:v>-2.3300931637110534</c:v>
                </c:pt>
                <c:pt idx="446">
                  <c:v>-2.3405724313726144</c:v>
                </c:pt>
                <c:pt idx="447">
                  <c:v>-2.3510517124420511</c:v>
                </c:pt>
                <c:pt idx="448">
                  <c:v>-2.3615310069190643</c:v>
                </c:pt>
                <c:pt idx="449">
                  <c:v>-2.372010314803354</c:v>
                </c:pt>
                <c:pt idx="450">
                  <c:v>-2.3824896360946211</c:v>
                </c:pt>
                <c:pt idx="451">
                  <c:v>-2.3929689707925657</c:v>
                </c:pt>
                <c:pt idx="452">
                  <c:v>-2.403448318896888</c:v>
                </c:pt>
                <c:pt idx="453">
                  <c:v>-2.4139276804072889</c:v>
                </c:pt>
                <c:pt idx="454">
                  <c:v>-2.4244070553234689</c:v>
                </c:pt>
                <c:pt idx="455">
                  <c:v>-2.4348864436451279</c:v>
                </c:pt>
                <c:pt idx="456">
                  <c:v>-2.4453658453719669</c:v>
                </c:pt>
                <c:pt idx="457">
                  <c:v>-2.4558452605036858</c:v>
                </c:pt>
                <c:pt idx="458">
                  <c:v>-2.4663246890399853</c:v>
                </c:pt>
                <c:pt idx="459">
                  <c:v>-2.476804130980566</c:v>
                </c:pt>
                <c:pt idx="460">
                  <c:v>-2.4872835863251281</c:v>
                </c:pt>
                <c:pt idx="461">
                  <c:v>-2.4977630550733725</c:v>
                </c:pt>
                <c:pt idx="462">
                  <c:v>-2.5082425372249992</c:v>
                </c:pt>
                <c:pt idx="463">
                  <c:v>-2.5187220327797091</c:v>
                </c:pt>
                <c:pt idx="464">
                  <c:v>-2.5292015417372022</c:v>
                </c:pt>
                <c:pt idx="465">
                  <c:v>-2.5396810640971794</c:v>
                </c:pt>
                <c:pt idx="466">
                  <c:v>-2.5501605998593408</c:v>
                </c:pt>
                <c:pt idx="467">
                  <c:v>-2.5606401490233872</c:v>
                </c:pt>
                <c:pt idx="468">
                  <c:v>-2.5711197115890188</c:v>
                </c:pt>
                <c:pt idx="469">
                  <c:v>-2.5815992875559362</c:v>
                </c:pt>
                <c:pt idx="470">
                  <c:v>-2.5920788769238401</c:v>
                </c:pt>
                <c:pt idx="471">
                  <c:v>-2.6025584796924308</c:v>
                </c:pt>
                <c:pt idx="472">
                  <c:v>-2.613038095861409</c:v>
                </c:pt>
                <c:pt idx="473">
                  <c:v>-2.6235177254304749</c:v>
                </c:pt>
                <c:pt idx="474">
                  <c:v>-2.6339973683993292</c:v>
                </c:pt>
                <c:pt idx="475">
                  <c:v>-2.6444770247676721</c:v>
                </c:pt>
                <c:pt idx="476">
                  <c:v>-2.6549566945352048</c:v>
                </c:pt>
                <c:pt idx="477">
                  <c:v>-2.665436377701627</c:v>
                </c:pt>
                <c:pt idx="478">
                  <c:v>-2.6759160742666399</c:v>
                </c:pt>
                <c:pt idx="479">
                  <c:v>-2.6863957842299437</c:v>
                </c:pt>
                <c:pt idx="480">
                  <c:v>-2.6968755075912392</c:v>
                </c:pt>
                <c:pt idx="481">
                  <c:v>-2.7073552443502265</c:v>
                </c:pt>
                <c:pt idx="482">
                  <c:v>-2.7178349945066063</c:v>
                </c:pt>
                <c:pt idx="483">
                  <c:v>-2.7283147580600793</c:v>
                </c:pt>
                <c:pt idx="484">
                  <c:v>-2.7387945350103462</c:v>
                </c:pt>
                <c:pt idx="485">
                  <c:v>-2.7492743253571073</c:v>
                </c:pt>
                <c:pt idx="486">
                  <c:v>-2.7597541291000631</c:v>
                </c:pt>
                <c:pt idx="487">
                  <c:v>-2.7702339462389145</c:v>
                </c:pt>
                <c:pt idx="488">
                  <c:v>-2.7807137767733616</c:v>
                </c:pt>
                <c:pt idx="489">
                  <c:v>-2.7911936207031052</c:v>
                </c:pt>
                <c:pt idx="490">
                  <c:v>-2.8016734780278458</c:v>
                </c:pt>
                <c:pt idx="491">
                  <c:v>-2.8121533487472843</c:v>
                </c:pt>
                <c:pt idx="492">
                  <c:v>-2.8226332328611208</c:v>
                </c:pt>
                <c:pt idx="493">
                  <c:v>-2.8331131303690564</c:v>
                </c:pt>
                <c:pt idx="494">
                  <c:v>-2.8435930412707915</c:v>
                </c:pt>
                <c:pt idx="495">
                  <c:v>-2.8540729655660262</c:v>
                </c:pt>
                <c:pt idx="496">
                  <c:v>-2.8645529032544617</c:v>
                </c:pt>
                <c:pt idx="497">
                  <c:v>-2.8750328543357981</c:v>
                </c:pt>
                <c:pt idx="498">
                  <c:v>-2.8855128188097368</c:v>
                </c:pt>
                <c:pt idx="499">
                  <c:v>-2.8959927966759778</c:v>
                </c:pt>
                <c:pt idx="500">
                  <c:v>-2.9064727879342218</c:v>
                </c:pt>
                <c:pt idx="501">
                  <c:v>-2.9169527925841692</c:v>
                </c:pt>
                <c:pt idx="502">
                  <c:v>-2.927432810625521</c:v>
                </c:pt>
                <c:pt idx="503">
                  <c:v>-2.9379128420579779</c:v>
                </c:pt>
                <c:pt idx="504">
                  <c:v>-2.9483928868812401</c:v>
                </c:pt>
                <c:pt idx="505">
                  <c:v>-2.9588729450950084</c:v>
                </c:pt>
                <c:pt idx="506">
                  <c:v>-2.9693530166989834</c:v>
                </c:pt>
                <c:pt idx="507">
                  <c:v>-2.9798331016928659</c:v>
                </c:pt>
                <c:pt idx="508">
                  <c:v>-2.9903132000763564</c:v>
                </c:pt>
                <c:pt idx="509">
                  <c:v>-3.0007933118491557</c:v>
                </c:pt>
                <c:pt idx="510">
                  <c:v>-3.0112734370109644</c:v>
                </c:pt>
                <c:pt idx="511">
                  <c:v>-3.0217535755614828</c:v>
                </c:pt>
                <c:pt idx="512">
                  <c:v>-3.0322337275004121</c:v>
                </c:pt>
                <c:pt idx="513">
                  <c:v>-3.0427138928274529</c:v>
                </c:pt>
                <c:pt idx="514">
                  <c:v>-3.0531940715423054</c:v>
                </c:pt>
                <c:pt idx="515">
                  <c:v>-3.0636742636446708</c:v>
                </c:pt>
                <c:pt idx="516">
                  <c:v>-3.0741544691342493</c:v>
                </c:pt>
                <c:pt idx="517">
                  <c:v>-3.084634688010742</c:v>
                </c:pt>
                <c:pt idx="518">
                  <c:v>-3.0951149202738493</c:v>
                </c:pt>
                <c:pt idx="519">
                  <c:v>-3.1055951659232717</c:v>
                </c:pt>
                <c:pt idx="520">
                  <c:v>-3.1160754249587104</c:v>
                </c:pt>
                <c:pt idx="521">
                  <c:v>-3.1265556973798656</c:v>
                </c:pt>
                <c:pt idx="522">
                  <c:v>-3.1370359831864385</c:v>
                </c:pt>
                <c:pt idx="523">
                  <c:v>-3.1475162823781293</c:v>
                </c:pt>
                <c:pt idx="524">
                  <c:v>-3.1579965949546391</c:v>
                </c:pt>
                <c:pt idx="525">
                  <c:v>-3.1684769209156687</c:v>
                </c:pt>
                <c:pt idx="526">
                  <c:v>-3.1789572602609182</c:v>
                </c:pt>
                <c:pt idx="527">
                  <c:v>-3.1894376129900888</c:v>
                </c:pt>
                <c:pt idx="528">
                  <c:v>-3.1999179791028811</c:v>
                </c:pt>
                <c:pt idx="529">
                  <c:v>-3.2103983585989959</c:v>
                </c:pt>
                <c:pt idx="530">
                  <c:v>-3.2208787514781339</c:v>
                </c:pt>
                <c:pt idx="531">
                  <c:v>-3.2313591577399956</c:v>
                </c:pt>
                <c:pt idx="532">
                  <c:v>-3.2418395773842819</c:v>
                </c:pt>
                <c:pt idx="533">
                  <c:v>-3.2523200104106937</c:v>
                </c:pt>
                <c:pt idx="534">
                  <c:v>-3.2628004568189315</c:v>
                </c:pt>
                <c:pt idx="535">
                  <c:v>-3.2732809166086962</c:v>
                </c:pt>
                <c:pt idx="536">
                  <c:v>-3.2837613897796887</c:v>
                </c:pt>
                <c:pt idx="537">
                  <c:v>-3.2942418763316095</c:v>
                </c:pt>
                <c:pt idx="538">
                  <c:v>-3.3047223762641593</c:v>
                </c:pt>
                <c:pt idx="539">
                  <c:v>-3.3152028895770389</c:v>
                </c:pt>
                <c:pt idx="540">
                  <c:v>-3.3256834162699493</c:v>
                </c:pt>
                <c:pt idx="541">
                  <c:v>-3.3361639563425909</c:v>
                </c:pt>
                <c:pt idx="542">
                  <c:v>-3.3466445097946647</c:v>
                </c:pt>
                <c:pt idx="543">
                  <c:v>-3.3571250766258713</c:v>
                </c:pt>
                <c:pt idx="544">
                  <c:v>-3.3676056568359116</c:v>
                </c:pt>
                <c:pt idx="545">
                  <c:v>-3.3780862504244866</c:v>
                </c:pt>
                <c:pt idx="546">
                  <c:v>-3.388566857391297</c:v>
                </c:pt>
                <c:pt idx="547">
                  <c:v>-3.3990474777360435</c:v>
                </c:pt>
                <c:pt idx="548">
                  <c:v>-3.4095281114584268</c:v>
                </c:pt>
                <c:pt idx="549">
                  <c:v>-3.4200087585581476</c:v>
                </c:pt>
                <c:pt idx="550">
                  <c:v>-3.4304894190349069</c:v>
                </c:pt>
                <c:pt idx="551">
                  <c:v>-3.4409700928884055</c:v>
                </c:pt>
                <c:pt idx="552">
                  <c:v>-3.4514507801183445</c:v>
                </c:pt>
                <c:pt idx="553">
                  <c:v>-3.4619314807244241</c:v>
                </c:pt>
                <c:pt idx="554">
                  <c:v>-3.4724121947063455</c:v>
                </c:pt>
                <c:pt idx="555">
                  <c:v>-3.4828929220638094</c:v>
                </c:pt>
                <c:pt idx="556">
                  <c:v>-3.4933736627965168</c:v>
                </c:pt>
                <c:pt idx="557">
                  <c:v>-3.5038544169041685</c:v>
                </c:pt>
                <c:pt idx="558">
                  <c:v>-3.5143351843864652</c:v>
                </c:pt>
                <c:pt idx="559">
                  <c:v>-3.5248159652431079</c:v>
                </c:pt>
                <c:pt idx="560">
                  <c:v>-3.535296759473797</c:v>
                </c:pt>
                <c:pt idx="561">
                  <c:v>-3.5457775670782339</c:v>
                </c:pt>
                <c:pt idx="562">
                  <c:v>-3.5562583880561189</c:v>
                </c:pt>
                <c:pt idx="563">
                  <c:v>-3.5667392224071532</c:v>
                </c:pt>
                <c:pt idx="564">
                  <c:v>-3.5772200701310379</c:v>
                </c:pt>
                <c:pt idx="565">
                  <c:v>-3.5877009312274737</c:v>
                </c:pt>
                <c:pt idx="566">
                  <c:v>-3.5981818056961612</c:v>
                </c:pt>
                <c:pt idx="567">
                  <c:v>-3.6086626935368016</c:v>
                </c:pt>
                <c:pt idx="568">
                  <c:v>-3.6191435947490955</c:v>
                </c:pt>
                <c:pt idx="569">
                  <c:v>-3.6296245093327437</c:v>
                </c:pt>
                <c:pt idx="570">
                  <c:v>-3.6401054372874473</c:v>
                </c:pt>
                <c:pt idx="571">
                  <c:v>-3.6505863786129069</c:v>
                </c:pt>
                <c:pt idx="572">
                  <c:v>-3.6610673333088237</c:v>
                </c:pt>
                <c:pt idx="573">
                  <c:v>-3.6715483013748988</c:v>
                </c:pt>
                <c:pt idx="574">
                  <c:v>-3.6820292828108325</c:v>
                </c:pt>
                <c:pt idx="575">
                  <c:v>-3.6925102776163263</c:v>
                </c:pt>
                <c:pt idx="576">
                  <c:v>-3.7029912857910805</c:v>
                </c:pt>
                <c:pt idx="577">
                  <c:v>-3.7134723073347966</c:v>
                </c:pt>
                <c:pt idx="578">
                  <c:v>-3.7239533422471749</c:v>
                </c:pt>
                <c:pt idx="579">
                  <c:v>-3.7344343905279169</c:v>
                </c:pt>
                <c:pt idx="580">
                  <c:v>-3.7449154521767234</c:v>
                </c:pt>
                <c:pt idx="581">
                  <c:v>-3.755396527193295</c:v>
                </c:pt>
                <c:pt idx="582">
                  <c:v>-3.7658776155773328</c:v>
                </c:pt>
                <c:pt idx="583">
                  <c:v>-3.7763587173285376</c:v>
                </c:pt>
                <c:pt idx="584">
                  <c:v>-3.7868398324466104</c:v>
                </c:pt>
                <c:pt idx="585">
                  <c:v>-3.7973209609312524</c:v>
                </c:pt>
                <c:pt idx="586">
                  <c:v>-3.8078021027821642</c:v>
                </c:pt>
                <c:pt idx="587">
                  <c:v>-3.8182832579990471</c:v>
                </c:pt>
                <c:pt idx="588">
                  <c:v>-3.8287644265816017</c:v>
                </c:pt>
                <c:pt idx="589">
                  <c:v>-3.839245608529529</c:v>
                </c:pt>
                <c:pt idx="590">
                  <c:v>-3.8497268038425303</c:v>
                </c:pt>
                <c:pt idx="591">
                  <c:v>-3.8602080125203062</c:v>
                </c:pt>
                <c:pt idx="592">
                  <c:v>-3.8706892345625579</c:v>
                </c:pt>
                <c:pt idx="593">
                  <c:v>-3.881170469968986</c:v>
                </c:pt>
                <c:pt idx="594">
                  <c:v>-3.8916517187392916</c:v>
                </c:pt>
                <c:pt idx="595">
                  <c:v>-3.9021329808731759</c:v>
                </c:pt>
                <c:pt idx="596">
                  <c:v>-3.9126142563703397</c:v>
                </c:pt>
                <c:pt idx="597">
                  <c:v>-3.9230955452304839</c:v>
                </c:pt>
                <c:pt idx="598">
                  <c:v>-3.9335768474533097</c:v>
                </c:pt>
                <c:pt idx="599">
                  <c:v>-3.9440581630385183</c:v>
                </c:pt>
                <c:pt idx="600">
                  <c:v>-3.9545394919858103</c:v>
                </c:pt>
                <c:pt idx="601">
                  <c:v>-3.9650208342948869</c:v>
                </c:pt>
                <c:pt idx="602">
                  <c:v>-3.9755021899654488</c:v>
                </c:pt>
                <c:pt idx="603">
                  <c:v>-3.9859835589971975</c:v>
                </c:pt>
                <c:pt idx="604">
                  <c:v>-3.9964649413898337</c:v>
                </c:pt>
                <c:pt idx="605">
                  <c:v>-4.0069463371430585</c:v>
                </c:pt>
                <c:pt idx="606">
                  <c:v>-4.0174277462565726</c:v>
                </c:pt>
                <c:pt idx="607">
                  <c:v>-4.0279091687300772</c:v>
                </c:pt>
                <c:pt idx="608">
                  <c:v>-4.0383906045632738</c:v>
                </c:pt>
                <c:pt idx="609">
                  <c:v>-4.0488720537558631</c:v>
                </c:pt>
                <c:pt idx="610">
                  <c:v>-4.0593535163075458</c:v>
                </c:pt>
                <c:pt idx="611">
                  <c:v>-4.0698349922180235</c:v>
                </c:pt>
                <c:pt idx="612">
                  <c:v>-4.0803164814869968</c:v>
                </c:pt>
                <c:pt idx="613">
                  <c:v>-4.0907979841141664</c:v>
                </c:pt>
                <c:pt idx="614">
                  <c:v>-4.1012795000992339</c:v>
                </c:pt>
                <c:pt idx="615">
                  <c:v>-4.1117610294419</c:v>
                </c:pt>
                <c:pt idx="616">
                  <c:v>-4.1222425721418663</c:v>
                </c:pt>
                <c:pt idx="617">
                  <c:v>-4.1327241281988334</c:v>
                </c:pt>
                <c:pt idx="618">
                  <c:v>-4.1432056976125029</c:v>
                </c:pt>
                <c:pt idx="619">
                  <c:v>-4.1536872803825755</c:v>
                </c:pt>
                <c:pt idx="620">
                  <c:v>-4.1641688765087528</c:v>
                </c:pt>
                <c:pt idx="621">
                  <c:v>-4.1746504859907345</c:v>
                </c:pt>
                <c:pt idx="622">
                  <c:v>-4.1851321088282232</c:v>
                </c:pt>
                <c:pt idx="623">
                  <c:v>-4.1956137450209194</c:v>
                </c:pt>
                <c:pt idx="624">
                  <c:v>-4.206095394568524</c:v>
                </c:pt>
                <c:pt idx="625">
                  <c:v>-4.2165770574707384</c:v>
                </c:pt>
                <c:pt idx="626">
                  <c:v>-4.2270587337272634</c:v>
                </c:pt>
                <c:pt idx="627">
                  <c:v>-4.2375404233377996</c:v>
                </c:pt>
                <c:pt idx="628">
                  <c:v>-4.2480221263020495</c:v>
                </c:pt>
                <c:pt idx="629">
                  <c:v>-4.2585038426197128</c:v>
                </c:pt>
                <c:pt idx="630">
                  <c:v>-4.2689855722904912</c:v>
                </c:pt>
                <c:pt idx="631">
                  <c:v>-4.2794673153140863</c:v>
                </c:pt>
                <c:pt idx="632">
                  <c:v>-4.2899490716901987</c:v>
                </c:pt>
                <c:pt idx="633">
                  <c:v>-4.300430841418529</c:v>
                </c:pt>
                <c:pt idx="634">
                  <c:v>-4.310912624498779</c:v>
                </c:pt>
                <c:pt idx="635">
                  <c:v>-4.3213944209306501</c:v>
                </c:pt>
                <c:pt idx="636">
                  <c:v>-4.331876230713843</c:v>
                </c:pt>
                <c:pt idx="637">
                  <c:v>-4.3423580538480584</c:v>
                </c:pt>
                <c:pt idx="638">
                  <c:v>-4.3528398903329988</c:v>
                </c:pt>
                <c:pt idx="639">
                  <c:v>-4.3633217401683639</c:v>
                </c:pt>
                <c:pt idx="640">
                  <c:v>-4.3738036033538554</c:v>
                </c:pt>
                <c:pt idx="641">
                  <c:v>-4.3842854798891748</c:v>
                </c:pt>
                <c:pt idx="642">
                  <c:v>-4.3947673697740228</c:v>
                </c:pt>
                <c:pt idx="643">
                  <c:v>-4.405249273008101</c:v>
                </c:pt>
                <c:pt idx="644">
                  <c:v>-4.41573118959111</c:v>
                </c:pt>
                <c:pt idx="645">
                  <c:v>-4.4262131195227514</c:v>
                </c:pt>
                <c:pt idx="646">
                  <c:v>-4.436695062802726</c:v>
                </c:pt>
                <c:pt idx="647">
                  <c:v>-4.4471770194307352</c:v>
                </c:pt>
                <c:pt idx="648">
                  <c:v>-4.4576589894064798</c:v>
                </c:pt>
                <c:pt idx="649">
                  <c:v>-4.4681409727296613</c:v>
                </c:pt>
                <c:pt idx="650">
                  <c:v>-4.4786229693999813</c:v>
                </c:pt>
                <c:pt idx="651">
                  <c:v>-4.4891049794171405</c:v>
                </c:pt>
                <c:pt idx="652">
                  <c:v>-4.4995870027808405</c:v>
                </c:pt>
                <c:pt idx="653">
                  <c:v>-4.5100690394907819</c:v>
                </c:pt>
                <c:pt idx="654">
                  <c:v>-4.5205510895466663</c:v>
                </c:pt>
                <c:pt idx="655">
                  <c:v>-4.5310331529481944</c:v>
                </c:pt>
                <c:pt idx="656">
                  <c:v>-4.5415152296950678</c:v>
                </c:pt>
                <c:pt idx="657">
                  <c:v>-4.5519973197869881</c:v>
                </c:pt>
                <c:pt idx="658">
                  <c:v>-4.5624794232236558</c:v>
                </c:pt>
                <c:pt idx="659">
                  <c:v>-4.5729615400047727</c:v>
                </c:pt>
                <c:pt idx="660">
                  <c:v>-4.5834436701300394</c:v>
                </c:pt>
                <c:pt idx="661">
                  <c:v>-4.5939258135991574</c:v>
                </c:pt>
                <c:pt idx="662">
                  <c:v>-4.6044079704118284</c:v>
                </c:pt>
                <c:pt idx="663">
                  <c:v>-4.6148901405677529</c:v>
                </c:pt>
                <c:pt idx="664">
                  <c:v>-4.6253723240666327</c:v>
                </c:pt>
                <c:pt idx="665">
                  <c:v>-4.6358545209081692</c:v>
                </c:pt>
                <c:pt idx="666">
                  <c:v>-4.6463367310920631</c:v>
                </c:pt>
                <c:pt idx="667">
                  <c:v>-4.6568189546180161</c:v>
                </c:pt>
                <c:pt idx="668">
                  <c:v>-4.6673011914857288</c:v>
                </c:pt>
                <c:pt idx="669">
                  <c:v>-4.6777834416949027</c:v>
                </c:pt>
                <c:pt idx="670">
                  <c:v>-4.6882657052452394</c:v>
                </c:pt>
                <c:pt idx="671">
                  <c:v>-4.6987479821364397</c:v>
                </c:pt>
                <c:pt idx="672">
                  <c:v>-4.7092302723682051</c:v>
                </c:pt>
                <c:pt idx="673">
                  <c:v>-4.7197125759402372</c:v>
                </c:pt>
                <c:pt idx="674">
                  <c:v>-4.7301948928522375</c:v>
                </c:pt>
                <c:pt idx="675">
                  <c:v>-4.7406772231039067</c:v>
                </c:pt>
                <c:pt idx="676">
                  <c:v>-4.7511595666949455</c:v>
                </c:pt>
                <c:pt idx="677">
                  <c:v>-4.7616419236250564</c:v>
                </c:pt>
                <c:pt idx="678">
                  <c:v>-4.7721242938939401</c:v>
                </c:pt>
                <c:pt idx="679">
                  <c:v>-4.7826066775012981</c:v>
                </c:pt>
                <c:pt idx="680">
                  <c:v>-4.7930890744468311</c:v>
                </c:pt>
                <c:pt idx="681">
                  <c:v>-4.8035714847302406</c:v>
                </c:pt>
                <c:pt idx="682">
                  <c:v>-4.8140539083512284</c:v>
                </c:pt>
                <c:pt idx="683">
                  <c:v>-4.8245363453094958</c:v>
                </c:pt>
                <c:pt idx="684">
                  <c:v>-4.8350187956047437</c:v>
                </c:pt>
                <c:pt idx="685">
                  <c:v>-4.8455012592366735</c:v>
                </c:pt>
                <c:pt idx="686">
                  <c:v>-4.8559837362049869</c:v>
                </c:pt>
                <c:pt idx="687">
                  <c:v>-4.8664662265093845</c:v>
                </c:pt>
                <c:pt idx="688">
                  <c:v>-4.8769487301495689</c:v>
                </c:pt>
                <c:pt idx="689">
                  <c:v>-4.8874312471252406</c:v>
                </c:pt>
                <c:pt idx="690">
                  <c:v>-4.8979137774361003</c:v>
                </c:pt>
                <c:pt idx="691">
                  <c:v>-4.9083963210818506</c:v>
                </c:pt>
                <c:pt idx="692">
                  <c:v>-4.9188788780621922</c:v>
                </c:pt>
                <c:pt idx="693">
                  <c:v>-4.9293614483768264</c:v>
                </c:pt>
                <c:pt idx="694">
                  <c:v>-4.9398440320254542</c:v>
                </c:pt>
                <c:pt idx="695">
                  <c:v>-4.9503266290077779</c:v>
                </c:pt>
                <c:pt idx="696">
                  <c:v>-4.9608092393234982</c:v>
                </c:pt>
                <c:pt idx="697">
                  <c:v>-4.9712918629723166</c:v>
                </c:pt>
                <c:pt idx="698">
                  <c:v>-4.9817744999539348</c:v>
                </c:pt>
                <c:pt idx="699">
                  <c:v>-4.9922571502680535</c:v>
                </c:pt>
                <c:pt idx="700">
                  <c:v>-5.0027398139143742</c:v>
                </c:pt>
                <c:pt idx="701">
                  <c:v>-5.0132224908925984</c:v>
                </c:pt>
                <c:pt idx="702">
                  <c:v>-5.0237051812024278</c:v>
                </c:pt>
                <c:pt idx="703">
                  <c:v>-5.0341878848435639</c:v>
                </c:pt>
                <c:pt idx="704">
                  <c:v>-5.0446706018157075</c:v>
                </c:pt>
                <c:pt idx="705">
                  <c:v>-5.0551533321185609</c:v>
                </c:pt>
                <c:pt idx="706">
                  <c:v>-5.0656360757518248</c:v>
                </c:pt>
                <c:pt idx="707">
                  <c:v>-5.0761188327152009</c:v>
                </c:pt>
                <c:pt idx="708">
                  <c:v>-5.0866016030083898</c:v>
                </c:pt>
                <c:pt idx="709">
                  <c:v>-5.097084386631094</c:v>
                </c:pt>
                <c:pt idx="710">
                  <c:v>-5.1075671835830141</c:v>
                </c:pt>
                <c:pt idx="711">
                  <c:v>-5.1180499938638517</c:v>
                </c:pt>
                <c:pt idx="712">
                  <c:v>-5.1285328174733085</c:v>
                </c:pt>
                <c:pt idx="713">
                  <c:v>-5.1390156544110859</c:v>
                </c:pt>
                <c:pt idx="714">
                  <c:v>-5.1494985046768855</c:v>
                </c:pt>
                <c:pt idx="715">
                  <c:v>-5.1599813682704081</c:v>
                </c:pt>
                <c:pt idx="716">
                  <c:v>-5.1704642451913552</c:v>
                </c:pt>
                <c:pt idx="717">
                  <c:v>-5.1809471354394292</c:v>
                </c:pt>
                <c:pt idx="718">
                  <c:v>-5.1914300390143309</c:v>
                </c:pt>
                <c:pt idx="719">
                  <c:v>-5.2019129559157617</c:v>
                </c:pt>
                <c:pt idx="720">
                  <c:v>-5.2123958861434225</c:v>
                </c:pt>
                <c:pt idx="721">
                  <c:v>-5.2228788296970157</c:v>
                </c:pt>
                <c:pt idx="722">
                  <c:v>-5.2333617865762427</c:v>
                </c:pt>
                <c:pt idx="723">
                  <c:v>-5.2438447567808044</c:v>
                </c:pt>
                <c:pt idx="724">
                  <c:v>-5.2543277403104023</c:v>
                </c:pt>
                <c:pt idx="725">
                  <c:v>-5.2648107371647379</c:v>
                </c:pt>
                <c:pt idx="726">
                  <c:v>-5.2752937473435129</c:v>
                </c:pt>
                <c:pt idx="727">
                  <c:v>-5.2857767708464287</c:v>
                </c:pt>
                <c:pt idx="728">
                  <c:v>-5.296259807673187</c:v>
                </c:pt>
                <c:pt idx="729">
                  <c:v>-5.3067428578234894</c:v>
                </c:pt>
                <c:pt idx="730">
                  <c:v>-5.3172259212970374</c:v>
                </c:pt>
                <c:pt idx="731">
                  <c:v>-5.3277089980935317</c:v>
                </c:pt>
                <c:pt idx="732">
                  <c:v>-5.3381920882126748</c:v>
                </c:pt>
                <c:pt idx="733">
                  <c:v>-5.3486751916541673</c:v>
                </c:pt>
                <c:pt idx="734">
                  <c:v>-5.3591583084177117</c:v>
                </c:pt>
                <c:pt idx="735">
                  <c:v>-5.3696414385030087</c:v>
                </c:pt>
                <c:pt idx="736">
                  <c:v>-5.3801245819097598</c:v>
                </c:pt>
                <c:pt idx="737">
                  <c:v>-5.3906077386376667</c:v>
                </c:pt>
                <c:pt idx="738">
                  <c:v>-5.4010909086864309</c:v>
                </c:pt>
                <c:pt idx="739">
                  <c:v>-5.4115740920557549</c:v>
                </c:pt>
                <c:pt idx="740">
                  <c:v>-5.4220572887453393</c:v>
                </c:pt>
                <c:pt idx="741">
                  <c:v>-5.4325404987548849</c:v>
                </c:pt>
                <c:pt idx="742">
                  <c:v>-5.443023722084094</c:v>
                </c:pt>
                <c:pt idx="743">
                  <c:v>-5.4535069587326683</c:v>
                </c:pt>
                <c:pt idx="744">
                  <c:v>-5.4639902087003094</c:v>
                </c:pt>
                <c:pt idx="745">
                  <c:v>-5.4744734719867187</c:v>
                </c:pt>
                <c:pt idx="746">
                  <c:v>-5.484956748591598</c:v>
                </c:pt>
                <c:pt idx="747">
                  <c:v>-5.4954400385146487</c:v>
                </c:pt>
                <c:pt idx="748">
                  <c:v>-5.5059233417555715</c:v>
                </c:pt>
                <c:pt idx="749">
                  <c:v>-5.516406658314069</c:v>
                </c:pt>
                <c:pt idx="750">
                  <c:v>-5.5268899881898426</c:v>
                </c:pt>
                <c:pt idx="751">
                  <c:v>-5.5373733313825939</c:v>
                </c:pt>
                <c:pt idx="752">
                  <c:v>-5.5478566878920237</c:v>
                </c:pt>
                <c:pt idx="753">
                  <c:v>-5.5583400577178343</c:v>
                </c:pt>
                <c:pt idx="754">
                  <c:v>-5.5688234408597275</c:v>
                </c:pt>
                <c:pt idx="755">
                  <c:v>-5.5793068373174046</c:v>
                </c:pt>
                <c:pt idx="756">
                  <c:v>-5.5897902470905674</c:v>
                </c:pt>
                <c:pt idx="757">
                  <c:v>-5.6002736701789164</c:v>
                </c:pt>
                <c:pt idx="758">
                  <c:v>-5.6107571065821542</c:v>
                </c:pt>
                <c:pt idx="759">
                  <c:v>-5.6212405562999823</c:v>
                </c:pt>
                <c:pt idx="760">
                  <c:v>-5.6317240193321023</c:v>
                </c:pt>
                <c:pt idx="761">
                  <c:v>-5.6422074956782158</c:v>
                </c:pt>
                <c:pt idx="762">
                  <c:v>-5.6526909853380243</c:v>
                </c:pt>
                <c:pt idx="763">
                  <c:v>-5.6631744883112294</c:v>
                </c:pt>
                <c:pt idx="764">
                  <c:v>-5.6736580045975336</c:v>
                </c:pt>
                <c:pt idx="765">
                  <c:v>-5.6841415341966375</c:v>
                </c:pt>
                <c:pt idx="766">
                  <c:v>-5.6946250771082427</c:v>
                </c:pt>
                <c:pt idx="767">
                  <c:v>-5.7051086333320509</c:v>
                </c:pt>
                <c:pt idx="768">
                  <c:v>-5.7155922028677644</c:v>
                </c:pt>
                <c:pt idx="769">
                  <c:v>-5.7260757857150839</c:v>
                </c:pt>
                <c:pt idx="770">
                  <c:v>-5.7365593818737119</c:v>
                </c:pt>
                <c:pt idx="771">
                  <c:v>-5.7470429913433492</c:v>
                </c:pt>
                <c:pt idx="772">
                  <c:v>-5.757526614123698</c:v>
                </c:pt>
                <c:pt idx="773">
                  <c:v>-5.7680102502144601</c:v>
                </c:pt>
                <c:pt idx="774">
                  <c:v>-5.778493899615337</c:v>
                </c:pt>
                <c:pt idx="775">
                  <c:v>-5.7889775623260302</c:v>
                </c:pt>
                <c:pt idx="776">
                  <c:v>-5.7994612383462414</c:v>
                </c:pt>
                <c:pt idx="777">
                  <c:v>-5.8099449276756721</c:v>
                </c:pt>
                <c:pt idx="778">
                  <c:v>-5.8204286303140247</c:v>
                </c:pt>
                <c:pt idx="779">
                  <c:v>-5.830912346261</c:v>
                </c:pt>
                <c:pt idx="780">
                  <c:v>-5.8413960755163004</c:v>
                </c:pt>
                <c:pt idx="781">
                  <c:v>-5.8518798180796274</c:v>
                </c:pt>
                <c:pt idx="782">
                  <c:v>-5.8623635739506827</c:v>
                </c:pt>
                <c:pt idx="783">
                  <c:v>-5.8728473431291679</c:v>
                </c:pt>
                <c:pt idx="784">
                  <c:v>-5.8833311256147844</c:v>
                </c:pt>
                <c:pt idx="785">
                  <c:v>-5.893814921407234</c:v>
                </c:pt>
                <c:pt idx="786">
                  <c:v>-5.9042987305062189</c:v>
                </c:pt>
                <c:pt idx="787">
                  <c:v>-5.91478255291144</c:v>
                </c:pt>
                <c:pt idx="788">
                  <c:v>-5.9252663886225996</c:v>
                </c:pt>
                <c:pt idx="789">
                  <c:v>-5.9357502376393994</c:v>
                </c:pt>
                <c:pt idx="790">
                  <c:v>-5.9462340999615408</c:v>
                </c:pt>
                <c:pt idx="791">
                  <c:v>-5.9567179755887256</c:v>
                </c:pt>
                <c:pt idx="792">
                  <c:v>-5.9672018645206562</c:v>
                </c:pt>
                <c:pt idx="793">
                  <c:v>-5.9776857667570331</c:v>
                </c:pt>
                <c:pt idx="794">
                  <c:v>-5.988169682297559</c:v>
                </c:pt>
                <c:pt idx="795">
                  <c:v>-5.9986536111419353</c:v>
                </c:pt>
                <c:pt idx="796">
                  <c:v>-6.0091375532898637</c:v>
                </c:pt>
                <c:pt idx="797">
                  <c:v>-6.0196215087410465</c:v>
                </c:pt>
                <c:pt idx="798">
                  <c:v>-6.0301054774951846</c:v>
                </c:pt>
                <c:pt idx="799">
                  <c:v>-6.0405894595519802</c:v>
                </c:pt>
                <c:pt idx="800">
                  <c:v>-6.0510734549111351</c:v>
                </c:pt>
                <c:pt idx="801">
                  <c:v>-6.0615574635723508</c:v>
                </c:pt>
                <c:pt idx="802">
                  <c:v>-6.0720414855353297</c:v>
                </c:pt>
                <c:pt idx="803">
                  <c:v>-6.0825255207997726</c:v>
                </c:pt>
                <c:pt idx="804">
                  <c:v>-6.0930095693653819</c:v>
                </c:pt>
                <c:pt idx="805">
                  <c:v>-6.1034936312318591</c:v>
                </c:pt>
                <c:pt idx="806">
                  <c:v>-6.1139777063989067</c:v>
                </c:pt>
                <c:pt idx="807">
                  <c:v>-6.1244617948662254</c:v>
                </c:pt>
                <c:pt idx="808">
                  <c:v>-6.1349458966335177</c:v>
                </c:pt>
                <c:pt idx="809">
                  <c:v>-6.1454300117004852</c:v>
                </c:pt>
                <c:pt idx="810">
                  <c:v>-6.1559141400668302</c:v>
                </c:pt>
                <c:pt idx="811">
                  <c:v>-6.1663982817322536</c:v>
                </c:pt>
                <c:pt idx="812">
                  <c:v>-6.1768824366964576</c:v>
                </c:pt>
                <c:pt idx="813">
                  <c:v>-6.187366604959144</c:v>
                </c:pt>
                <c:pt idx="814">
                  <c:v>-6.1978507865200152</c:v>
                </c:pt>
                <c:pt idx="815">
                  <c:v>-6.2083349813787718</c:v>
                </c:pt>
                <c:pt idx="816">
                  <c:v>-6.2188191895351164</c:v>
                </c:pt>
                <c:pt idx="817">
                  <c:v>-6.2293034109887513</c:v>
                </c:pt>
                <c:pt idx="818">
                  <c:v>-6.2397876457393773</c:v>
                </c:pt>
                <c:pt idx="819">
                  <c:v>-6.2502718937866968</c:v>
                </c:pt>
                <c:pt idx="820">
                  <c:v>-6.2607561551304114</c:v>
                </c:pt>
                <c:pt idx="821">
                  <c:v>-6.2712404297702236</c:v>
                </c:pt>
                <c:pt idx="822">
                  <c:v>-6.281724717705834</c:v>
                </c:pt>
                <c:pt idx="823">
                  <c:v>-6.2922090189369451</c:v>
                </c:pt>
                <c:pt idx="824">
                  <c:v>-6.3026933334632593</c:v>
                </c:pt>
                <c:pt idx="825">
                  <c:v>-6.3131776612844774</c:v>
                </c:pt>
                <c:pt idx="826">
                  <c:v>-6.3236620024003019</c:v>
                </c:pt>
                <c:pt idx="827">
                  <c:v>-6.334146356810435</c:v>
                </c:pt>
                <c:pt idx="828">
                  <c:v>-6.3446307245145777</c:v>
                </c:pt>
                <c:pt idx="829">
                  <c:v>-6.3551151055124322</c:v>
                </c:pt>
                <c:pt idx="830">
                  <c:v>-6.3655994998037011</c:v>
                </c:pt>
                <c:pt idx="831">
                  <c:v>-6.3760839073880851</c:v>
                </c:pt>
                <c:pt idx="832">
                  <c:v>-6.3865683282652865</c:v>
                </c:pt>
                <c:pt idx="833">
                  <c:v>-6.397052762435008</c:v>
                </c:pt>
                <c:pt idx="834">
                  <c:v>-6.4075372098969501</c:v>
                </c:pt>
                <c:pt idx="835">
                  <c:v>-6.4180216706508153</c:v>
                </c:pt>
                <c:pt idx="836">
                  <c:v>-6.4285061446963061</c:v>
                </c:pt>
                <c:pt idx="837">
                  <c:v>-6.4389906320331241</c:v>
                </c:pt>
                <c:pt idx="838">
                  <c:v>-6.4494751326609707</c:v>
                </c:pt>
                <c:pt idx="839">
                  <c:v>-6.4599596465795477</c:v>
                </c:pt>
                <c:pt idx="840">
                  <c:v>-6.4704441737885574</c:v>
                </c:pt>
                <c:pt idx="841">
                  <c:v>-6.4809287142877023</c:v>
                </c:pt>
                <c:pt idx="842">
                  <c:v>-6.4914132680766832</c:v>
                </c:pt>
                <c:pt idx="843">
                  <c:v>-6.5018978351552024</c:v>
                </c:pt>
                <c:pt idx="844">
                  <c:v>-6.5123824155229624</c:v>
                </c:pt>
                <c:pt idx="845">
                  <c:v>-6.5228670091796648</c:v>
                </c:pt>
                <c:pt idx="846">
                  <c:v>-6.5333516161250111</c:v>
                </c:pt>
                <c:pt idx="847">
                  <c:v>-6.5438362363587039</c:v>
                </c:pt>
                <c:pt idx="848">
                  <c:v>-6.5543208698804447</c:v>
                </c:pt>
                <c:pt idx="849">
                  <c:v>-6.5648055166899359</c:v>
                </c:pt>
                <c:pt idx="850">
                  <c:v>-6.5752901767868792</c:v>
                </c:pt>
                <c:pt idx="851">
                  <c:v>-6.5857748501709761</c:v>
                </c:pt>
                <c:pt idx="852">
                  <c:v>-6.596259536841929</c:v>
                </c:pt>
                <c:pt idx="853">
                  <c:v>-6.6067442367994396</c:v>
                </c:pt>
                <c:pt idx="854">
                  <c:v>-6.6172289500432102</c:v>
                </c:pt>
                <c:pt idx="855">
                  <c:v>-6.6277136765729425</c:v>
                </c:pt>
                <c:pt idx="856">
                  <c:v>-6.638198416388339</c:v>
                </c:pt>
                <c:pt idx="857">
                  <c:v>-6.6486831694891011</c:v>
                </c:pt>
                <c:pt idx="858">
                  <c:v>-6.6591679358749314</c:v>
                </c:pt>
                <c:pt idx="859">
                  <c:v>-6.6696527155455314</c:v>
                </c:pt>
                <c:pt idx="860">
                  <c:v>-6.6801375085006027</c:v>
                </c:pt>
                <c:pt idx="861">
                  <c:v>-6.6906223147398478</c:v>
                </c:pt>
                <c:pt idx="862">
                  <c:v>-6.7011071342629691</c:v>
                </c:pt>
                <c:pt idx="863">
                  <c:v>-6.7115919670696673</c:v>
                </c:pt>
                <c:pt idx="864">
                  <c:v>-6.7220768131596458</c:v>
                </c:pt>
                <c:pt idx="865">
                  <c:v>-6.7325616725326061</c:v>
                </c:pt>
                <c:pt idx="866">
                  <c:v>-6.7430465451882498</c:v>
                </c:pt>
                <c:pt idx="867">
                  <c:v>-6.7535314311262793</c:v>
                </c:pt>
                <c:pt idx="868">
                  <c:v>-6.7640163303463963</c:v>
                </c:pt>
                <c:pt idx="869">
                  <c:v>-6.7745012428483031</c:v>
                </c:pt>
                <c:pt idx="870">
                  <c:v>-6.7849861686317023</c:v>
                </c:pt>
                <c:pt idx="871">
                  <c:v>-6.7954711076962955</c:v>
                </c:pt>
                <c:pt idx="872">
                  <c:v>-6.8059560600417841</c:v>
                </c:pt>
                <c:pt idx="873">
                  <c:v>-6.8164410256678707</c:v>
                </c:pt>
                <c:pt idx="874">
                  <c:v>-6.8269260045742577</c:v>
                </c:pt>
                <c:pt idx="875">
                  <c:v>-6.8374109967606467</c:v>
                </c:pt>
                <c:pt idx="876">
                  <c:v>-6.8478960022267392</c:v>
                </c:pt>
                <c:pt idx="877">
                  <c:v>-6.8583810209722378</c:v>
                </c:pt>
                <c:pt idx="878">
                  <c:v>-6.8688660529968448</c:v>
                </c:pt>
                <c:pt idx="879">
                  <c:v>-6.8793510983002619</c:v>
                </c:pt>
                <c:pt idx="880">
                  <c:v>-6.8898361568821915</c:v>
                </c:pt>
                <c:pt idx="881">
                  <c:v>-6.9003212287423352</c:v>
                </c:pt>
                <c:pt idx="882">
                  <c:v>-6.9108063138803955</c:v>
                </c:pt>
                <c:pt idx="883">
                  <c:v>-6.9212914122960747</c:v>
                </c:pt>
                <c:pt idx="884">
                  <c:v>-6.9317765239890745</c:v>
                </c:pt>
                <c:pt idx="885">
                  <c:v>-6.9422616489590965</c:v>
                </c:pt>
                <c:pt idx="886">
                  <c:v>-6.952746787205843</c:v>
                </c:pt>
                <c:pt idx="887">
                  <c:v>-6.9632319387290167</c:v>
                </c:pt>
                <c:pt idx="888">
                  <c:v>-6.9737171035283199</c:v>
                </c:pt>
                <c:pt idx="889">
                  <c:v>-6.9842022816034532</c:v>
                </c:pt>
                <c:pt idx="890">
                  <c:v>-6.9946874729541202</c:v>
                </c:pt>
                <c:pt idx="891">
                  <c:v>-7.0051726775800223</c:v>
                </c:pt>
                <c:pt idx="892">
                  <c:v>-7.0156578954808619</c:v>
                </c:pt>
                <c:pt idx="893">
                  <c:v>-7.0261431266563408</c:v>
                </c:pt>
                <c:pt idx="894">
                  <c:v>-7.0366283711061612</c:v>
                </c:pt>
                <c:pt idx="895">
                  <c:v>-7.0471136288300258</c:v>
                </c:pt>
                <c:pt idx="896">
                  <c:v>-7.057598899827636</c:v>
                </c:pt>
                <c:pt idx="897">
                  <c:v>-7.0680841840986943</c:v>
                </c:pt>
                <c:pt idx="898">
                  <c:v>-7.0785694816429023</c:v>
                </c:pt>
                <c:pt idx="899">
                  <c:v>-7.0890547924599625</c:v>
                </c:pt>
                <c:pt idx="900">
                  <c:v>-7.0995401165495773</c:v>
                </c:pt>
                <c:pt idx="901">
                  <c:v>-7.1100254539114491</c:v>
                </c:pt>
                <c:pt idx="902">
                  <c:v>-7.1205108045452796</c:v>
                </c:pt>
                <c:pt idx="903">
                  <c:v>-7.1309961684507703</c:v>
                </c:pt>
                <c:pt idx="904">
                  <c:v>-7.1414815456276246</c:v>
                </c:pt>
                <c:pt idx="905">
                  <c:v>-7.151966936075544</c:v>
                </c:pt>
                <c:pt idx="906">
                  <c:v>-7.1624523397942301</c:v>
                </c:pt>
                <c:pt idx="907">
                  <c:v>-7.1729377567833863</c:v>
                </c:pt>
                <c:pt idx="908">
                  <c:v>-7.1834231870427141</c:v>
                </c:pt>
                <c:pt idx="909">
                  <c:v>-7.1939086305719151</c:v>
                </c:pt>
                <c:pt idx="910">
                  <c:v>-7.2043940873706926</c:v>
                </c:pt>
                <c:pt idx="911">
                  <c:v>-7.2148795574387483</c:v>
                </c:pt>
                <c:pt idx="912">
                  <c:v>-7.2253650407757846</c:v>
                </c:pt>
                <c:pt idx="913">
                  <c:v>-7.235850537381503</c:v>
                </c:pt>
                <c:pt idx="914">
                  <c:v>-7.246336047255606</c:v>
                </c:pt>
                <c:pt idx="915">
                  <c:v>-7.2568215703977961</c:v>
                </c:pt>
                <c:pt idx="916">
                  <c:v>-7.2673071068077757</c:v>
                </c:pt>
                <c:pt idx="917">
                  <c:v>-7.2777926564852464</c:v>
                </c:pt>
                <c:pt idx="918">
                  <c:v>-7.2882782194299107</c:v>
                </c:pt>
                <c:pt idx="919">
                  <c:v>-7.298763795641471</c:v>
                </c:pt>
                <c:pt idx="920">
                  <c:v>-7.309249385119629</c:v>
                </c:pt>
                <c:pt idx="921">
                  <c:v>-7.3197349878640869</c:v>
                </c:pt>
                <c:pt idx="922">
                  <c:v>-7.3302206038745474</c:v>
                </c:pt>
                <c:pt idx="923">
                  <c:v>-7.3407062331507129</c:v>
                </c:pt>
                <c:pt idx="924">
                  <c:v>-7.3511918756922849</c:v>
                </c:pt>
                <c:pt idx="925">
                  <c:v>-7.3616775314989669</c:v>
                </c:pt>
                <c:pt idx="926">
                  <c:v>-7.3721632005704594</c:v>
                </c:pt>
                <c:pt idx="927">
                  <c:v>-7.3826488829064658</c:v>
                </c:pt>
                <c:pt idx="928">
                  <c:v>-7.3931345785066886</c:v>
                </c:pt>
                <c:pt idx="929">
                  <c:v>-7.4036202873708294</c:v>
                </c:pt>
                <c:pt idx="930">
                  <c:v>-7.4141060094985907</c:v>
                </c:pt>
                <c:pt idx="931">
                  <c:v>-7.4245917448896739</c:v>
                </c:pt>
                <c:pt idx="932">
                  <c:v>-7.4350774935437824</c:v>
                </c:pt>
                <c:pt idx="933">
                  <c:v>-7.4455632554606179</c:v>
                </c:pt>
                <c:pt idx="934">
                  <c:v>-7.4560490306398828</c:v>
                </c:pt>
                <c:pt idx="935">
                  <c:v>-7.4665348190812795</c:v>
                </c:pt>
                <c:pt idx="936">
                  <c:v>-7.4770206207845105</c:v>
                </c:pt>
                <c:pt idx="937">
                  <c:v>-7.4875064357492773</c:v>
                </c:pt>
                <c:pt idx="938">
                  <c:v>-7.4979922639752825</c:v>
                </c:pt>
                <c:pt idx="939">
                  <c:v>-7.5084781054622294</c:v>
                </c:pt>
                <c:pt idx="940">
                  <c:v>-7.5189639602098186</c:v>
                </c:pt>
                <c:pt idx="941">
                  <c:v>-7.5294498282177535</c:v>
                </c:pt>
                <c:pt idx="942">
                  <c:v>-7.5399357094857367</c:v>
                </c:pt>
                <c:pt idx="943">
                  <c:v>-7.5504216040134695</c:v>
                </c:pt>
                <c:pt idx="944">
                  <c:v>-7.5609075118006546</c:v>
                </c:pt>
                <c:pt idx="945">
                  <c:v>-7.5713934328469943</c:v>
                </c:pt>
                <c:pt idx="946">
                  <c:v>-7.5818793671521911</c:v>
                </c:pt>
                <c:pt idx="947">
                  <c:v>-7.5923653147159476</c:v>
                </c:pt>
                <c:pt idx="948">
                  <c:v>-7.6028512755379651</c:v>
                </c:pt>
                <c:pt idx="949">
                  <c:v>-7.6133372496179472</c:v>
                </c:pt>
                <c:pt idx="950">
                  <c:v>-7.6238232369555954</c:v>
                </c:pt>
                <c:pt idx="951">
                  <c:v>-7.6343092375506121</c:v>
                </c:pt>
                <c:pt idx="952">
                  <c:v>-7.6447952514026998</c:v>
                </c:pt>
                <c:pt idx="953">
                  <c:v>-7.6552812785115609</c:v>
                </c:pt>
                <c:pt idx="954">
                  <c:v>-7.6657673188768971</c:v>
                </c:pt>
                <c:pt idx="955">
                  <c:v>-7.6762533724984117</c:v>
                </c:pt>
                <c:pt idx="956">
                  <c:v>-7.6867394393758062</c:v>
                </c:pt>
                <c:pt idx="957">
                  <c:v>-7.697225519508784</c:v>
                </c:pt>
                <c:pt idx="958">
                  <c:v>-7.7077116128970466</c:v>
                </c:pt>
                <c:pt idx="959">
                  <c:v>-7.7181977195402967</c:v>
                </c:pt>
                <c:pt idx="960">
                  <c:v>-7.7286838394382364</c:v>
                </c:pt>
                <c:pt idx="961">
                  <c:v>-7.7391699725905685</c:v>
                </c:pt>
                <c:pt idx="962">
                  <c:v>-7.7496561189969952</c:v>
                </c:pt>
                <c:pt idx="963">
                  <c:v>-7.7601422786572192</c:v>
                </c:pt>
                <c:pt idx="964">
                  <c:v>-7.7706284515709418</c:v>
                </c:pt>
                <c:pt idx="965">
                  <c:v>-7.7811146377378666</c:v>
                </c:pt>
                <c:pt idx="966">
                  <c:v>-7.791600837157695</c:v>
                </c:pt>
                <c:pt idx="967">
                  <c:v>-7.8020870498301305</c:v>
                </c:pt>
                <c:pt idx="968">
                  <c:v>-7.8125732757548745</c:v>
                </c:pt>
                <c:pt idx="969">
                  <c:v>-7.8230595149316295</c:v>
                </c:pt>
                <c:pt idx="970">
                  <c:v>-7.833545767360099</c:v>
                </c:pt>
                <c:pt idx="971">
                  <c:v>-7.8440320330399844</c:v>
                </c:pt>
                <c:pt idx="972">
                  <c:v>-7.8545183119709883</c:v>
                </c:pt>
                <c:pt idx="973">
                  <c:v>-7.865004604152813</c:v>
                </c:pt>
                <c:pt idx="974">
                  <c:v>-7.8754909095851611</c:v>
                </c:pt>
                <c:pt idx="975">
                  <c:v>-7.885977228267735</c:v>
                </c:pt>
                <c:pt idx="976">
                  <c:v>-7.8964635602002371</c:v>
                </c:pt>
                <c:pt idx="977">
                  <c:v>-7.90694990538237</c:v>
                </c:pt>
                <c:pt idx="978">
                  <c:v>-7.917436263813836</c:v>
                </c:pt>
                <c:pt idx="979">
                  <c:v>-7.9279226354943377</c:v>
                </c:pt>
                <c:pt idx="980">
                  <c:v>-7.9384090204235775</c:v>
                </c:pt>
                <c:pt idx="981">
                  <c:v>-7.9488954186012579</c:v>
                </c:pt>
                <c:pt idx="982">
                  <c:v>-7.9593818300270804</c:v>
                </c:pt>
                <c:pt idx="983">
                  <c:v>-7.9698682547007484</c:v>
                </c:pt>
                <c:pt idx="984">
                  <c:v>-7.9803546926219644</c:v>
                </c:pt>
                <c:pt idx="985">
                  <c:v>-7.9908411437904308</c:v>
                </c:pt>
                <c:pt idx="986">
                  <c:v>-8.00132760820585</c:v>
                </c:pt>
                <c:pt idx="987">
                  <c:v>-8.0118140858679237</c:v>
                </c:pt>
                <c:pt idx="988">
                  <c:v>-8.022300576776356</c:v>
                </c:pt>
                <c:pt idx="989">
                  <c:v>-8.0327870809308486</c:v>
                </c:pt>
                <c:pt idx="990">
                  <c:v>-8.043273598331103</c:v>
                </c:pt>
                <c:pt idx="991">
                  <c:v>-8.0537601289768226</c:v>
                </c:pt>
                <c:pt idx="992">
                  <c:v>-8.0642466728677107</c:v>
                </c:pt>
                <c:pt idx="993">
                  <c:v>-8.0747332300034689</c:v>
                </c:pt>
                <c:pt idx="994">
                  <c:v>-8.0852198003837987</c:v>
                </c:pt>
                <c:pt idx="995">
                  <c:v>-8.0957063840084036</c:v>
                </c:pt>
                <c:pt idx="996">
                  <c:v>-8.1061929808769868</c:v>
                </c:pt>
                <c:pt idx="997">
                  <c:v>-8.11667959098925</c:v>
                </c:pt>
                <c:pt idx="998">
                  <c:v>-8.1271662143448964</c:v>
                </c:pt>
                <c:pt idx="999">
                  <c:v>-8.1376528509436277</c:v>
                </c:pt>
                <c:pt idx="1000">
                  <c:v>-8.1481395007851471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0.81359999999999999</c:v>
                </c:pt>
                <c:pt idx="2">
                  <c:v>1.6271</c:v>
                </c:pt>
                <c:pt idx="3">
                  <c:v>2.4406000000000003</c:v>
                </c:pt>
                <c:pt idx="4">
                  <c:v>3.2541000000000002</c:v>
                </c:pt>
                <c:pt idx="5">
                  <c:v>4.0675999999999997</c:v>
                </c:pt>
                <c:pt idx="6">
                  <c:v>4.8811</c:v>
                </c:pt>
                <c:pt idx="7">
                  <c:v>5.6945999999999994</c:v>
                </c:pt>
                <c:pt idx="8">
                  <c:v>6.5080999999999998</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254"/>
</file>

<file path=xl/ctrlProps/ctrlProp3.xml><?xml version="1.0" encoding="utf-8"?>
<formControlPr xmlns="http://schemas.microsoft.com/office/spreadsheetml/2009/9/main" objectType="Spin" dx="15" fmlaLink="$C$13" inc="50" max="30000" noThreeD="1" page="10" val="75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77"/>
</file>

<file path=xl/ctrlProps/ctrlProp12.xml><?xml version="1.0" encoding="utf-8"?>
<formControlPr xmlns="http://schemas.microsoft.com/office/spreadsheetml/2009/9/main" objectType="Spin" dx="15" fmlaLink="$C$12" inc="100" max="30000" noThreeD="1" page="10" val="3254"/>
</file>

<file path=xl/ctrlProps/ctrlProp13.xml><?xml version="1.0" encoding="utf-8"?>
<formControlPr xmlns="http://schemas.microsoft.com/office/spreadsheetml/2009/9/main" objectType="Spin" dx="15" fmlaLink="$C$12" inc="100" max="30000" noThreeD="1" page="10" val="3254"/>
</file>

<file path=xl/ctrlProps/ctrlProp14.xml><?xml version="1.0" encoding="utf-8"?>
<formControlPr xmlns="http://schemas.microsoft.com/office/spreadsheetml/2009/9/main" objectType="Spin" dx="15" fmlaLink="Stabilito!C12" inc="100" max="30000" noThreeD="1" page="10" val="3254"/>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254"/>
</file>

<file path=xl/ctrlProps/ctrlProp20.xml><?xml version="1.0" encoding="utf-8"?>
<formControlPr xmlns="http://schemas.microsoft.com/office/spreadsheetml/2009/9/main" objectType="Spin" dx="15" fmlaLink="Stabilito!C12" inc="100" max="30000" noThreeD="1" page="10" val="3254"/>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115" zoomScaleNormal="115" zoomScaleSheetLayoutView="100" workbookViewId="0">
      <selection activeCell="D33" sqref="D33"/>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58" t="s">
        <v>53</v>
      </c>
      <c r="D2" s="558"/>
      <c r="L2" s="147" t="str">
        <f>"Language/Langue"</f>
        <v>Language/Langue</v>
      </c>
      <c r="M2" s="583" t="s">
        <v>1</v>
      </c>
      <c r="N2" s="583"/>
      <c r="O2" s="583"/>
      <c r="P2" s="584"/>
      <c r="Q2" s="27"/>
    </row>
    <row r="3" spans="1:20" ht="12.75" customHeight="1" x14ac:dyDescent="0.2">
      <c r="A3" s="25"/>
      <c r="C3" s="558"/>
      <c r="D3" s="558"/>
      <c r="L3" s="591"/>
      <c r="M3" s="591"/>
      <c r="N3" s="45"/>
      <c r="Q3" s="27"/>
    </row>
    <row r="4" spans="1:20" ht="12.75" customHeight="1" x14ac:dyDescent="0.2">
      <c r="A4" s="25"/>
      <c r="C4" s="559" t="str">
        <f>IF(Lang="Français","Stabilité de fusée à ailerons",IF(Lang="English","Stability for rocket with fins",""))</f>
        <v>Stabilité de fusée à ailerons</v>
      </c>
      <c r="D4" s="559"/>
      <c r="L4" s="33"/>
      <c r="M4" s="583" t="s">
        <v>570</v>
      </c>
      <c r="N4" s="583"/>
      <c r="O4" s="583"/>
      <c r="P4" s="584"/>
      <c r="Q4" s="27"/>
    </row>
    <row r="5" spans="1:20" ht="12.75" customHeight="1" x14ac:dyDescent="0.25">
      <c r="A5" s="25"/>
      <c r="B5" s="28"/>
      <c r="C5" s="540"/>
      <c r="D5" s="540"/>
      <c r="L5" s="33"/>
      <c r="M5" s="565" t="s">
        <v>156</v>
      </c>
      <c r="N5" s="566"/>
      <c r="O5" s="594" t="s">
        <v>157</v>
      </c>
      <c r="P5" s="594"/>
      <c r="Q5" s="29"/>
    </row>
    <row r="6" spans="1:20" ht="12.75" customHeight="1" thickBot="1" x14ac:dyDescent="0.25">
      <c r="A6" s="25"/>
      <c r="B6" s="87"/>
      <c r="C6" s="553" t="str">
        <f>IF(Lang="Français","Remplir les cases jaunes",IF(Lang="English","Fill-in yellow cells only",""))</f>
        <v>Remplir les cases jaunes</v>
      </c>
      <c r="D6" s="553"/>
      <c r="L6" s="139" t="str">
        <f>IF(Lang="Français","Longueur      'L'",IF(Lang="English","Length      'L'",""))</f>
        <v>Longueur      'L'</v>
      </c>
      <c r="M6" s="554">
        <v>0</v>
      </c>
      <c r="N6" s="555"/>
      <c r="O6" s="575">
        <v>0</v>
      </c>
      <c r="P6" s="575"/>
      <c r="Q6" s="29"/>
    </row>
    <row r="7" spans="1:20" ht="12.75" customHeight="1" thickTop="1" thickBot="1" x14ac:dyDescent="0.25">
      <c r="A7" s="25"/>
      <c r="B7" s="31"/>
      <c r="C7" s="561" t="str">
        <f>IF(Lang="Français","Fusée",IF(Lang="English","Rocket",""))</f>
        <v>Fusée</v>
      </c>
      <c r="D7" s="562"/>
      <c r="L7" s="139" t="str">
        <f>IF(Lang="Français","Diamètre     'D1'",IF(Lang="English","Diameter 'D1'",""))</f>
        <v>Diamètre     'D1'</v>
      </c>
      <c r="M7" s="554">
        <v>0</v>
      </c>
      <c r="N7" s="555"/>
      <c r="O7" s="575">
        <v>0</v>
      </c>
      <c r="P7" s="575"/>
      <c r="Q7" s="29"/>
    </row>
    <row r="8" spans="1:20" ht="12.75" customHeight="1" thickTop="1" x14ac:dyDescent="0.2">
      <c r="A8" s="25"/>
      <c r="B8" s="138" t="str">
        <f>IF(Lang="Français","Nom",IF(Lang="English","Name",""))</f>
        <v>Nom</v>
      </c>
      <c r="C8" s="556" t="s">
        <v>571</v>
      </c>
      <c r="D8" s="556"/>
      <c r="E8" s="90"/>
      <c r="K8" s="33"/>
      <c r="L8" s="139" t="str">
        <f>IF(Lang="Français","Diamètre     'D2'",IF(Lang="English","Diameter 'D2'",""))</f>
        <v>Diamètre     'D2'</v>
      </c>
      <c r="M8" s="554">
        <v>0</v>
      </c>
      <c r="N8" s="555"/>
      <c r="O8" s="575">
        <v>0</v>
      </c>
      <c r="P8" s="575"/>
      <c r="Q8" s="29"/>
    </row>
    <row r="9" spans="1:20" ht="12.75" customHeight="1" x14ac:dyDescent="0.2">
      <c r="A9" s="25"/>
      <c r="B9" s="138" t="s">
        <v>4</v>
      </c>
      <c r="C9" s="557" t="s">
        <v>568</v>
      </c>
      <c r="D9" s="557"/>
      <c r="E9" s="90"/>
      <c r="K9" s="33"/>
      <c r="L9" s="139" t="str">
        <f>IF(Lang="Français","Implantation 'x'",IF(Lang="English","Basement 'x'",""))</f>
        <v>Implantation 'x'</v>
      </c>
      <c r="M9" s="554">
        <v>0</v>
      </c>
      <c r="N9" s="555"/>
      <c r="O9" s="575">
        <v>0</v>
      </c>
      <c r="P9" s="575"/>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63" t="s">
        <v>575</v>
      </c>
      <c r="D11" s="564"/>
      <c r="E11" s="90"/>
      <c r="K11" s="33"/>
      <c r="L11" s="107"/>
      <c r="M11" s="224" t="str">
        <f>IF(Lang="Français","Propu plein",IF(Lang="English","Loaded Motor",""))</f>
        <v>Propu plein</v>
      </c>
      <c r="N11" s="592" t="str">
        <f>IF(Lang="Français","Propu vide",IF(Lang="English","Empty Motor",""))</f>
        <v>Propu vide</v>
      </c>
      <c r="O11" s="593"/>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3254</v>
      </c>
      <c r="D12" s="34" t="s">
        <v>423</v>
      </c>
      <c r="L12" s="108" t="str">
        <f>IF(Lang="Français","Masse propu",IF(Lang="English","Motor Mass",""))</f>
        <v>Masse propu</v>
      </c>
      <c r="M12" s="109">
        <f ca="1">MpropuPlein</f>
        <v>1E-4</v>
      </c>
      <c r="N12" s="587">
        <f ca="1">MpropuVide</f>
        <v>0</v>
      </c>
      <c r="O12" s="588"/>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v>750</v>
      </c>
      <c r="D13" s="34" t="s">
        <v>423</v>
      </c>
      <c r="L13" s="108" t="str">
        <f>IF(Lang="Français","CdM propu",IF(Lang="English","Motor CoM",""))</f>
        <v>CdM propu</v>
      </c>
      <c r="M13" s="111">
        <f ca="1">XpropuPlein</f>
        <v>0</v>
      </c>
      <c r="N13" s="585">
        <f ca="1">XpropuVide</f>
        <v>0</v>
      </c>
      <c r="O13" s="586"/>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54">
        <v>1177</v>
      </c>
      <c r="D14" s="555"/>
      <c r="L14" s="108" t="str">
        <f>IF(Lang="Français","Masse fusée",IF(Lang="English","Rocket Mass",""))</f>
        <v>Masse fusée</v>
      </c>
      <c r="M14" s="112">
        <f ca="1">MasseSans+MpropuPlein</f>
        <v>3.2541000000000002</v>
      </c>
      <c r="N14" s="567">
        <f ca="1">MasseSans+MpropuVide</f>
        <v>3.254</v>
      </c>
      <c r="O14" s="568"/>
      <c r="P14" s="109">
        <f>IF(OR(D12="sans propu",D12="without motor"),C12/1000,IF(OR(D12="avec propu vide",D12="with empty motor"),C12/1000-MpropuVide,IF(OR(D12="avec propu plein",D12="with loaded motor"),C12/1000-MpropuPlein,"Erreur")))</f>
        <v>3.254</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54">
        <v>84</v>
      </c>
      <c r="D15" s="555"/>
      <c r="L15" s="175" t="str">
        <f>IF(Lang="Français","CdM fusée",IF(Lang="English","Rocket CoM",""))</f>
        <v>CdM fusée</v>
      </c>
      <c r="M15" s="176">
        <f ca="1">(XcgSans*MasseSans+(XpropuRef-Long_propu+XpropuPlein)*MpropuPlein)/MassePlein</f>
        <v>750.00590024891665</v>
      </c>
      <c r="N15" s="569">
        <f ca="1">(XcgSans*MasseSans+(XpropuRef-Long_propu+XpropuVide)*MpropuVide)/MasseVide</f>
        <v>750</v>
      </c>
      <c r="O15" s="570"/>
      <c r="P15" s="113">
        <f>IF(OR(D13="sans propu",D13="without motor"),C13,IF(OR(D13="avec propu vide",D13="with empty motor"),(C13*MasseVide-(XpropuRef-Long_propu+XpropuVide)*MpropuVide)/MasseSans,IF(OR(D13="avec propu plein",D13="with loaded motor"),(C13*MassePlein-(XpropuRef-Long_propu+XpropuPlein)*MpropuPlein)/MasseSans,"Erreur")))</f>
        <v>750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42" t="str">
        <f>IF(Lang="Français","Propulseur",IF(Lang="English","Motor",""))</f>
        <v>Propulseur</v>
      </c>
      <c r="D17" s="543"/>
      <c r="L17" s="114"/>
      <c r="M17" s="571" t="s">
        <v>55</v>
      </c>
      <c r="N17" s="572"/>
      <c r="O17" s="595" t="s">
        <v>65</v>
      </c>
      <c r="P17" s="595"/>
      <c r="Q17" s="29"/>
      <c r="S17" s="386" t="str">
        <f>IF(Lang="Français","Haut","Top")</f>
        <v>Haut</v>
      </c>
      <c r="T17" s="387">
        <f>X_ail-m_ail</f>
        <v>962</v>
      </c>
    </row>
    <row r="18" spans="1:22" ht="12.75" customHeight="1" thickTop="1" x14ac:dyDescent="0.2">
      <c r="A18" s="25"/>
      <c r="B18" s="139" t="s">
        <v>54</v>
      </c>
      <c r="C18" s="544" t="s">
        <v>44</v>
      </c>
      <c r="D18" s="545"/>
      <c r="K18" s="37"/>
      <c r="L18" s="108" t="str">
        <f>IF(Lang="Français","Coiffe",IF(Lang="English","Nose Cone",""))</f>
        <v>Coiffe</v>
      </c>
      <c r="M18" s="547">
        <f>IF(LEFT(Forme_ogive,5)="Parab",1/2*Long_ogive,IF(LEFT(Forme_ogive,4)="Ogiv",7/15*Long_ogive,IF(LEFT(Forme_ogive,3)="Con",2/3*Long_ogive)))</f>
        <v>168</v>
      </c>
      <c r="N18" s="548"/>
      <c r="O18" s="546">
        <f>2*POWER(D_og/D_ref, 2)</f>
        <v>2</v>
      </c>
      <c r="P18" s="546"/>
      <c r="Q18" s="29"/>
      <c r="S18" s="386" t="str">
        <f>IF(Lang="Français","Emplanture","Root edge")</f>
        <v>Emplanture</v>
      </c>
      <c r="T18" s="387">
        <f>m_ail</f>
        <v>170</v>
      </c>
    </row>
    <row r="19" spans="1:22" ht="12.75" customHeight="1" x14ac:dyDescent="0.2">
      <c r="A19" s="25"/>
      <c r="B19" s="139" t="str">
        <f>IF(Lang="Français","Position du bas",IF(Lang="English","Basement",""))</f>
        <v>Position du bas</v>
      </c>
      <c r="C19" s="575">
        <v>942</v>
      </c>
      <c r="D19" s="575"/>
      <c r="L19" s="108" t="str">
        <f>IF(Lang="Français","Ailerons",IF(Lang="English","Fins",""))</f>
        <v>Ailerons</v>
      </c>
      <c r="M19" s="547">
        <f>(XCpa*Cnail-0.5*XCpi*Cni)/Cnai</f>
        <v>1047.3999999999999</v>
      </c>
      <c r="N19" s="548"/>
      <c r="O19" s="549">
        <f>Cnail-Cni/2</f>
        <v>13.188330654492475</v>
      </c>
      <c r="P19" s="550"/>
      <c r="Q19" s="29"/>
      <c r="S19" s="386" t="str">
        <f>IF(Lang="Français","Bas","Base")</f>
        <v>Bas</v>
      </c>
      <c r="T19" s="387">
        <f>X_ail</f>
        <v>1132</v>
      </c>
    </row>
    <row r="20" spans="1:22" ht="12.75" customHeight="1" thickBot="1" x14ac:dyDescent="0.25">
      <c r="A20" s="25"/>
      <c r="B20" s="428" t="str">
        <f>IF(Propu="Cariacou","Cariacou :"," ")</f>
        <v xml:space="preserve"> </v>
      </c>
      <c r="C20" s="576" t="str">
        <f>IF(Propu="Pandora (Pro24-6G)",IF(Lang="Français","C'Space Seulement",IF(Lang="English","C'Space only","")),"")</f>
        <v/>
      </c>
      <c r="D20" s="576"/>
      <c r="L20" s="108" t="str">
        <f>IF(Lang="Français","Ail bas entier",IF(Lang="English","Total Lower Fins",""))</f>
        <v>Ail bas entier</v>
      </c>
      <c r="M20" s="547">
        <f>X_ail-m_ail+p_ail*(m_ail+2*n_ail)/(3*(m_ail+n_ail))+(m_ail+n_ail-m_ail*n_ail/(m_ail+n_ail))/6</f>
        <v>1047.3999999999999</v>
      </c>
      <c r="N20" s="548"/>
      <c r="O20" s="546">
        <f>4*Q_ail*POWER((E_ail/D_ref),2)*(1+D_ail/(2*E_ail+D_ail))/(1+SQRT(1+POWER(2*f_ail/(m_ail+n_ail),2)))</f>
        <v>13.188330654492475</v>
      </c>
      <c r="P20" s="546"/>
      <c r="Q20" s="29"/>
    </row>
    <row r="21" spans="1:22" ht="12.75" customHeight="1" thickTop="1" thickBot="1" x14ac:dyDescent="0.25">
      <c r="A21" s="25"/>
      <c r="B21" s="30"/>
      <c r="C21" s="551" t="str">
        <f>IF(Lang="Français","Coiffe",IF(Lang="English","Nose Cone",""))</f>
        <v>Coiffe</v>
      </c>
      <c r="D21" s="552"/>
      <c r="L21" s="108" t="str">
        <f>IF(Lang="Français","Ailerons haut",IF(Lang="English","Upper Fins",""))</f>
        <v>Ailerons haut</v>
      </c>
      <c r="M21" s="547">
        <f>IF(LEFT(Type_masquage,1)="M",0, X_can-m_can+p_can*(m_can+2*n_can)/(3*(m_can+n_can))+(m_can+n_can-m_can*n_can/(m_can+n_can))/6)</f>
        <v>0</v>
      </c>
      <c r="N21" s="548"/>
      <c r="O21" s="546">
        <f>IF(LEFT(Type_masquage,1)="M",0, 4*Q_can*POWER((E_can/D_ref),2)*(1+D_can/(2*E_can+D_can))/(1+SQRT(1+POWER(2*f_can/(m_can+n_can),2))))</f>
        <v>0</v>
      </c>
      <c r="P21" s="546"/>
      <c r="Q21" s="29"/>
    </row>
    <row r="22" spans="1:22" ht="12.75" customHeight="1" thickTop="1" x14ac:dyDescent="0.2">
      <c r="A22" s="25"/>
      <c r="B22" s="139" t="str">
        <f>IF(Lang="Français","Forme",IF(Lang="English","Shape",""))</f>
        <v>Forme</v>
      </c>
      <c r="C22" s="577" t="s">
        <v>569</v>
      </c>
      <c r="D22" s="578"/>
      <c r="L22" s="108" t="str">
        <f>IF(Lang="Français","Partie masquée",IF(Lang="English","Interation zone",""))</f>
        <v>Partie masquée</v>
      </c>
      <c r="M22" s="560">
        <f>IF(LEFT(Type_masquage,1)="B", X_int-m_int+p_int*(m_int+2*n_int)/(3*(m_int+n_int))+(m_int+n_int-m_int*n_int/(m_int+n_int))/6, 0 )</f>
        <v>0</v>
      </c>
      <c r="N22" s="560"/>
      <c r="O22" s="549">
        <f>IF(LEFT(Type_masquage,1)="B", 4*Q_int*POWER((E_int/D_ref),2)*(1+D_int/(2*E_int+D_int))/(1+SQRT(1+POWER(2*f_int/(m_int+n_int),2))), 0 )</f>
        <v>0</v>
      </c>
      <c r="P22" s="550"/>
      <c r="Q22" s="29"/>
    </row>
    <row r="23" spans="1:22" ht="12.75" customHeight="1" x14ac:dyDescent="0.2">
      <c r="A23" s="25"/>
      <c r="B23" s="139" t="str">
        <f>IF(Lang="Français","Hauteur",IF(Lang="English","Heigth",""))</f>
        <v>Hauteur</v>
      </c>
      <c r="C23" s="554">
        <v>252</v>
      </c>
      <c r="D23" s="555"/>
      <c r="L23" s="108" t="s">
        <v>156</v>
      </c>
      <c r="M23" s="547">
        <f>IF(OR(RIGHT(Nb_diam,1)=",",D2j=0),0, X_j+l_j/3*(1+1/(1+D1j/D2j)) )</f>
        <v>0</v>
      </c>
      <c r="N23" s="548"/>
      <c r="O23" s="546">
        <f>IF(OR(RIGHT(Nb_diam,1)=",",D2j=0),0,2*(POWER(D2j/D_ref,2)-POWER(D1j/D_ref,2)))</f>
        <v>0</v>
      </c>
      <c r="P23" s="546"/>
      <c r="Q23" s="29"/>
    </row>
    <row r="24" spans="1:22" ht="12.75" customHeight="1" thickBot="1" x14ac:dyDescent="0.25">
      <c r="A24" s="25"/>
      <c r="B24" s="139" t="str">
        <f>IF(Lang="Français","Diamètre",IF(Lang="English","Diameter",""))</f>
        <v>Diamètre</v>
      </c>
      <c r="C24" s="554">
        <v>84</v>
      </c>
      <c r="D24" s="555"/>
      <c r="L24" s="108" t="s">
        <v>157</v>
      </c>
      <c r="M24" s="547">
        <f>IF( OR(RIGHT(Nb_diam,1)=",",D2r=0), 0, X_r+l_r/3*(1+1/(1+D1r/D2r)) )</f>
        <v>0</v>
      </c>
      <c r="N24" s="548"/>
      <c r="O24" s="546">
        <f>IF( OR(RIGHT(Nb_diam,1)=",",D2r=0), 0, 2*(POWER(D2r/D_ref,2)-POWER(D1r/D_ref,2)) )</f>
        <v>0</v>
      </c>
      <c r="P24" s="546"/>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46116</v>
      </c>
      <c r="G26" s="137" t="s">
        <v>62</v>
      </c>
      <c r="H26" s="541" t="str">
        <f>IF(Lang="Français","Résultats",IF(Lang="English","Results",""))</f>
        <v>Résultats</v>
      </c>
      <c r="I26" s="541"/>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73" t="s">
        <v>424</v>
      </c>
      <c r="D27" s="574"/>
      <c r="E27" s="146">
        <f>m_ail</f>
        <v>170</v>
      </c>
      <c r="F27" s="105" t="s">
        <v>64</v>
      </c>
      <c r="G27" s="104">
        <f>IF(RIGHT(Type_fusee,1)=".",10, IF(OR(LEFT(Type_fusee,1)="R",LEFT(Type_fusee,1)=",",LEFT(Type_fusee,4)="Mini"),10, IF(LEFT(Type_fusee,5)="Micro",10, IF(RIGHT(Type_fusee,1)=" ",1))))</f>
        <v>10</v>
      </c>
      <c r="H27" s="589">
        <f>Long_tot/D_ref</f>
        <v>14.011904761904763</v>
      </c>
      <c r="I27" s="590"/>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2.16184133198868</v>
      </c>
      <c r="I29" s="98">
        <f ca="1">(XCp0-XcgVide)/D_ref</f>
        <v>2.1619115730472114</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572</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32.834760972792509</v>
      </c>
      <c r="I30" s="96">
        <f ca="1">MS_max*Cn0</f>
        <v>32.835827817215005</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573</v>
      </c>
      <c r="V30" s="24" t="s">
        <v>574</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931.60057213596576</v>
      </c>
      <c r="I31" s="509">
        <f>(Cnail*XCpa+Cnc*XCpc+Cnj*XCpj+Cnr*XCpr+Cno*XCpo)/(Cnail+Cnc+Cnr+Cnj+Cno)</f>
        <v>931.60057213596576</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15.428604238491852</v>
      </c>
      <c r="I32" s="101">
        <f ca="1">(XCp-XcgVide)/Long_tot*100</f>
        <v>15.429105534066759</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v>4</v>
      </c>
      <c r="D33" s="36">
        <v>4</v>
      </c>
      <c r="E33" s="146">
        <f>X_ail</f>
        <v>1132</v>
      </c>
      <c r="G33" s="24"/>
      <c r="H33" s="579" t="str">
        <f ca="1">IF(AND(CritCnmin&lt;Cn,Cn0&lt;CritCnmax,CritMsmin&lt;MS_min,MS_max&lt;CritMsmax,CritMsCnmin&lt;MS_Cn_min,MS_Cn_max&lt;CritMsCnmax),"STABLE",IF(OR(Cn&lt;CritCnmin,MS_min&lt;CritMsmin,MS_Cn_min&lt;CritMsCnmin),"INSTABLE",IF(Lang="Français","SURSTABLE","OVERSTABLE")))</f>
        <v>INSTABLE</v>
      </c>
      <c r="I33" s="580"/>
      <c r="J33" s="31"/>
      <c r="K33" s="32"/>
      <c r="Q33" s="29"/>
      <c r="R33" s="38"/>
    </row>
    <row r="34" spans="1:23" ht="12.75" customHeight="1" x14ac:dyDescent="0.2">
      <c r="A34" s="25"/>
      <c r="B34" s="524" t="str">
        <f>IF(Lang="Français"," Position du bas",IF(Lang="English"," Basement",""))</f>
        <v xml:space="preserve"> Position du bas</v>
      </c>
      <c r="C34" s="35">
        <v>1132</v>
      </c>
      <c r="D34" s="35">
        <v>1250</v>
      </c>
      <c r="E34" s="146">
        <f>D_ail</f>
        <v>84</v>
      </c>
      <c r="G34" s="24"/>
      <c r="H34" s="581"/>
      <c r="I34" s="582"/>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-1177</v>
      </c>
      <c r="D130" s="46">
        <f>D129</f>
        <v>42</v>
      </c>
      <c r="E130" s="93">
        <f t="shared" si="0"/>
        <v>-42</v>
      </c>
      <c r="K130" s="46"/>
    </row>
    <row r="131" spans="2:11" x14ac:dyDescent="0.2">
      <c r="B131" s="45" t="s">
        <v>77</v>
      </c>
      <c r="C131" s="46">
        <f>-Long_tot</f>
        <v>-1177</v>
      </c>
      <c r="D131" s="46">
        <v>0</v>
      </c>
      <c r="E131" s="93">
        <f t="shared" si="0"/>
        <v>0</v>
      </c>
      <c r="K131" s="46"/>
    </row>
    <row r="132" spans="2:11" x14ac:dyDescent="0.2">
      <c r="B132" s="183" t="s">
        <v>78</v>
      </c>
      <c r="C132" s="197">
        <f>-X_ail+m_ail</f>
        <v>-962</v>
      </c>
      <c r="D132" s="197">
        <f>D_ail/2</f>
        <v>42</v>
      </c>
      <c r="E132" s="198">
        <f t="shared" si="0"/>
        <v>-42</v>
      </c>
      <c r="K132" s="46"/>
    </row>
    <row r="133" spans="2:11" x14ac:dyDescent="0.2">
      <c r="B133" s="185" t="s">
        <v>79</v>
      </c>
      <c r="C133" s="46">
        <f>-X_ail+m_ail-p_ail</f>
        <v>-1082</v>
      </c>
      <c r="D133" s="46">
        <f>D_ail/2+E_ail</f>
        <v>147</v>
      </c>
      <c r="E133" s="199">
        <f t="shared" si="0"/>
        <v>-147</v>
      </c>
      <c r="K133" s="46"/>
    </row>
    <row r="134" spans="2:11" x14ac:dyDescent="0.2">
      <c r="B134" s="185" t="s">
        <v>80</v>
      </c>
      <c r="C134" s="46">
        <f>-X_ail+m_ail-p_ail-n_ail</f>
        <v>-1162</v>
      </c>
      <c r="D134" s="46">
        <f>D_ail/2+E_ail</f>
        <v>147</v>
      </c>
      <c r="E134" s="199">
        <f t="shared" si="0"/>
        <v>-147</v>
      </c>
      <c r="K134" s="46"/>
    </row>
    <row r="135" spans="2:11" x14ac:dyDescent="0.2">
      <c r="B135" s="185" t="s">
        <v>81</v>
      </c>
      <c r="C135" s="46">
        <f>-X_ail</f>
        <v>-1132</v>
      </c>
      <c r="D135" s="46">
        <f>D_ail/2</f>
        <v>42</v>
      </c>
      <c r="E135" s="199">
        <f t="shared" si="0"/>
        <v>-42</v>
      </c>
      <c r="K135" s="46"/>
    </row>
    <row r="136" spans="2:11" x14ac:dyDescent="0.2">
      <c r="B136" s="187" t="s">
        <v>78</v>
      </c>
      <c r="C136" s="200">
        <f>-X_ail+m_ail</f>
        <v>-962</v>
      </c>
      <c r="D136" s="200">
        <f>D_ail/2</f>
        <v>42</v>
      </c>
      <c r="E136" s="201">
        <f t="shared" si="0"/>
        <v>-42</v>
      </c>
      <c r="K136" s="46"/>
    </row>
    <row r="137" spans="2:11" x14ac:dyDescent="0.2">
      <c r="B137" s="192" t="str">
        <f>IF(E_ail&gt;0,IF(Lang="Français","Envergure","Span"),"")</f>
        <v>Envergure</v>
      </c>
      <c r="C137" s="197">
        <f>MIN(-X_ail,-X_ail+m_ail-p_ail-n_ail)-Long_tot/30</f>
        <v>-1201.2333333333333</v>
      </c>
      <c r="D137" s="207">
        <f>-D_ail/2-E_ail</f>
        <v>-147</v>
      </c>
      <c r="E137" s="93"/>
      <c r="K137" s="46"/>
    </row>
    <row r="138" spans="2:11" x14ac:dyDescent="0.2">
      <c r="B138" s="195" t="s">
        <v>166</v>
      </c>
      <c r="C138" s="46">
        <f>MIN(-X_ail,-X_ail+m_ail-p_ail-n_ail)-Long_tot/30</f>
        <v>-1201.2333333333333</v>
      </c>
      <c r="D138" s="208">
        <f>-D_ail/2-E_ail/2</f>
        <v>-94.5</v>
      </c>
      <c r="E138" s="93"/>
      <c r="K138" s="46"/>
    </row>
    <row r="139" spans="2:11" x14ac:dyDescent="0.2">
      <c r="B139" s="212" t="s">
        <v>162</v>
      </c>
      <c r="C139" s="200">
        <f>MIN(-X_ail,-X_ail+m_ail-p_ail-n_ail)-Long_tot/30</f>
        <v>-1201.2333333333333</v>
      </c>
      <c r="D139" s="209">
        <f>-D_ail/2</f>
        <v>-42</v>
      </c>
      <c r="E139" s="93"/>
      <c r="K139" s="46"/>
    </row>
    <row r="140" spans="2:11" x14ac:dyDescent="0.2">
      <c r="B140" s="192" t="str">
        <f>IF(Lang="Français","Emplanture","Root edge")</f>
        <v>Emplanture</v>
      </c>
      <c r="C140" s="197">
        <f>-X_ail+m_ail</f>
        <v>-962</v>
      </c>
      <c r="D140" s="207">
        <f>D_ail/2+E_ail+Long_tot/20</f>
        <v>205.85</v>
      </c>
      <c r="E140" s="93"/>
      <c r="K140" s="46"/>
    </row>
    <row r="141" spans="2:11" x14ac:dyDescent="0.2">
      <c r="B141" s="195" t="s">
        <v>168</v>
      </c>
      <c r="C141" s="46">
        <f>-X_ail+m_ail/2</f>
        <v>-1047</v>
      </c>
      <c r="D141" s="208">
        <f>D_ail/2+E_ail+Long_tot/20</f>
        <v>205.85</v>
      </c>
      <c r="E141" s="93"/>
      <c r="K141" s="46"/>
    </row>
    <row r="142" spans="2:11" x14ac:dyDescent="0.2">
      <c r="B142" s="212" t="s">
        <v>169</v>
      </c>
      <c r="C142" s="200">
        <f>-X_ail</f>
        <v>-1132</v>
      </c>
      <c r="D142" s="209">
        <f>D_ail/2+E_ail+Long_tot/20</f>
        <v>205.85</v>
      </c>
      <c r="E142" s="93"/>
      <c r="K142" s="46"/>
    </row>
    <row r="143" spans="2:11" x14ac:dyDescent="0.2">
      <c r="B143" s="192" t="str">
        <f>IF(p_ail&lt;&gt;0,IF(Lang="Français","Flèche","Offset"),"")</f>
        <v>Flèche</v>
      </c>
      <c r="C143" s="197">
        <f>-X_ail+m_ail</f>
        <v>-962</v>
      </c>
      <c r="D143" s="207">
        <f>-D_ail/2-E_ail-Long_tot/30</f>
        <v>-186.23333333333335</v>
      </c>
      <c r="E143" s="93"/>
      <c r="K143" s="46"/>
    </row>
    <row r="144" spans="2:11" x14ac:dyDescent="0.2">
      <c r="B144" s="195" t="s">
        <v>165</v>
      </c>
      <c r="C144" s="46">
        <f>-X_ail+m_ail-p_ail/2</f>
        <v>-1022</v>
      </c>
      <c r="D144" s="208">
        <f>-D_ail/2-E_ail-Long_tot/30</f>
        <v>-186.23333333333335</v>
      </c>
      <c r="E144" s="93"/>
      <c r="K144" s="46"/>
    </row>
    <row r="145" spans="2:11" x14ac:dyDescent="0.2">
      <c r="B145" s="212" t="s">
        <v>163</v>
      </c>
      <c r="C145" s="200">
        <f>-X_ail+m_ail-p_ail</f>
        <v>-1082</v>
      </c>
      <c r="D145" s="209">
        <f>-D_ail/2-E_ail-Long_tot/30</f>
        <v>-186.23333333333335</v>
      </c>
      <c r="E145" s="93"/>
      <c r="K145" s="46"/>
    </row>
    <row r="146" spans="2:11" x14ac:dyDescent="0.2">
      <c r="B146" s="192" t="str">
        <f>IF(n_ail&gt;0,IF(Lang="Français","Saumon","Tip edge"),"")</f>
        <v>Saumon</v>
      </c>
      <c r="C146" s="197">
        <f>-X_ail+m_ail-p_ail</f>
        <v>-1082</v>
      </c>
      <c r="D146" s="207">
        <f>-D_ail/2-E_ail-Long_tot/20</f>
        <v>-205.85</v>
      </c>
      <c r="E146" s="93"/>
      <c r="K146" s="46"/>
    </row>
    <row r="147" spans="2:11" x14ac:dyDescent="0.2">
      <c r="B147" s="195" t="s">
        <v>167</v>
      </c>
      <c r="C147" s="46">
        <f>-X_ail+m_ail-p_ail-n_ail/2</f>
        <v>-1122</v>
      </c>
      <c r="D147" s="208">
        <f>-D_ail/2-E_ail-Long_tot/20</f>
        <v>-205.85</v>
      </c>
      <c r="E147" s="93"/>
      <c r="K147" s="46"/>
    </row>
    <row r="148" spans="2:11" x14ac:dyDescent="0.2">
      <c r="B148" s="212" t="s">
        <v>164</v>
      </c>
      <c r="C148" s="200">
        <f>-X_ail+m_ail-p_ail-n_ail</f>
        <v>-1162</v>
      </c>
      <c r="D148" s="209">
        <f>-D_ail/2-E_ail-Long_tot/20</f>
        <v>-205.85</v>
      </c>
      <c r="E148" s="93"/>
      <c r="K148" s="46"/>
    </row>
    <row r="149" spans="2:11" x14ac:dyDescent="0.2">
      <c r="B149" s="183" t="s">
        <v>82</v>
      </c>
      <c r="C149" s="197">
        <f ca="1">-XcgPlein</f>
        <v>-750.00590024891665</v>
      </c>
      <c r="D149" s="207">
        <v>0</v>
      </c>
      <c r="E149" s="93"/>
      <c r="K149" s="46"/>
    </row>
    <row r="150" spans="2:11" x14ac:dyDescent="0.2">
      <c r="B150" s="187" t="s">
        <v>83</v>
      </c>
      <c r="C150" s="200">
        <f ca="1">-XcgVide</f>
        <v>-750</v>
      </c>
      <c r="D150" s="209">
        <v>0</v>
      </c>
      <c r="E150" s="93"/>
      <c r="K150" s="46"/>
    </row>
    <row r="151" spans="2:11" x14ac:dyDescent="0.2">
      <c r="B151" s="183" t="s">
        <v>84</v>
      </c>
      <c r="C151" s="197">
        <f>-XCp</f>
        <v>-931.60057213596576</v>
      </c>
      <c r="D151" s="207">
        <v>0</v>
      </c>
      <c r="E151" s="93"/>
      <c r="K151" s="46"/>
    </row>
    <row r="152" spans="2:11" x14ac:dyDescent="0.2">
      <c r="B152" s="187" t="s">
        <v>84</v>
      </c>
      <c r="C152" s="200">
        <f>-XCp</f>
        <v>-931.60057213596576</v>
      </c>
      <c r="D152" s="209">
        <f>Cn*D_ref/CritCnmin</f>
        <v>85.054651665157863</v>
      </c>
      <c r="E152" s="93"/>
      <c r="K152" s="46"/>
    </row>
    <row r="153" spans="2:11" x14ac:dyDescent="0.2">
      <c r="B153" s="185" t="s">
        <v>422</v>
      </c>
      <c r="C153" s="46">
        <f>-XCp0</f>
        <v>-931.60057213596576</v>
      </c>
      <c r="D153" s="208">
        <f>Cn0*D_ref/CritCnmin</f>
        <v>85.054651665157863</v>
      </c>
      <c r="E153" s="93"/>
      <c r="K153" s="46"/>
    </row>
    <row r="154" spans="2:11" x14ac:dyDescent="0.2">
      <c r="B154" s="185" t="s">
        <v>422</v>
      </c>
      <c r="C154" s="46">
        <f>-XCp0</f>
        <v>-931.60057213596576</v>
      </c>
      <c r="D154" s="208">
        <v>0</v>
      </c>
      <c r="E154" s="93"/>
      <c r="K154" s="46"/>
    </row>
    <row r="155" spans="2:11" x14ac:dyDescent="0.2">
      <c r="B155" s="192" t="str">
        <f>IF(n_ail&gt;0,IF(Lang="Français","Marge Statique","Static Margin"),"")</f>
        <v>Marge Statique</v>
      </c>
      <c r="C155" s="197">
        <f ca="1">(-XcgPlein-XcgVide)/2</f>
        <v>-750.00295012445827</v>
      </c>
      <c r="D155" s="207">
        <f>-D_ail/2-E_ail-Long_tot/20</f>
        <v>-205.85</v>
      </c>
      <c r="E155" s="93"/>
      <c r="K155" s="46"/>
    </row>
    <row r="156" spans="2:11" x14ac:dyDescent="0.2">
      <c r="B156" s="195" t="s">
        <v>170</v>
      </c>
      <c r="C156" s="46">
        <f ca="1">(C155+C157)/2</f>
        <v>-840.80176113021207</v>
      </c>
      <c r="D156" s="208">
        <f>-D_ail/2-E_ail-Long_tot/20</f>
        <v>-205.85</v>
      </c>
      <c r="E156" s="93"/>
      <c r="K156" s="46"/>
    </row>
    <row r="157" spans="2:11" x14ac:dyDescent="0.2">
      <c r="B157" s="212" t="s">
        <v>171</v>
      </c>
      <c r="C157" s="200">
        <f>-XCp</f>
        <v>-931.60057213596576</v>
      </c>
      <c r="D157" s="209">
        <f>-D_ail/2-E_ail-Long_tot/20</f>
        <v>-205.85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-1188.77</v>
      </c>
      <c r="D168" s="46">
        <f>MAX(E_ail+D_ail/2, Long_tot/3)</f>
        <v>392.33333333333331</v>
      </c>
      <c r="E168" s="93"/>
      <c r="K168" s="46"/>
    </row>
    <row r="169" spans="2:11" x14ac:dyDescent="0.2">
      <c r="B169" s="45" t="s">
        <v>93</v>
      </c>
      <c r="C169" s="46">
        <f>C168</f>
        <v>-1188.77</v>
      </c>
      <c r="D169" s="46">
        <f>-D168</f>
        <v>-392.33333333333331</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2.16184133198868</v>
      </c>
      <c r="C190" s="203">
        <f>Cn</f>
        <v>15.188330654492475</v>
      </c>
      <c r="D190" s="185">
        <v>3</v>
      </c>
      <c r="E190" s="205">
        <f t="shared" si="4"/>
        <v>33.333333333333336</v>
      </c>
      <c r="K190" s="45"/>
    </row>
    <row r="191" spans="2:11" x14ac:dyDescent="0.2">
      <c r="B191" s="512">
        <f ca="1">(XCp0-XcgPlein)/D_ref</f>
        <v>2.16184133198868</v>
      </c>
      <c r="C191" s="513">
        <f>Cn0</f>
        <v>15.188330654492475</v>
      </c>
      <c r="D191" s="185">
        <v>4</v>
      </c>
      <c r="E191" s="205">
        <f t="shared" si="4"/>
        <v>25</v>
      </c>
      <c r="K191" s="45"/>
    </row>
    <row r="192" spans="2:11" x14ac:dyDescent="0.2">
      <c r="B192" s="512">
        <f ca="1">(XCp0-XcgVide)/D_ref</f>
        <v>2.1619115730472114</v>
      </c>
      <c r="C192" s="513">
        <f>Cn0</f>
        <v>15.188330654492475</v>
      </c>
      <c r="D192" s="185">
        <v>6</v>
      </c>
      <c r="E192" s="205">
        <f t="shared" si="4"/>
        <v>16.666666666666668</v>
      </c>
      <c r="K192" s="45"/>
    </row>
    <row r="193" spans="2:11" x14ac:dyDescent="0.2">
      <c r="B193" s="512">
        <f ca="1">(XCp-XcgVide)/D_ref</f>
        <v>2.1619115730472114</v>
      </c>
      <c r="C193" s="513">
        <f>Cn</f>
        <v>15.188330654492475</v>
      </c>
      <c r="D193" s="187">
        <v>7</v>
      </c>
      <c r="E193" s="206">
        <f t="shared" si="4"/>
        <v>14.285714285714286</v>
      </c>
      <c r="K193" s="45"/>
    </row>
    <row r="194" spans="2:11" x14ac:dyDescent="0.2">
      <c r="B194" s="512">
        <f ca="1">MS_min</f>
        <v>2.16184133198868</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 ref="C27:D27"/>
    <mergeCell ref="C19:D19"/>
    <mergeCell ref="C20:D20"/>
    <mergeCell ref="O23:P23"/>
    <mergeCell ref="O24:P24"/>
    <mergeCell ref="C23:D23"/>
    <mergeCell ref="C22:D22"/>
    <mergeCell ref="C24:D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topLeftCell="A4" zoomScaleNormal="100" workbookViewId="0">
      <selection activeCell="H43" sqref="H43"/>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632" t="s">
        <v>0</v>
      </c>
      <c r="D2" s="632"/>
      <c r="F2" s="3"/>
      <c r="J2" s="4"/>
      <c r="N2" s="57"/>
    </row>
    <row r="3" spans="1:14" ht="12.75" customHeight="1" x14ac:dyDescent="0.2">
      <c r="A3" s="56"/>
      <c r="B3" s="2"/>
      <c r="C3" s="632"/>
      <c r="D3" s="632"/>
      <c r="H3" s="5"/>
      <c r="J3" s="4"/>
      <c r="N3" s="57"/>
    </row>
    <row r="4" spans="1:14" ht="12.75" customHeight="1" x14ac:dyDescent="0.2">
      <c r="A4" s="56"/>
      <c r="B4" s="2"/>
      <c r="C4" s="636" t="str">
        <f>IF(Lang="Français","Trajectographie de fusée",IF(Lang="English","Rocket Trajectography",""))</f>
        <v>Trajectographie de fusée</v>
      </c>
      <c r="D4" s="636"/>
      <c r="H4" s="5"/>
      <c r="J4" s="4"/>
      <c r="N4" s="57"/>
    </row>
    <row r="5" spans="1:14" ht="12.75" customHeight="1" x14ac:dyDescent="0.2">
      <c r="A5" s="56"/>
      <c r="B5" s="2"/>
      <c r="C5" s="631"/>
      <c r="D5" s="631"/>
      <c r="J5" s="4"/>
      <c r="N5" s="57"/>
    </row>
    <row r="6" spans="1:14" ht="12.95" customHeight="1" x14ac:dyDescent="0.2">
      <c r="A6" s="56"/>
      <c r="B6" s="87"/>
      <c r="C6" s="635" t="str">
        <f>IF(Lang="Français","Remplir les cases jaunes",IF(Lang="English","Fill-in yellow cells only",""))</f>
        <v>Remplir les cases jaunes</v>
      </c>
      <c r="D6" s="635"/>
      <c r="J6" s="4"/>
      <c r="N6" s="57"/>
    </row>
    <row r="7" spans="1:14" x14ac:dyDescent="0.2">
      <c r="A7" s="56"/>
      <c r="B7" s="6"/>
      <c r="C7" s="612" t="str">
        <f>IF(Lang="Français","Fusée",IF(Lang="English","Rocket",""))</f>
        <v>Fusée</v>
      </c>
      <c r="D7" s="612"/>
      <c r="N7" s="58"/>
    </row>
    <row r="8" spans="1:14" ht="12.75" customHeight="1" x14ac:dyDescent="0.25">
      <c r="A8" s="56"/>
      <c r="B8" s="140" t="str">
        <f>IF(Lang="Français","Nom",IF(Lang="English","Name",""))</f>
        <v>Nom</v>
      </c>
      <c r="C8" s="633" t="str">
        <f>Nom</f>
        <v>SP02-Alpha</v>
      </c>
      <c r="D8" s="633"/>
      <c r="E8" s="5"/>
      <c r="F8" s="5"/>
      <c r="J8" s="4"/>
      <c r="N8" s="57"/>
    </row>
    <row r="9" spans="1:14" ht="12.75" customHeight="1" x14ac:dyDescent="0.25">
      <c r="A9" s="59"/>
      <c r="B9" s="140" t="s">
        <v>4</v>
      </c>
      <c r="C9" s="634" t="str">
        <f>Club</f>
        <v>L'AéroIPSA</v>
      </c>
      <c r="D9" s="634"/>
      <c r="F9" s="5"/>
      <c r="N9" s="58"/>
    </row>
    <row r="10" spans="1:14" ht="12.75" customHeight="1" x14ac:dyDescent="0.25">
      <c r="A10" s="59"/>
      <c r="B10" s="141" t="s">
        <v>563</v>
      </c>
      <c r="C10" s="630" t="str">
        <f>Matricule</f>
        <v>FX0</v>
      </c>
      <c r="D10" s="630"/>
      <c r="F10" s="5"/>
      <c r="N10" s="58"/>
    </row>
    <row r="11" spans="1:14" ht="12.75" customHeight="1" x14ac:dyDescent="0.2">
      <c r="A11" s="59"/>
      <c r="B11" s="140" t="str">
        <f>IF(Lang="Français","Masse totale",IF(Lang="English","Total Mass",""))</f>
        <v>Masse totale</v>
      </c>
      <c r="C11" s="607">
        <f ca="1">MassePlein</f>
        <v>3.2541000000000002</v>
      </c>
      <c r="D11" s="607"/>
      <c r="F11" s="5"/>
      <c r="N11" s="58"/>
    </row>
    <row r="12" spans="1:14" ht="12.75" customHeight="1" x14ac:dyDescent="0.2">
      <c r="A12" s="59"/>
      <c r="B12" s="227" t="str">
        <f>IF(Lang="Français","Propulseur",IF(Lang="English","Motor",""))</f>
        <v>Propulseur</v>
      </c>
      <c r="C12" s="610" t="str">
        <f>Propu</f>
        <v>Aucun (2e ét. inerte)</v>
      </c>
      <c r="D12" s="611"/>
      <c r="F12" s="5"/>
      <c r="N12" s="58"/>
    </row>
    <row r="13" spans="1:14" ht="12.75" customHeight="1" x14ac:dyDescent="0.2">
      <c r="A13" s="59"/>
      <c r="N13" s="58"/>
    </row>
    <row r="14" spans="1:14" ht="12.75" customHeight="1" x14ac:dyDescent="0.2">
      <c r="A14" s="59"/>
      <c r="B14"/>
      <c r="C14" s="612" t="str">
        <f>IF(Lang="Français","Traînée Aérdynamique",IF(Lang="English","Drag",""))</f>
        <v>Traînée Aérdynamique</v>
      </c>
      <c r="D14" s="612"/>
      <c r="N14" s="58"/>
    </row>
    <row r="15" spans="1:14" ht="12.75" customHeight="1" x14ac:dyDescent="0.2">
      <c r="A15" s="59"/>
      <c r="B15" s="140" t="s">
        <v>40</v>
      </c>
      <c r="C15" s="613">
        <f>(PI()*D_ref^2/4+E_ail*ep_ail*Q_ail)/10^6</f>
        <v>6.8017694409323948E-3</v>
      </c>
      <c r="D15" s="613"/>
      <c r="N15" s="58"/>
    </row>
    <row r="16" spans="1:14" ht="12.75" customHeight="1" x14ac:dyDescent="0.2">
      <c r="A16" s="59"/>
      <c r="B16" s="141" t="s">
        <v>5</v>
      </c>
      <c r="C16" s="605">
        <v>0.6</v>
      </c>
      <c r="D16" s="606"/>
      <c r="N16" s="58"/>
    </row>
    <row r="17" spans="1:18" ht="12.75" customHeight="1" x14ac:dyDescent="0.2">
      <c r="A17" s="59"/>
      <c r="N17" s="58"/>
    </row>
    <row r="18" spans="1:18" ht="12.75" customHeight="1" x14ac:dyDescent="0.2">
      <c r="A18" s="59"/>
      <c r="B18"/>
      <c r="C18" s="612" t="str">
        <f>IF(Lang="Français","Rampe de Lancement",IF(Lang="English","Launch Pad",""))</f>
        <v>Rampe de Lancement</v>
      </c>
      <c r="D18" s="612"/>
      <c r="N18" s="58"/>
    </row>
    <row r="19" spans="1:18" ht="12.75" customHeight="1" x14ac:dyDescent="0.2">
      <c r="A19" s="59"/>
      <c r="B19" s="140" t="str">
        <f>IF(Lang="Français","Longueur",IF(Lang="English","Length",""))</f>
        <v>Longueur</v>
      </c>
      <c r="C19" s="609">
        <f>IF(RIGHT(Type_fusee,1)=".",4, IF(LEFT(Type_fusee,4)="Mini",2.5, IF(LEFT(Type_fusee,5)="Micro",1, IF(RIGHT(Type_fusee,1)=" ",0.1,IF(LEFT(Type_fusee,1)="R",3, 2.5)))))</f>
        <v>4</v>
      </c>
      <c r="D19" s="609"/>
      <c r="N19" s="58"/>
    </row>
    <row r="20" spans="1:18" ht="12.75" customHeight="1" x14ac:dyDescent="0.2">
      <c r="A20" s="59"/>
      <c r="B20" s="140" t="str">
        <f>IF(Lang="Français","Élévation",IF(Lang="English","Angle /horizon",""))</f>
        <v>Élévation</v>
      </c>
      <c r="C20" s="608">
        <v>75.372838710743153</v>
      </c>
      <c r="D20" s="608"/>
      <c r="N20" s="58"/>
    </row>
    <row r="21" spans="1:18" ht="12.75" customHeight="1" x14ac:dyDescent="0.2">
      <c r="A21" s="59"/>
      <c r="B21" s="140" t="s">
        <v>6</v>
      </c>
      <c r="C21" s="609">
        <v>0</v>
      </c>
      <c r="D21" s="609"/>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4" t="str">
        <f>IF(Lang="Français","DescenteSousParachute",IF(Lang="English","Over Parachute",""))</f>
        <v>DescenteSousParachute</v>
      </c>
      <c r="D23" s="615"/>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6" t="str">
        <f>IF(Lang="Français","Sortie de Rampe",IF(Lang="English","Launch-Pad Exit",""))</f>
        <v>Sortie de Rampe</v>
      </c>
      <c r="G24" s="617"/>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3.254</v>
      </c>
      <c r="D25" s="480">
        <f>IF(RIGHT(Type_fusee,1)=".",1,0.15)</f>
        <v>1</v>
      </c>
      <c r="F25" s="619" t="str">
        <f>IF(Lang="Français","Vit max &amp; Acc max",IF(Lang="English","Max Velocity &amp; Acc",""))</f>
        <v>Vit max &amp; Acc max</v>
      </c>
      <c r="G25" s="599"/>
      <c r="H25" s="115"/>
      <c r="I25" s="115"/>
      <c r="J25" s="115"/>
      <c r="K25" s="158">
        <f ca="1">MAX(vit_xz)</f>
        <v>152.51711639655363</v>
      </c>
      <c r="L25" s="494">
        <f ca="1">MAX(acc_xz)</f>
        <v>26.502710670903433</v>
      </c>
      <c r="M25" s="500"/>
      <c r="N25" s="58"/>
    </row>
    <row r="26" spans="1:18" x14ac:dyDescent="0.2">
      <c r="A26" s="59"/>
      <c r="B26" s="469" t="str">
        <f>IF(Lang="Français","Dépotage",IF(Lang="English","Delay",""))</f>
        <v>Dépotage</v>
      </c>
      <c r="C26" s="505" t="s">
        <v>407</v>
      </c>
      <c r="D26" s="535"/>
      <c r="F26" s="620" t="str">
        <f>IF(Lang="Français","Largage du satellite",IF(Lang="English","Satellite separation",""))</f>
        <v>Largage du satellite</v>
      </c>
      <c r="G26" s="601"/>
      <c r="H26" s="152">
        <f>IF(T_satellite&lt;&gt;0,T_satellite,"")</f>
        <v>4.7</v>
      </c>
      <c r="I26" s="156">
        <f ca="1">IF(T_satellite&lt;&gt;0,INDEX(pos_z,MATCH("Satellite",Event_sat,0)),"")</f>
        <v>574.77269640241707</v>
      </c>
      <c r="J26" s="154">
        <f ca="1">IF(T_satellite&lt;&gt;0,INDEX(pos_x,MATCH("Satellite",Event_sat,0)),"")</f>
        <v>134.28622864277079</v>
      </c>
      <c r="K26" s="159">
        <f ca="1">IF(T_satellite&lt;&gt;0,INDEX(vit_xz,MATCH("Satellite",Event_sat,0)),"")</f>
        <v>149.90587442134691</v>
      </c>
      <c r="L26" s="495"/>
      <c r="M26" s="485">
        <f ca="1">1/2*Rho_moyen*1*V_ouv_sat^2*S_satellite</f>
        <v>1376.3959851442537</v>
      </c>
      <c r="N26" s="58"/>
    </row>
    <row r="27" spans="1:18" x14ac:dyDescent="0.2">
      <c r="A27" s="59"/>
      <c r="B27" s="468" t="str">
        <f>IF(Lang="Français","Ouverture para",IF(Lang="English","Opening time",""))</f>
        <v>Ouverture para</v>
      </c>
      <c r="C27" s="507">
        <v>14.2</v>
      </c>
      <c r="D27" s="507">
        <v>4.7</v>
      </c>
      <c r="F27" s="619" t="s">
        <v>15</v>
      </c>
      <c r="G27" s="599"/>
      <c r="H27" s="153">
        <f ca="1">INDEX(t,MATCH("Apogée",Event,0))</f>
        <v>15.099999999999945</v>
      </c>
      <c r="I27" s="157">
        <f ca="1">INDEX(pos_z,MATCH("Apogée",Event,0))</f>
        <v>1210.9259815018938</v>
      </c>
      <c r="J27" s="155">
        <f ca="1">INDEX(pos_x,MATCH("Apogée",Event,0))</f>
        <v>421.26143856633468</v>
      </c>
      <c r="K27" s="160">
        <f ca="1">INDEX(vit_xz,MATCH("Apogée",Event,0))</f>
        <v>22.912175029027548</v>
      </c>
      <c r="L27" s="496"/>
      <c r="M27" s="500"/>
      <c r="N27" s="58"/>
    </row>
    <row r="28" spans="1:18" x14ac:dyDescent="0.2">
      <c r="A28" s="59"/>
      <c r="B28" s="534" t="s">
        <v>558</v>
      </c>
      <c r="C28" s="507" t="s">
        <v>560</v>
      </c>
      <c r="D28" s="507"/>
      <c r="F28" s="618" t="str">
        <f>IF(Lang="Français","Ouverture parachute fusée",IF(Lang="English","Rocket parachute opening",""))</f>
        <v>Ouverture parachute fusée</v>
      </c>
      <c r="G28" s="604"/>
      <c r="H28" s="152">
        <f>T_para</f>
        <v>14.2</v>
      </c>
      <c r="I28" s="156">
        <f ca="1">INDEX(pos_z,MATCH("Para",Event_para,0))</f>
        <v>1206.4342690312701</v>
      </c>
      <c r="J28" s="486">
        <f ca="1">INDEX(pos_x,MATCH("Para",Event_para,0))</f>
        <v>400.49734538267376</v>
      </c>
      <c r="K28" s="159">
        <f ca="1">INDEX(vit_xz,MATCH("Para",Event_para,0))</f>
        <v>25.09353513868491</v>
      </c>
      <c r="L28" s="495"/>
      <c r="M28" s="485">
        <f ca="1">1/2*Rho_moyen*1*V_ouverture^2*S_para</f>
        <v>185.32037987852368</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23" t="str">
        <f>IF(Lang="Français","Impact balistique",IF(Lang="English","Balistic Impact",""))</f>
        <v>Impact balistique</v>
      </c>
      <c r="G29" s="624"/>
      <c r="H29" s="497">
        <f ca="1">INDEX(t,MATCH("Impact balistique",Event,0))</f>
        <v>33.300000000000182</v>
      </c>
      <c r="I29" s="517" t="s">
        <v>428</v>
      </c>
      <c r="J29" s="487">
        <f ca="1">INDEX(pos_x,MATCH("Impact balistique",Event,0))</f>
        <v>725.01152856350234</v>
      </c>
      <c r="K29" s="501">
        <f ca="1">K47</f>
        <v>105.17510226270115</v>
      </c>
      <c r="L29" s="498"/>
      <c r="M29" s="502">
        <f ca="1">0.5*m_vide*K29^2</f>
        <v>17997.552075222611</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10.414622567672851</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115.84042159876833</v>
      </c>
      <c r="D33" s="132">
        <f ca="1">IF(V_satellite&lt;&gt;0,Alt_sat/V_satellite,0)</f>
        <v>45.416605608290965</v>
      </c>
      <c r="H33" s="625" t="str">
        <f>IF(Lang="Français","Pour localiser la fusée","To locate the rocket")</f>
        <v>Pour localiser la fusée</v>
      </c>
      <c r="I33" s="625"/>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130.04042159876832</v>
      </c>
      <c r="D34" s="132">
        <f ca="1">T_satellite+Dt_satellite</f>
        <v>50.116605608290968</v>
      </c>
      <c r="F34" s="625" t="str">
        <f>IF(Lang="Français","Couleur fuselage/coiffe","Body/Nose color")</f>
        <v>Couleur fuselage/coiffe</v>
      </c>
      <c r="G34" s="625"/>
      <c r="H34" s="621" t="s">
        <v>266</v>
      </c>
      <c r="I34" s="622"/>
      <c r="J34" s="1"/>
      <c r="K34" s="1"/>
      <c r="L34" s="1"/>
      <c r="M34" s="1"/>
      <c r="N34" s="394"/>
    </row>
    <row r="35" spans="1:16" x14ac:dyDescent="0.2">
      <c r="A35" s="74"/>
      <c r="B35" s="133" t="str">
        <f>IF(Lang="Français","Déport latéral",IF(Lang="English","Lateral shift",""))</f>
        <v>Déport latéral</v>
      </c>
      <c r="C35" s="151">
        <f ca="1">Alt_para*V_vent/V_para</f>
        <v>579.20210799384154</v>
      </c>
      <c r="D35" s="151">
        <f ca="1">IF(V_satellite&lt;&gt;0,Alt_sat*V_vent_sat/V_satellite,0)</f>
        <v>227.08302804145481</v>
      </c>
      <c r="F35" s="625" t="str">
        <f>IF(Lang="Français","Couleur parachute fusée","Rocket parachute color")</f>
        <v>Couleur parachute fusée</v>
      </c>
      <c r="G35" s="625"/>
      <c r="H35" s="621" t="s">
        <v>267</v>
      </c>
      <c r="I35" s="622"/>
      <c r="J35"/>
      <c r="K35"/>
      <c r="L35"/>
      <c r="M35"/>
      <c r="N35" s="394" t="str">
        <f>IF(Lang="Français","fichier initial","Initial file")</f>
        <v>fichier initial</v>
      </c>
      <c r="P35"/>
    </row>
    <row r="36" spans="1:16" x14ac:dyDescent="0.2">
      <c r="A36" s="59"/>
      <c r="F36" s="625" t="str">
        <f>IF(Lang="Français","Couleur parachute satellite","Satellite parachute color")</f>
        <v>Couleur parachute satellite</v>
      </c>
      <c r="G36" s="625"/>
      <c r="H36" s="629" t="s">
        <v>158</v>
      </c>
      <c r="I36" s="629"/>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26" t="str">
        <f>IF(Lang="Français","Calcul de la surface d'un parachute","Parachute surface calculation")</f>
        <v>Calcul de la surface d'un parachute</v>
      </c>
      <c r="B40" s="627"/>
      <c r="C40" s="627"/>
      <c r="D40" s="628"/>
      <c r="F40" s="626" t="str">
        <f>IF(Lang="Français","Résultats détaillés","Detailled results")</f>
        <v>Résultats détaillés</v>
      </c>
      <c r="G40" s="628"/>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598" t="str">
        <f>IF(Lang="Français","Décollage",IF(Lang="English","Lift-Off",""))</f>
        <v>Décollage</v>
      </c>
      <c r="G42" s="598"/>
      <c r="H42" s="150">
        <v>4.5999999999999996</v>
      </c>
      <c r="I42" s="150">
        <v>560.14523799026892</v>
      </c>
      <c r="J42" s="150">
        <v>130.45589407791991</v>
      </c>
      <c r="K42" s="150">
        <v>152.51711639655363</v>
      </c>
      <c r="L42" s="148" t="s">
        <v>14</v>
      </c>
      <c r="M42" s="149">
        <f>Beta_rampe</f>
        <v>75.372838710743153</v>
      </c>
    </row>
    <row r="43" spans="1:16" x14ac:dyDescent="0.2">
      <c r="A43" s="161"/>
      <c r="B43" s="166" t="str">
        <f>IF(Lang="Français","Bord   'a'","Side length 'a'")</f>
        <v>Bord   'a'</v>
      </c>
      <c r="D43" s="162"/>
      <c r="F43" s="599" t="str">
        <f>IF(Lang="Français","Sortie de Rampe",IF(Lang="English","Launch-Pad Exit",""))</f>
        <v>Sortie de Rampe</v>
      </c>
      <c r="G43" s="599"/>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599" t="str">
        <f>IF(Lang="Français","Vit max &amp; Acc max",IF(Lang="English","Max Velocity &amp; Acc",""))</f>
        <v>Vit max &amp; Acc max</v>
      </c>
      <c r="G44" s="599"/>
      <c r="H44" s="115" t="s">
        <v>14</v>
      </c>
      <c r="I44" s="115" t="s">
        <v>14</v>
      </c>
      <c r="J44" s="115" t="s">
        <v>14</v>
      </c>
      <c r="K44" s="117">
        <f ca="1">MAX(vit_xz)</f>
        <v>152.51711639655363</v>
      </c>
      <c r="L44" s="118">
        <f ca="1">MAX(acc_xz)</f>
        <v>26.502710670903433</v>
      </c>
      <c r="M44" s="116" t="s">
        <v>14</v>
      </c>
    </row>
    <row r="45" spans="1:16" x14ac:dyDescent="0.2">
      <c r="A45" s="161"/>
      <c r="B45" s="166" t="str">
        <f>IF(Lang="Français","Coté   'b'","Side width 'b'")</f>
        <v>Coté   'b'</v>
      </c>
      <c r="D45" s="162"/>
      <c r="F45" s="599" t="str">
        <f>IF(Lang="Français","Fin de Propulsion",IF(Lang="English","Motor Burn-Out",""))</f>
        <v>Fin de Propulsion</v>
      </c>
      <c r="G45" s="599"/>
      <c r="H45" s="116">
        <f ca="1">INDEX(t,MATCH("Fin de propulsion",Event,0))</f>
        <v>4.8099999999999952</v>
      </c>
      <c r="I45" s="119">
        <f ca="1">INDEX(pos_z,MATCH("Fin de propulsion",Event,0))</f>
        <v>590.56742328182759</v>
      </c>
      <c r="J45" s="119">
        <f ca="1">INDEX(pos_x,MATCH("Fin de propulsion",Event,0))</f>
        <v>138.45173893911695</v>
      </c>
      <c r="K45" s="119">
        <f ca="1">INDEX(vit_xz,MATCH("Fin de propulsion",Event,0))</f>
        <v>147.10155467279853</v>
      </c>
      <c r="L45" s="116">
        <f ca="1">INDEX(acc_xz,MATCH("Fin de propulsion",Event,0))</f>
        <v>25.333265804094484</v>
      </c>
      <c r="M45" s="116">
        <f ca="1">INDEX(BetaD,MATCH("Fin de propulsion",Event,0))</f>
        <v>75.172381453856659</v>
      </c>
    </row>
    <row r="46" spans="1:16" x14ac:dyDescent="0.2">
      <c r="A46" s="161"/>
      <c r="B46" s="168">
        <v>310</v>
      </c>
      <c r="D46" s="162"/>
      <c r="F46" s="599" t="s">
        <v>15</v>
      </c>
      <c r="G46" s="599"/>
      <c r="H46" s="118">
        <f ca="1">INDEX(t,MATCH("Apogée",Event,0))</f>
        <v>15.099999999999945</v>
      </c>
      <c r="I46" s="117">
        <f ca="1">INDEX(pos_z,MATCH("Apogée",Event,0))</f>
        <v>1210.9259815018938</v>
      </c>
      <c r="J46" s="120">
        <f ca="1">INDEX(pos_x,MATCH("Apogée",Event,0))</f>
        <v>421.26143856633468</v>
      </c>
      <c r="K46" s="120">
        <f ca="1">INDEX(vit_xz,MATCH("Apogée",Event,0))</f>
        <v>22.912175029027548</v>
      </c>
      <c r="L46" s="116">
        <f ca="1">INDEX(acc_xz,MATCH("Apogée",Event,0))</f>
        <v>9.8404943265873701</v>
      </c>
      <c r="M46" s="121">
        <f ca="1">INDEX(BetaD,MATCH("Apogée",Event,0))</f>
        <v>1.3682440449546955</v>
      </c>
    </row>
    <row r="47" spans="1:16" x14ac:dyDescent="0.2">
      <c r="A47" s="161"/>
      <c r="B47" s="169" t="s">
        <v>9</v>
      </c>
      <c r="D47" s="162"/>
      <c r="F47" s="602" t="str">
        <f>IF(Lang="Français","Impact balistique",IF(Lang="English","Balistic Impact",""))</f>
        <v>Impact balistique</v>
      </c>
      <c r="G47" s="602"/>
      <c r="H47" s="116">
        <f ca="1">INDEX(t,MATCH("Impact balistique",Event,0))</f>
        <v>33.300000000000182</v>
      </c>
      <c r="I47" s="148" t="s">
        <v>16</v>
      </c>
      <c r="J47" s="117">
        <f ca="1">INDEX(pos_x,MATCH("Impact balistique",Event,0))</f>
        <v>725.01152856350234</v>
      </c>
      <c r="K47" s="119">
        <f ca="1">INDEX(vit_xz,MATCH("Impact balistique",Event,0))</f>
        <v>105.17510226270115</v>
      </c>
      <c r="L47" s="116">
        <f ca="1">INDEX(acc_xz,MATCH("Impact balistique",Event,0))</f>
        <v>1.558528915655133</v>
      </c>
      <c r="M47" s="116">
        <f ca="1">INDEX(BetaD,MATCH("Impact balistique",Event,0))</f>
        <v>-85.054082439272662</v>
      </c>
    </row>
    <row r="48" spans="1:16" x14ac:dyDescent="0.2">
      <c r="A48" s="161"/>
      <c r="B48" s="174">
        <f>(4*B44*B46+B44^2)/10^6</f>
        <v>0.48049999999999998</v>
      </c>
      <c r="D48" s="162"/>
      <c r="F48" s="604" t="str">
        <f>IF(Lang="Français","Ouverture parachute fusée",IF(Lang="English","Rocket parachute opening",""))</f>
        <v>Ouverture parachute fusée</v>
      </c>
      <c r="G48" s="604"/>
      <c r="H48" s="122">
        <f>T_para</f>
        <v>14.2</v>
      </c>
      <c r="I48" s="123">
        <f ca="1">INDEX(pos_z,MATCH("Para",Event_para,0))</f>
        <v>1206.4342690312701</v>
      </c>
      <c r="J48" s="123">
        <f ca="1">INDEX(pos_x,MATCH("Para",Event_para,0))</f>
        <v>400.49734538267376</v>
      </c>
      <c r="K48" s="123">
        <f ca="1">INDEX(vit_xz,MATCH("Para",Event_para,0))</f>
        <v>25.09353513868491</v>
      </c>
      <c r="L48" s="122">
        <f ca="1">INDEX(acc_xz,MATCH("Para",Event_para,0))</f>
        <v>9.9998993750755343</v>
      </c>
      <c r="M48" s="124">
        <f ca="1">INDEX(BetaD,MATCH("Para",Event_para,0))</f>
        <v>22.140792121612591</v>
      </c>
    </row>
    <row r="49" spans="1:13" x14ac:dyDescent="0.2">
      <c r="A49" s="161"/>
      <c r="D49" s="162"/>
      <c r="F49" s="603" t="str">
        <f>IF(Lang="Français","Impact fusée sous para.",IF(Lang="English","Impact of rocket with para. ",""))</f>
        <v>Impact fusée sous para.</v>
      </c>
      <c r="G49" s="603"/>
      <c r="H49" s="125">
        <f ca="1">T_para+Dt_para</f>
        <v>130.04042159876832</v>
      </c>
      <c r="I49" s="127" t="s">
        <v>16</v>
      </c>
      <c r="J49" s="126" t="str">
        <f ca="1">CONCATENATE(TEXT(X_para-Dx_para,"0")," | ",TEXT(X_para+Dx_para,"0"))</f>
        <v>-179 | 980</v>
      </c>
      <c r="K49" s="126">
        <f ca="1">V_para</f>
        <v>10.414622567672851</v>
      </c>
      <c r="L49" s="128">
        <f>g</f>
        <v>9.81</v>
      </c>
      <c r="M49" s="128" t="s">
        <v>14</v>
      </c>
    </row>
    <row r="50" spans="1:13" x14ac:dyDescent="0.2">
      <c r="A50" s="161"/>
      <c r="D50" s="162"/>
      <c r="F50" s="600" t="str">
        <f>IF(Lang="Français","Largage du satellite",IF(Lang="English","Satellite separation",""))</f>
        <v>Largage du satellite</v>
      </c>
      <c r="G50" s="601"/>
      <c r="H50" s="122">
        <f>IF(T_satellite&lt;&gt;0,T_satellite,"")</f>
        <v>4.7</v>
      </c>
      <c r="I50" s="123">
        <f ca="1">IF(T_satellite&lt;&gt;0,INDEX(pos_z,MATCH("Satellite",Event_sat,0)),"")</f>
        <v>574.77269640241707</v>
      </c>
      <c r="J50" s="129">
        <f ca="1">IF(T_satellite&lt;&gt;0,INDEX(pos_x,MATCH("Satellite",Event_sat,0)),"")</f>
        <v>134.28622864277079</v>
      </c>
      <c r="K50" s="123">
        <f ca="1">IF(T_satellite&lt;&gt;0,INDEX(vit_xz,MATCH("Satellite",Event_sat,0)),"")</f>
        <v>149.90587442134691</v>
      </c>
      <c r="L50" s="122">
        <f ca="1">IF(T_satellite&lt;&gt;0,INDEX(acc_xz,MATCH("Satellite",Event_sat,0)),"")</f>
        <v>25.961478434596916</v>
      </c>
      <c r="M50" s="124">
        <f ca="1">IF(T_satellite&lt;&gt;0,INDEX(BetaD,MATCH("Satellite",Event_sat,0)),"")</f>
        <v>75.27861834831495</v>
      </c>
    </row>
    <row r="51" spans="1:13" x14ac:dyDescent="0.2">
      <c r="A51" s="161"/>
      <c r="B51" s="166" t="str">
        <f>IF(Lang="Français","Rayon exterieur","Half-diameter ext")</f>
        <v>Rayon exterieur</v>
      </c>
      <c r="D51" s="162"/>
      <c r="F51" s="596" t="str">
        <f>IF(Lang="Français","Impact du satellite",IF(Lang="English","Satellite impact",""))</f>
        <v>Impact du satellite</v>
      </c>
      <c r="G51" s="597"/>
      <c r="H51" s="125">
        <f ca="1">IF(T_satellite&lt;&gt;0,T_satellite+Dt_satellite,"")</f>
        <v>50.116605608290968</v>
      </c>
      <c r="I51" s="130" t="str">
        <f>IF(T_satellite&lt;&gt;0,"~0","")</f>
        <v>~0</v>
      </c>
      <c r="J51" s="130" t="str">
        <f ca="1">IF(T_satellite&lt;&gt;0,CONCATENATE(TEXT(X_satellite-Dx_sat,"0")," | ",TEXT(X_satellite+Dx_sat,"0")),"")</f>
        <v>-93 | 361</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14.2</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1210.9259815018938</v>
      </c>
      <c r="C121" s="216">
        <f ca="1">MAX(Altitude_culmi,Portee_balistique)</f>
        <v>1210.9259815018938</v>
      </c>
    </row>
    <row r="123" spans="2:3" x14ac:dyDescent="0.2">
      <c r="B123" s="210" t="s">
        <v>49</v>
      </c>
      <c r="C123" s="211" t="s">
        <v>45</v>
      </c>
    </row>
    <row r="124" spans="2:3" x14ac:dyDescent="0.2">
      <c r="B124" s="217">
        <f ca="1">X_para</f>
        <v>400.49734538267376</v>
      </c>
      <c r="C124" s="214">
        <f ca="1">Alt_para</f>
        <v>1206.4342690312701</v>
      </c>
    </row>
    <row r="125" spans="2:3" x14ac:dyDescent="0.2">
      <c r="B125" s="217">
        <f ca="1">X_para</f>
        <v>400.49734538267376</v>
      </c>
      <c r="C125" s="214">
        <f ca="1">Alt_para/2</f>
        <v>603.21713451563505</v>
      </c>
    </row>
    <row r="126" spans="2:3" x14ac:dyDescent="0.2">
      <c r="B126" s="217">
        <f ca="1">X_para</f>
        <v>400.49734538267376</v>
      </c>
      <c r="C126" s="214">
        <v>0</v>
      </c>
    </row>
    <row r="127" spans="2:3" x14ac:dyDescent="0.2">
      <c r="B127" s="217">
        <f ca="1">X_para+Alt_para/40</f>
        <v>430.6582021084555</v>
      </c>
      <c r="C127" s="214">
        <f ca="1">Alt_para/20</f>
        <v>60.321713451563504</v>
      </c>
    </row>
    <row r="128" spans="2:3" x14ac:dyDescent="0.2">
      <c r="B128" s="217">
        <f ca="1">X_para</f>
        <v>400.49734538267376</v>
      </c>
      <c r="C128" s="214">
        <v>0</v>
      </c>
    </row>
    <row r="129" spans="2:6" x14ac:dyDescent="0.2">
      <c r="B129" s="217">
        <f ca="1">X_para-Alt_para/40</f>
        <v>370.33648865689202</v>
      </c>
      <c r="C129" s="214">
        <f ca="1">Alt_para/20</f>
        <v>60.321713451563504</v>
      </c>
    </row>
    <row r="130" spans="2:6" x14ac:dyDescent="0.2">
      <c r="B130" s="218">
        <f ca="1">X_para</f>
        <v>400.49734538267376</v>
      </c>
      <c r="C130" s="219">
        <v>0</v>
      </c>
    </row>
    <row r="131" spans="2:6" x14ac:dyDescent="0.2">
      <c r="B131" s="210" t="s">
        <v>48</v>
      </c>
      <c r="C131" s="211" t="s">
        <v>45</v>
      </c>
    </row>
    <row r="132" spans="2:6" x14ac:dyDescent="0.2">
      <c r="B132" s="213">
        <f>T_para</f>
        <v>14.2</v>
      </c>
      <c r="C132" s="214">
        <f ca="1">Alt_para</f>
        <v>1206.4342690312701</v>
      </c>
    </row>
    <row r="133" spans="2:6" x14ac:dyDescent="0.2">
      <c r="B133" s="213">
        <f ca="1">(B132+B134)/2</f>
        <v>72.120210799384154</v>
      </c>
      <c r="C133" s="214">
        <f ca="1">(C132+C134)/2</f>
        <v>603.21713451563505</v>
      </c>
      <c r="E133" s="232">
        <v>1</v>
      </c>
      <c r="F133" s="233" t="s">
        <v>175</v>
      </c>
    </row>
    <row r="134" spans="2:6" x14ac:dyDescent="0.2">
      <c r="B134" s="213">
        <f ca="1">H49</f>
        <v>130.04042159876832</v>
      </c>
      <c r="C134" s="214">
        <f>0</f>
        <v>0</v>
      </c>
      <c r="E134" s="161">
        <v>1</v>
      </c>
      <c r="F134" s="234" t="s">
        <v>176</v>
      </c>
    </row>
    <row r="135" spans="2:6" x14ac:dyDescent="0.2">
      <c r="B135" s="213">
        <f ca="1">H49+E133*sS/2*zZ_fus-E134*sS*tT_fus</f>
        <v>128.73904699630739</v>
      </c>
      <c r="C135" s="214">
        <f ca="1">Alt_para-V_para*(H49-T_para)+E133*sS*Altitude_culmi/H49*zZ_fus+E134*sS/2*Altitude_culmi/H49*tT_fus</f>
        <v>44.820014309690535</v>
      </c>
      <c r="E135" s="161"/>
      <c r="F135" s="241" t="s">
        <v>177</v>
      </c>
    </row>
    <row r="136" spans="2:6" x14ac:dyDescent="0.2">
      <c r="B136" s="213">
        <f ca="1">H49</f>
        <v>130.04042159876832</v>
      </c>
      <c r="C136" s="214">
        <f ca="1">Alt_para-V_para*(H49-T_para)</f>
        <v>0</v>
      </c>
      <c r="E136" s="235" t="s">
        <v>172</v>
      </c>
      <c r="F136" s="236">
        <f ca="1">T_balistique/10</f>
        <v>3.3300000000000183</v>
      </c>
    </row>
    <row r="137" spans="2:6" x14ac:dyDescent="0.2">
      <c r="B137" s="213">
        <f ca="1">H49-E133*sS/2*zZ_fus-E134*sS*tT_fus</f>
        <v>125.40904699630735</v>
      </c>
      <c r="C137" s="214">
        <f ca="1">Alt_para-V_para*(H49-T_para)+E133*sS*Altitude_culmi/H49*zZ_fus-E134*sS/2*Altitude_culmi/H49*tT_fus</f>
        <v>17.197371804959246</v>
      </c>
      <c r="E137" s="235" t="s">
        <v>173</v>
      </c>
      <c r="F137" s="236">
        <f ca="1">(H49-T_para)/H49</f>
        <v>0.89080318392220204</v>
      </c>
    </row>
    <row r="138" spans="2:6" x14ac:dyDescent="0.2">
      <c r="B138" s="215">
        <f ca="1">H49</f>
        <v>130.04042159876832</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0.8588588588588596</v>
      </c>
    </row>
    <row r="155" spans="2:6" x14ac:dyDescent="0.2">
      <c r="B155" s="215" t="b">
        <f>IF(Nb_sat="1 satellite",H51)</f>
        <v>0</v>
      </c>
      <c r="C155" s="216" t="b">
        <f>IF(Nb_sat="1 satellite",0)</f>
        <v>0</v>
      </c>
      <c r="E155" s="237" t="s">
        <v>174</v>
      </c>
      <c r="F155" s="238">
        <f ca="1">V_satellite*(T_balistique-T_satellite)/Alt_sat</f>
        <v>0.62972561724822407</v>
      </c>
    </row>
    <row r="157" spans="2:6" x14ac:dyDescent="0.2">
      <c r="B157" s="210" t="s">
        <v>2</v>
      </c>
      <c r="C157" s="228" t="s">
        <v>29</v>
      </c>
      <c r="D157" s="211" t="s">
        <v>3</v>
      </c>
    </row>
    <row r="158" spans="2:6" x14ac:dyDescent="0.2">
      <c r="B158" s="231">
        <f>T_para/4</f>
        <v>3.55</v>
      </c>
      <c r="C158" s="82">
        <f ca="1">Alt_para/2</f>
        <v>603.21713451563505</v>
      </c>
      <c r="D158" s="214">
        <f ca="1">X_para/4</f>
        <v>100.12433634566844</v>
      </c>
    </row>
    <row r="159" spans="2:6" x14ac:dyDescent="0.2">
      <c r="B159" s="229">
        <f ca="1">Temps_culmi + (T_balistique-Temps_culmi)/2</f>
        <v>24.200000000000063</v>
      </c>
      <c r="C159" s="230">
        <f ca="1">Altitude_culmi/2</f>
        <v>605.46299075094691</v>
      </c>
      <c r="D159" s="216">
        <f ca="1">X_culmi+(Portee_balistique-X_culmi)*2/3</f>
        <v>623.76149856444647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421.26143856633468</v>
      </c>
      <c r="E162" s="422"/>
      <c r="F162" s="423" t="s">
        <v>305</v>
      </c>
    </row>
    <row r="163" spans="2:6" x14ac:dyDescent="0.2">
      <c r="B163" s="231" t="e">
        <f ca="1">IF(AND(Altitude_culmi&gt;80, Altitude_culmi&lt;=350), 49, NA())</f>
        <v>#N/A</v>
      </c>
      <c r="C163" s="5">
        <v>23</v>
      </c>
      <c r="D163" s="82">
        <f t="shared" ca="1" si="0"/>
        <v>444.26143856633468</v>
      </c>
      <c r="E163" s="82"/>
      <c r="F163" s="214">
        <f t="shared" ref="F163:F178" ca="1" si="1">X_culmi-C162</f>
        <v>421.26143856633468</v>
      </c>
    </row>
    <row r="164" spans="2:6" x14ac:dyDescent="0.2">
      <c r="B164" s="231" t="e">
        <f ca="1">IF(AND(Altitude_culmi&gt;80, Altitude_culmi&lt;=350), 43, NA())</f>
        <v>#N/A</v>
      </c>
      <c r="C164" s="5">
        <v>23</v>
      </c>
      <c r="D164" s="82">
        <f t="shared" ca="1" si="0"/>
        <v>444.26143856633468</v>
      </c>
      <c r="E164" s="82"/>
      <c r="F164" s="214">
        <f t="shared" ca="1" si="1"/>
        <v>398.26143856633468</v>
      </c>
    </row>
    <row r="165" spans="2:6" x14ac:dyDescent="0.2">
      <c r="B165" s="231" t="e">
        <f ca="1">IF(AND(Altitude_culmi&gt;80, Altitude_culmi&lt;=350), 43, NA())</f>
        <v>#N/A</v>
      </c>
      <c r="C165" s="5">
        <v>0</v>
      </c>
      <c r="D165" s="82">
        <f t="shared" ca="1" si="0"/>
        <v>421.26143856633468</v>
      </c>
      <c r="E165" s="82"/>
      <c r="F165" s="214">
        <f t="shared" ca="1" si="1"/>
        <v>398.26143856633468</v>
      </c>
    </row>
    <row r="166" spans="2:6" x14ac:dyDescent="0.2">
      <c r="B166" s="231" t="e">
        <f ca="1">IF(AND(Altitude_culmi&gt;80, Altitude_culmi&lt;=350), 43, NA())</f>
        <v>#N/A</v>
      </c>
      <c r="C166" s="5">
        <v>23</v>
      </c>
      <c r="D166" s="82">
        <f t="shared" ca="1" si="0"/>
        <v>444.26143856633468</v>
      </c>
      <c r="E166" s="82"/>
      <c r="F166" s="214">
        <f t="shared" ca="1" si="1"/>
        <v>421.26143856633468</v>
      </c>
    </row>
    <row r="167" spans="2:6" x14ac:dyDescent="0.2">
      <c r="B167" s="231" t="e">
        <f ca="1">IF(AND(Altitude_culmi&gt;80, Altitude_culmi&lt;=350), 0.5, NA())</f>
        <v>#N/A</v>
      </c>
      <c r="C167" s="5">
        <v>23</v>
      </c>
      <c r="D167" s="82">
        <f t="shared" ca="1" si="0"/>
        <v>444.26143856633468</v>
      </c>
      <c r="E167" s="82"/>
      <c r="F167" s="214">
        <f t="shared" ca="1" si="1"/>
        <v>398.26143856633468</v>
      </c>
    </row>
    <row r="168" spans="2:6" x14ac:dyDescent="0.2">
      <c r="B168" s="231" t="e">
        <f ca="1">IF(AND(Altitude_culmi&gt;80, Altitude_culmi&lt;=350), 0.5, NA())</f>
        <v>#N/A</v>
      </c>
      <c r="C168" s="5">
        <v>8</v>
      </c>
      <c r="D168" s="82">
        <f t="shared" ca="1" si="0"/>
        <v>429.26143856633468</v>
      </c>
      <c r="E168" s="82"/>
      <c r="F168" s="214">
        <f t="shared" ca="1" si="1"/>
        <v>398.26143856633468</v>
      </c>
    </row>
    <row r="169" spans="2:6" x14ac:dyDescent="0.2">
      <c r="B169" s="231" t="e">
        <f ca="1">IF(AND(Altitude_culmi&gt;80, Altitude_culmi&lt;=350), 27, NA())</f>
        <v>#N/A</v>
      </c>
      <c r="C169" s="5">
        <v>8</v>
      </c>
      <c r="D169" s="82">
        <f t="shared" ca="1" si="0"/>
        <v>429.26143856633468</v>
      </c>
      <c r="E169" s="82"/>
      <c r="F169" s="214">
        <f t="shared" ca="1" si="1"/>
        <v>413.26143856633468</v>
      </c>
    </row>
    <row r="170" spans="2:6" x14ac:dyDescent="0.2">
      <c r="B170" s="231" t="e">
        <f ca="1">IF(AND(Altitude_culmi&gt;80, Altitude_culmi&lt;=350), 27, NA())</f>
        <v>#N/A</v>
      </c>
      <c r="C170" s="5">
        <v>23</v>
      </c>
      <c r="D170" s="82">
        <f t="shared" ca="1" si="0"/>
        <v>444.26143856633468</v>
      </c>
      <c r="E170" s="82"/>
      <c r="F170" s="214">
        <f t="shared" ca="1" si="1"/>
        <v>413.26143856633468</v>
      </c>
    </row>
    <row r="171" spans="2:6" x14ac:dyDescent="0.2">
      <c r="B171" s="231" t="e">
        <f ca="1">IF(AND(Altitude_culmi&gt;80, Altitude_culmi&lt;=350), 27, NA())</f>
        <v>#N/A</v>
      </c>
      <c r="C171" s="5">
        <v>8</v>
      </c>
      <c r="D171" s="82">
        <f t="shared" ca="1" si="0"/>
        <v>429.26143856633468</v>
      </c>
      <c r="E171" s="82"/>
      <c r="F171" s="214">
        <f t="shared" ca="1" si="1"/>
        <v>398.26143856633468</v>
      </c>
    </row>
    <row r="172" spans="2:6" x14ac:dyDescent="0.2">
      <c r="B172" s="231" t="e">
        <f ca="1">IF(AND(Altitude_culmi&gt;80, Altitude_culmi&lt;=350), 29, NA())</f>
        <v>#N/A</v>
      </c>
      <c r="C172" s="5">
        <v>7.6</v>
      </c>
      <c r="D172" s="82">
        <f t="shared" ca="1" si="0"/>
        <v>428.8614385663347</v>
      </c>
      <c r="E172" s="82"/>
      <c r="F172" s="214">
        <f t="shared" ca="1" si="1"/>
        <v>413.26143856633468</v>
      </c>
    </row>
    <row r="173" spans="2:6" x14ac:dyDescent="0.2">
      <c r="B173" s="231" t="e">
        <f ca="1">IF(AND(Altitude_culmi&gt;80, Altitude_culmi&lt;=350), 31, NA())</f>
        <v>#N/A</v>
      </c>
      <c r="C173" s="5">
        <v>6.8</v>
      </c>
      <c r="D173" s="82">
        <f t="shared" ca="1" si="0"/>
        <v>428.06143856633469</v>
      </c>
      <c r="E173" s="82"/>
      <c r="F173" s="214">
        <f t="shared" ca="1" si="1"/>
        <v>413.66143856633465</v>
      </c>
    </row>
    <row r="174" spans="2:6" x14ac:dyDescent="0.2">
      <c r="B174" s="231" t="e">
        <f ca="1">IF(AND(Altitude_culmi&gt;80, Altitude_culmi&lt;=350), 32, NA())</f>
        <v>#N/A</v>
      </c>
      <c r="C174" s="5">
        <v>6</v>
      </c>
      <c r="D174" s="82">
        <f t="shared" ca="1" si="0"/>
        <v>427.26143856633468</v>
      </c>
      <c r="E174" s="82"/>
      <c r="F174" s="214">
        <f t="shared" ca="1" si="1"/>
        <v>414.46143856633466</v>
      </c>
    </row>
    <row r="175" spans="2:6" x14ac:dyDescent="0.2">
      <c r="B175" s="231" t="e">
        <f ca="1">IF(AND(Altitude_culmi&gt;80, Altitude_culmi&lt;=350), 33, NA())</f>
        <v>#N/A</v>
      </c>
      <c r="C175" s="5">
        <v>5</v>
      </c>
      <c r="D175" s="82">
        <f t="shared" ca="1" si="0"/>
        <v>426.26143856633468</v>
      </c>
      <c r="E175" s="82"/>
      <c r="F175" s="214">
        <f t="shared" ca="1" si="1"/>
        <v>415.26143856633468</v>
      </c>
    </row>
    <row r="176" spans="2:6" x14ac:dyDescent="0.2">
      <c r="B176" s="231" t="e">
        <f ca="1">IF(AND(Altitude_culmi&gt;80, Altitude_culmi&lt;=350), 34, NA())</f>
        <v>#N/A</v>
      </c>
      <c r="C176" s="5">
        <v>3.8</v>
      </c>
      <c r="D176" s="82">
        <f t="shared" ca="1" si="0"/>
        <v>425.06143856633469</v>
      </c>
      <c r="E176" s="82"/>
      <c r="F176" s="214">
        <f t="shared" ca="1" si="1"/>
        <v>416.26143856633468</v>
      </c>
    </row>
    <row r="177" spans="2:6" x14ac:dyDescent="0.2">
      <c r="B177" s="229" t="e">
        <f ca="1">IF(AND(Altitude_culmi&gt;80, Altitude_culmi&lt;=350), 35, NA())</f>
        <v>#N/A</v>
      </c>
      <c r="C177" s="421">
        <v>0</v>
      </c>
      <c r="D177" s="230">
        <f t="shared" ca="1" si="0"/>
        <v>421.26143856633468</v>
      </c>
      <c r="E177" s="82"/>
      <c r="F177" s="214">
        <f t="shared" ca="1" si="1"/>
        <v>417.46143856633466</v>
      </c>
    </row>
    <row r="178" spans="2:6" x14ac:dyDescent="0.2">
      <c r="E178" s="230"/>
      <c r="F178" s="216">
        <f t="shared" ca="1" si="1"/>
        <v>421.26143856633468</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421.26143856633468</v>
      </c>
      <c r="E180" s="228"/>
      <c r="F180" s="211" t="s">
        <v>308</v>
      </c>
    </row>
    <row r="181" spans="2:6" x14ac:dyDescent="0.2">
      <c r="B181" s="231">
        <f ca="1">IF(Altitude_culmi&gt;350, 300, NA())</f>
        <v>300</v>
      </c>
      <c r="C181" s="5">
        <v>0</v>
      </c>
      <c r="D181" s="82">
        <f t="shared" ca="1" si="2"/>
        <v>421.26143856633468</v>
      </c>
      <c r="E181" s="82"/>
      <c r="F181" s="214">
        <f t="shared" ref="F181:F201" ca="1" si="3">X_culmi-C180</f>
        <v>421.26143856633468</v>
      </c>
    </row>
    <row r="182" spans="2:6" x14ac:dyDescent="0.2">
      <c r="B182" s="231">
        <f ca="1">IF(Altitude_culmi&gt;350, 280, NA())</f>
        <v>280</v>
      </c>
      <c r="C182" s="5">
        <v>10</v>
      </c>
      <c r="D182" s="82">
        <f t="shared" ca="1" si="2"/>
        <v>431.26143856633468</v>
      </c>
      <c r="E182" s="82"/>
      <c r="F182" s="214">
        <f t="shared" ca="1" si="3"/>
        <v>421.26143856633468</v>
      </c>
    </row>
    <row r="183" spans="2:6" x14ac:dyDescent="0.2">
      <c r="B183" s="231">
        <f ca="1">IF(Altitude_culmi&gt;350, 280, NA())</f>
        <v>280</v>
      </c>
      <c r="C183" s="5">
        <v>0</v>
      </c>
      <c r="D183" s="82">
        <f t="shared" ca="1" si="2"/>
        <v>421.26143856633468</v>
      </c>
      <c r="E183" s="82"/>
      <c r="F183" s="214">
        <f t="shared" ca="1" si="3"/>
        <v>411.26143856633468</v>
      </c>
    </row>
    <row r="184" spans="2:6" x14ac:dyDescent="0.2">
      <c r="B184" s="231">
        <f ca="1">IF(Altitude_culmi&gt;350, 280, NA())</f>
        <v>280</v>
      </c>
      <c r="C184" s="5">
        <v>10</v>
      </c>
      <c r="D184" s="82">
        <f t="shared" ca="1" si="2"/>
        <v>431.26143856633468</v>
      </c>
      <c r="E184" s="82"/>
      <c r="F184" s="214">
        <f t="shared" ca="1" si="3"/>
        <v>421.26143856633468</v>
      </c>
    </row>
    <row r="185" spans="2:6" x14ac:dyDescent="0.2">
      <c r="B185" s="231">
        <f ca="1">IF(Altitude_culmi&gt;350, 200, NA())</f>
        <v>200</v>
      </c>
      <c r="C185" s="5">
        <v>13</v>
      </c>
      <c r="D185" s="82">
        <f t="shared" ca="1" si="2"/>
        <v>434.26143856633468</v>
      </c>
      <c r="E185" s="82"/>
      <c r="F185" s="214">
        <f t="shared" ca="1" si="3"/>
        <v>411.26143856633468</v>
      </c>
    </row>
    <row r="186" spans="2:6" x14ac:dyDescent="0.2">
      <c r="B186" s="231">
        <f ca="1">IF(Altitude_culmi&gt;350, 160, NA())</f>
        <v>160</v>
      </c>
      <c r="C186" s="5">
        <v>17</v>
      </c>
      <c r="D186" s="82">
        <f t="shared" ca="1" si="2"/>
        <v>438.26143856633468</v>
      </c>
      <c r="E186" s="82"/>
      <c r="F186" s="214">
        <f t="shared" ca="1" si="3"/>
        <v>408.26143856633468</v>
      </c>
    </row>
    <row r="187" spans="2:6" x14ac:dyDescent="0.2">
      <c r="B187" s="231">
        <f ca="1">IF(Altitude_culmi&gt;350, 115, NA())</f>
        <v>115</v>
      </c>
      <c r="C187" s="5">
        <v>20</v>
      </c>
      <c r="D187" s="82">
        <f t="shared" ca="1" si="2"/>
        <v>441.26143856633468</v>
      </c>
      <c r="E187" s="82"/>
      <c r="F187" s="214">
        <f t="shared" ca="1" si="3"/>
        <v>404.26143856633468</v>
      </c>
    </row>
    <row r="188" spans="2:6" x14ac:dyDescent="0.2">
      <c r="B188" s="231">
        <f ca="1">IF(Altitude_culmi&gt;350, 90, NA())</f>
        <v>90</v>
      </c>
      <c r="C188" s="5">
        <v>25</v>
      </c>
      <c r="D188" s="82">
        <f t="shared" ca="1" si="2"/>
        <v>446.26143856633468</v>
      </c>
      <c r="E188" s="82"/>
      <c r="F188" s="214">
        <f t="shared" ca="1" si="3"/>
        <v>401.26143856633468</v>
      </c>
    </row>
    <row r="189" spans="2:6" x14ac:dyDescent="0.2">
      <c r="B189" s="231">
        <f ca="1">IF(Altitude_culmi&gt;350, 57, NA())</f>
        <v>57</v>
      </c>
      <c r="C189" s="5">
        <v>30</v>
      </c>
      <c r="D189" s="82">
        <f t="shared" ca="1" si="2"/>
        <v>451.26143856633468</v>
      </c>
      <c r="E189" s="82"/>
      <c r="F189" s="214">
        <f t="shared" ca="1" si="3"/>
        <v>396.26143856633468</v>
      </c>
    </row>
    <row r="190" spans="2:6" x14ac:dyDescent="0.2">
      <c r="B190" s="231">
        <f ca="1">IF(Altitude_culmi&gt;350, 40, NA())</f>
        <v>40</v>
      </c>
      <c r="C190" s="5">
        <v>36</v>
      </c>
      <c r="D190" s="82">
        <f t="shared" ca="1" si="2"/>
        <v>457.26143856633468</v>
      </c>
      <c r="E190" s="82"/>
      <c r="F190" s="214">
        <f t="shared" ca="1" si="3"/>
        <v>391.26143856633468</v>
      </c>
    </row>
    <row r="191" spans="2:6" x14ac:dyDescent="0.2">
      <c r="B191" s="231">
        <f ca="1">IF(Altitude_culmi&gt;350, 20, NA())</f>
        <v>20</v>
      </c>
      <c r="C191" s="5">
        <v>48</v>
      </c>
      <c r="D191" s="82">
        <f t="shared" ca="1" si="2"/>
        <v>469.26143856633468</v>
      </c>
      <c r="E191" s="82"/>
      <c r="F191" s="214">
        <f t="shared" ca="1" si="3"/>
        <v>385.26143856633468</v>
      </c>
    </row>
    <row r="192" spans="2:6" x14ac:dyDescent="0.2">
      <c r="B192" s="231">
        <f ca="1">IF(Altitude_culmi&gt;350, 0.5, NA())</f>
        <v>0.5</v>
      </c>
      <c r="C192" s="5">
        <v>62</v>
      </c>
      <c r="D192" s="82">
        <f t="shared" ca="1" si="2"/>
        <v>483.26143856633468</v>
      </c>
      <c r="E192" s="82"/>
      <c r="F192" s="214">
        <f t="shared" ca="1" si="3"/>
        <v>373.26143856633468</v>
      </c>
    </row>
    <row r="193" spans="2:6" x14ac:dyDescent="0.2">
      <c r="B193" s="231">
        <f ca="1">IF(Altitude_culmi&gt;350, 0.5, NA())</f>
        <v>0.5</v>
      </c>
      <c r="C193" s="5">
        <v>37</v>
      </c>
      <c r="D193" s="82">
        <f t="shared" ca="1" si="2"/>
        <v>458.26143856633468</v>
      </c>
      <c r="E193" s="82"/>
      <c r="F193" s="214">
        <f t="shared" ca="1" si="3"/>
        <v>359.26143856633468</v>
      </c>
    </row>
    <row r="194" spans="2:6" x14ac:dyDescent="0.2">
      <c r="B194" s="231">
        <f ca="1">IF(Altitude_culmi&gt;350, 15, NA())</f>
        <v>15</v>
      </c>
      <c r="C194" s="5">
        <v>30</v>
      </c>
      <c r="D194" s="82">
        <f t="shared" ca="1" si="2"/>
        <v>451.26143856633468</v>
      </c>
      <c r="E194" s="82"/>
      <c r="F194" s="214">
        <f t="shared" ca="1" si="3"/>
        <v>384.26143856633468</v>
      </c>
    </row>
    <row r="195" spans="2:6" x14ac:dyDescent="0.2">
      <c r="B195" s="231">
        <f ca="1">IF(Altitude_culmi&gt;350, 30, NA())</f>
        <v>30</v>
      </c>
      <c r="C195" s="5">
        <v>15</v>
      </c>
      <c r="D195" s="82">
        <f t="shared" ca="1" si="2"/>
        <v>436.26143856633468</v>
      </c>
      <c r="E195" s="82"/>
      <c r="F195" s="214">
        <f t="shared" ca="1" si="3"/>
        <v>391.26143856633468</v>
      </c>
    </row>
    <row r="196" spans="2:6" x14ac:dyDescent="0.2">
      <c r="B196" s="231">
        <f ca="1">IF(Altitude_culmi&gt;350, 37, NA())</f>
        <v>37</v>
      </c>
      <c r="C196" s="5">
        <v>0</v>
      </c>
      <c r="D196" s="82">
        <f t="shared" ca="1" si="2"/>
        <v>421.26143856633468</v>
      </c>
      <c r="E196" s="82"/>
      <c r="F196" s="214">
        <f t="shared" ca="1" si="3"/>
        <v>406.26143856633468</v>
      </c>
    </row>
    <row r="197" spans="2:6" x14ac:dyDescent="0.2">
      <c r="B197" s="231">
        <f ca="1">IF(Altitude_culmi&gt;350, 67, NA())</f>
        <v>67</v>
      </c>
      <c r="C197" s="5">
        <v>0</v>
      </c>
      <c r="D197" s="82">
        <f t="shared" ca="1" si="2"/>
        <v>421.26143856633468</v>
      </c>
      <c r="E197" s="82"/>
      <c r="F197" s="214">
        <f t="shared" ca="1" si="3"/>
        <v>421.26143856633468</v>
      </c>
    </row>
    <row r="198" spans="2:6" x14ac:dyDescent="0.2">
      <c r="B198" s="231">
        <f ca="1">IF(Altitude_culmi&gt;350, 67, NA())</f>
        <v>67</v>
      </c>
      <c r="C198" s="5">
        <v>17</v>
      </c>
      <c r="D198" s="82">
        <f t="shared" ca="1" si="2"/>
        <v>438.26143856633468</v>
      </c>
      <c r="E198" s="82"/>
      <c r="F198" s="214">
        <f t="shared" ca="1" si="3"/>
        <v>421.26143856633468</v>
      </c>
    </row>
    <row r="199" spans="2:6" x14ac:dyDescent="0.2">
      <c r="B199" s="231">
        <f ca="1">IF(Altitude_culmi&gt;350, 100, NA())</f>
        <v>100</v>
      </c>
      <c r="C199" s="5">
        <v>11</v>
      </c>
      <c r="D199" s="82">
        <f t="shared" ca="1" si="2"/>
        <v>432.26143856633468</v>
      </c>
      <c r="E199" s="82"/>
      <c r="F199" s="214">
        <f t="shared" ca="1" si="3"/>
        <v>404.26143856633468</v>
      </c>
    </row>
    <row r="200" spans="2:6" x14ac:dyDescent="0.2">
      <c r="B200" s="229">
        <f ca="1">IF(Altitude_culmi&gt;350, 100, NA())</f>
        <v>100</v>
      </c>
      <c r="C200" s="421">
        <v>0</v>
      </c>
      <c r="D200" s="230">
        <f t="shared" ca="1" si="2"/>
        <v>421.26143856633468</v>
      </c>
      <c r="E200" s="82"/>
      <c r="F200" s="214">
        <f t="shared" ca="1" si="3"/>
        <v>410.26143856633468</v>
      </c>
    </row>
    <row r="201" spans="2:6" x14ac:dyDescent="0.2">
      <c r="E201" s="230"/>
      <c r="F201" s="216">
        <f t="shared" ca="1" si="3"/>
        <v>421.26143856633468</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C10:D10"/>
    <mergeCell ref="C5:D5"/>
    <mergeCell ref="C2:D3"/>
    <mergeCell ref="C7:D7"/>
    <mergeCell ref="C8:D8"/>
    <mergeCell ref="C9:D9"/>
    <mergeCell ref="C6:D6"/>
    <mergeCell ref="C4:D4"/>
    <mergeCell ref="H35:I35"/>
    <mergeCell ref="H34:I34"/>
    <mergeCell ref="F29:G29"/>
    <mergeCell ref="H33:I33"/>
    <mergeCell ref="A40:D40"/>
    <mergeCell ref="H36:I36"/>
    <mergeCell ref="F36:G36"/>
    <mergeCell ref="F35:G35"/>
    <mergeCell ref="F34:G34"/>
    <mergeCell ref="F40:G40"/>
    <mergeCell ref="C23:D23"/>
    <mergeCell ref="C18:D18"/>
    <mergeCell ref="F24:G24"/>
    <mergeCell ref="F28:G28"/>
    <mergeCell ref="F27:G27"/>
    <mergeCell ref="F25:G25"/>
    <mergeCell ref="F26:G26"/>
    <mergeCell ref="C16:D16"/>
    <mergeCell ref="C11:D11"/>
    <mergeCell ref="C20:D20"/>
    <mergeCell ref="C21:D21"/>
    <mergeCell ref="C12:D12"/>
    <mergeCell ref="C14:D14"/>
    <mergeCell ref="C15:D15"/>
    <mergeCell ref="C19:D19"/>
    <mergeCell ref="F51:G51"/>
    <mergeCell ref="F42:G42"/>
    <mergeCell ref="F43:G43"/>
    <mergeCell ref="F44:G44"/>
    <mergeCell ref="F45:G45"/>
    <mergeCell ref="F50:G50"/>
    <mergeCell ref="F46:G46"/>
    <mergeCell ref="F47:G47"/>
    <mergeCell ref="F49:G49"/>
    <mergeCell ref="F48:G48"/>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51" t="s">
        <v>276</v>
      </c>
      <c r="D316" s="652"/>
      <c r="F316" s="651" t="s">
        <v>181</v>
      </c>
      <c r="G316" s="652"/>
      <c r="H316" s="12"/>
      <c r="I316" s="651" t="s">
        <v>397</v>
      </c>
      <c r="J316" s="652"/>
      <c r="K316" s="12"/>
      <c r="L316" s="651" t="s">
        <v>182</v>
      </c>
      <c r="M316" s="652"/>
      <c r="O316" s="651" t="s">
        <v>396</v>
      </c>
      <c r="P316" s="652"/>
      <c r="R316" s="651" t="s">
        <v>118</v>
      </c>
      <c r="S316" s="652"/>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3" t="str">
        <f>A26</f>
        <v>H2O 1.5L 300g 6bar</v>
      </c>
      <c r="D317" s="644"/>
      <c r="F317" s="643" t="str">
        <f>A67</f>
        <v>µ-propu A8-3</v>
      </c>
      <c r="G317" s="644"/>
      <c r="H317" s="472"/>
      <c r="I317" s="641" t="str">
        <f>A148</f>
        <v>p29-1G 56F31</v>
      </c>
      <c r="J317" s="642"/>
      <c r="K317" s="472"/>
      <c r="L317" s="641" t="str">
        <f>A158</f>
        <v>p29-1G 57F59</v>
      </c>
      <c r="M317" s="642"/>
      <c r="O317" s="643" t="str">
        <f>A108</f>
        <v>p24-1G 24E22</v>
      </c>
      <c r="P317" s="644"/>
      <c r="R317" s="643" t="str">
        <f>A284</f>
        <v>Pro54-5G WT</v>
      </c>
      <c r="S317" s="644"/>
    </row>
    <row r="318" spans="1:25" x14ac:dyDescent="0.2">
      <c r="A318" s="398" t="str">
        <v>Barasinga (Pro54-5G C)</v>
      </c>
      <c r="C318" s="643" t="str">
        <f>A31</f>
        <v>H2O 1.5L 450g 6bar</v>
      </c>
      <c r="D318" s="644"/>
      <c r="F318" s="643" t="str">
        <f>A72</f>
        <v>µ-propu B4-4</v>
      </c>
      <c r="G318" s="644"/>
      <c r="H318" s="472"/>
      <c r="I318" s="641" t="str">
        <f>A153</f>
        <v>p29-1G 56F120</v>
      </c>
      <c r="J318" s="642"/>
      <c r="K318" s="472"/>
      <c r="L318" s="641" t="str">
        <f>A183</f>
        <v>p24-3G 74F85</v>
      </c>
      <c r="M318" s="642"/>
      <c r="O318" s="643" t="str">
        <f>A113</f>
        <v>p24-1G 25E75 (Rufina)</v>
      </c>
      <c r="P318" s="644"/>
      <c r="R318" s="643" t="str">
        <f>A279</f>
        <v>Barasinga (Pro54-5G C)</v>
      </c>
      <c r="S318" s="644"/>
    </row>
    <row r="319" spans="1:25" x14ac:dyDescent="0.2">
      <c r="A319" s="398" t="str">
        <v>Orignal (Pro75-3G C)</v>
      </c>
      <c r="C319" s="643" t="str">
        <f>A36</f>
        <v>H2O 1.5L 600g 6bar</v>
      </c>
      <c r="D319" s="644"/>
      <c r="F319" s="643" t="str">
        <f>A77</f>
        <v>µ-propu C6-3</v>
      </c>
      <c r="G319" s="644"/>
      <c r="H319" s="472"/>
      <c r="I319" s="641" t="str">
        <f>A158</f>
        <v>p29-1G 57F59</v>
      </c>
      <c r="J319" s="642"/>
      <c r="K319" s="472"/>
      <c r="L319" s="641" t="str">
        <f>A188</f>
        <v>p24-3G 75F51</v>
      </c>
      <c r="M319" s="642"/>
      <c r="O319" s="643" t="str">
        <f>A118</f>
        <v>p24-1G 26E31</v>
      </c>
      <c r="P319" s="644"/>
      <c r="R319" s="643" t="str">
        <f>A289</f>
        <v>Orignal (Pro75-3G C)</v>
      </c>
      <c r="S319" s="644"/>
    </row>
    <row r="320" spans="1:25" x14ac:dyDescent="0.2">
      <c r="A320" s="398" t="str">
        <v>Pro98-6G Green</v>
      </c>
      <c r="C320" s="643" t="str">
        <f>A41</f>
        <v>H2O 1.5L 750g 6bar</v>
      </c>
      <c r="D320" s="644"/>
      <c r="F320" s="643" t="str">
        <f>A82</f>
        <v>µ-propu C6-3 x2</v>
      </c>
      <c r="G320" s="644"/>
      <c r="H320" s="472"/>
      <c r="I320" s="641" t="str">
        <f>A183</f>
        <v>p24-3G 74F85</v>
      </c>
      <c r="J320" s="642"/>
      <c r="K320" s="472"/>
      <c r="L320" s="641" t="str">
        <f>A228</f>
        <v>p29-2G 116G126</v>
      </c>
      <c r="M320" s="642"/>
      <c r="O320" s="643" t="str">
        <f>A123</f>
        <v>p24-2G 50E51</v>
      </c>
      <c r="P320" s="644"/>
      <c r="R320" s="643" t="str">
        <f>A294</f>
        <v>Pro98-6G Green</v>
      </c>
      <c r="S320" s="644"/>
    </row>
    <row r="321" spans="1:19" x14ac:dyDescent="0.2">
      <c r="A321" s="398" t="str">
        <v xml:space="preserve"> </v>
      </c>
      <c r="C321" s="643" t="str">
        <f>A46</f>
        <v>H2O 2.0L 400g 6bar</v>
      </c>
      <c r="D321" s="644"/>
      <c r="F321" s="643" t="str">
        <f>A87</f>
        <v>µ-propu C6-3 x3</v>
      </c>
      <c r="G321" s="644"/>
      <c r="H321" s="472"/>
      <c r="I321" s="641" t="str">
        <f>A188</f>
        <v>p24-3G 75F51</v>
      </c>
      <c r="J321" s="642"/>
      <c r="K321" s="472"/>
      <c r="L321" s="641" t="str">
        <f>A198</f>
        <v>Pandora (Pro24-6G BS)</v>
      </c>
      <c r="M321" s="642"/>
      <c r="O321" s="643" t="str">
        <f>A128</f>
        <v>p24-1G 53E70</v>
      </c>
      <c r="P321" s="644"/>
      <c r="R321" s="643" t="s">
        <v>183</v>
      </c>
      <c r="S321" s="644"/>
    </row>
    <row r="322" spans="1:19" x14ac:dyDescent="0.2">
      <c r="A322" s="398" t="str">
        <v xml:space="preserve"> </v>
      </c>
      <c r="C322" s="643" t="str">
        <f>A51</f>
        <v>H2O 2.0L 600g 6bar</v>
      </c>
      <c r="D322" s="644"/>
      <c r="F322" s="643" t="s">
        <v>183</v>
      </c>
      <c r="G322" s="644"/>
      <c r="H322" s="472"/>
      <c r="I322" s="641" t="s">
        <v>183</v>
      </c>
      <c r="J322" s="642"/>
      <c r="K322" s="472"/>
      <c r="L322" s="643" t="str">
        <f>A92</f>
        <v>Klima D9-7</v>
      </c>
      <c r="M322" s="644"/>
      <c r="O322" s="643" t="str">
        <f>A133</f>
        <v>p29-1G 41F36</v>
      </c>
      <c r="P322" s="644"/>
      <c r="R322" s="643" t="s">
        <v>183</v>
      </c>
      <c r="S322" s="644"/>
    </row>
    <row r="323" spans="1:19" x14ac:dyDescent="0.2">
      <c r="A323" s="398" t="str">
        <v xml:space="preserve"> </v>
      </c>
      <c r="C323" s="643" t="str">
        <f>A56</f>
        <v>H2O 2.0L 800g 6bar</v>
      </c>
      <c r="D323" s="644"/>
      <c r="F323" s="643" t="s">
        <v>183</v>
      </c>
      <c r="G323" s="644"/>
      <c r="H323" s="472"/>
      <c r="I323" s="641" t="s">
        <v>183</v>
      </c>
      <c r="J323" s="642"/>
      <c r="K323" s="472"/>
      <c r="L323" s="643" t="str">
        <f>A97</f>
        <v>Klima D9-7 x2</v>
      </c>
      <c r="M323" s="644"/>
      <c r="O323" s="643" t="str">
        <f>A138</f>
        <v>p29-1G 51F36</v>
      </c>
      <c r="P323" s="644"/>
      <c r="R323" s="643" t="s">
        <v>183</v>
      </c>
      <c r="S323" s="644"/>
    </row>
    <row r="324" spans="1:19" x14ac:dyDescent="0.2">
      <c r="A324" s="398" t="str">
        <v xml:space="preserve"> </v>
      </c>
      <c r="C324" s="643" t="str">
        <f>A61</f>
        <v>H2O 2.0L 1000g 6bar</v>
      </c>
      <c r="D324" s="644"/>
      <c r="F324" s="643" t="s">
        <v>183</v>
      </c>
      <c r="G324" s="644"/>
      <c r="H324" s="472"/>
      <c r="I324" s="641" t="s">
        <v>183</v>
      </c>
      <c r="J324" s="642"/>
      <c r="K324" s="472"/>
      <c r="L324" s="643" t="str">
        <f>A102</f>
        <v>Klima D9-7 x3</v>
      </c>
      <c r="M324" s="644"/>
      <c r="O324" s="643" t="str">
        <f>A143</f>
        <v>p29-1G 55F29</v>
      </c>
      <c r="P324" s="644"/>
      <c r="R324" s="643" t="s">
        <v>183</v>
      </c>
      <c r="S324" s="644"/>
    </row>
    <row r="325" spans="1:19" x14ac:dyDescent="0.2">
      <c r="A325" s="398" t="str">
        <v xml:space="preserve"> </v>
      </c>
      <c r="C325" s="643" t="s">
        <v>183</v>
      </c>
      <c r="D325" s="644"/>
      <c r="F325" s="643" t="s">
        <v>183</v>
      </c>
      <c r="G325" s="644"/>
      <c r="H325" s="472"/>
      <c r="I325" s="641" t="s">
        <v>183</v>
      </c>
      <c r="J325" s="642"/>
      <c r="K325" s="472"/>
      <c r="L325" s="643" t="str">
        <f>A309</f>
        <v>Aucun (2e ét. inerte)</v>
      </c>
      <c r="M325" s="644"/>
      <c r="O325" s="643" t="str">
        <f>A153</f>
        <v>p29-1G 56F120</v>
      </c>
      <c r="P325" s="644"/>
      <c r="R325" s="643" t="s">
        <v>183</v>
      </c>
      <c r="S325" s="644"/>
    </row>
    <row r="326" spans="1:19" x14ac:dyDescent="0.2">
      <c r="A326" s="398" t="str">
        <v xml:space="preserve"> </v>
      </c>
      <c r="C326" s="643" t="s">
        <v>183</v>
      </c>
      <c r="D326" s="644"/>
      <c r="F326" s="643" t="s">
        <v>183</v>
      </c>
      <c r="G326" s="644"/>
      <c r="H326" s="472"/>
      <c r="I326" s="641" t="s">
        <v>183</v>
      </c>
      <c r="J326" s="642"/>
      <c r="K326" s="472"/>
      <c r="L326" s="643" t="s">
        <v>183</v>
      </c>
      <c r="M326" s="644"/>
      <c r="O326" s="643" t="str">
        <f>A158</f>
        <v>p29-1G 57F59</v>
      </c>
      <c r="P326" s="644"/>
      <c r="R326" s="643" t="s">
        <v>183</v>
      </c>
      <c r="S326" s="644"/>
    </row>
    <row r="327" spans="1:19" x14ac:dyDescent="0.2">
      <c r="A327" s="398" t="str">
        <v xml:space="preserve"> </v>
      </c>
      <c r="C327" s="643" t="s">
        <v>183</v>
      </c>
      <c r="D327" s="644"/>
      <c r="F327" s="643" t="s">
        <v>183</v>
      </c>
      <c r="G327" s="644"/>
      <c r="H327" s="472"/>
      <c r="I327" s="641" t="s">
        <v>183</v>
      </c>
      <c r="J327" s="642"/>
      <c r="K327" s="472"/>
      <c r="L327" s="643" t="s">
        <v>183</v>
      </c>
      <c r="M327" s="644"/>
      <c r="O327" s="643" t="str">
        <f>A163</f>
        <v>p24-3G 60F50</v>
      </c>
      <c r="P327" s="644"/>
      <c r="R327" s="643" t="s">
        <v>183</v>
      </c>
      <c r="S327" s="644"/>
    </row>
    <row r="328" spans="1:19" x14ac:dyDescent="0.2">
      <c r="A328" s="398" t="str">
        <v xml:space="preserve"> </v>
      </c>
      <c r="C328" s="643" t="s">
        <v>183</v>
      </c>
      <c r="D328" s="644"/>
      <c r="F328" s="643" t="s">
        <v>183</v>
      </c>
      <c r="G328" s="644"/>
      <c r="H328" s="472"/>
      <c r="I328" s="641" t="s">
        <v>183</v>
      </c>
      <c r="J328" s="642"/>
      <c r="K328" s="472"/>
      <c r="L328" s="643" t="s">
        <v>183</v>
      </c>
      <c r="M328" s="644"/>
      <c r="O328" s="643" t="str">
        <f>A168</f>
        <v>p24-3G 68F79</v>
      </c>
      <c r="P328" s="644"/>
      <c r="R328" s="643" t="s">
        <v>183</v>
      </c>
      <c r="S328" s="644"/>
    </row>
    <row r="329" spans="1:19" x14ac:dyDescent="0.2">
      <c r="A329" s="398" t="str">
        <v xml:space="preserve"> </v>
      </c>
      <c r="C329" s="643" t="s">
        <v>183</v>
      </c>
      <c r="D329" s="644"/>
      <c r="F329" s="643" t="s">
        <v>183</v>
      </c>
      <c r="G329" s="644"/>
      <c r="H329" s="472"/>
      <c r="I329" s="641" t="s">
        <v>183</v>
      </c>
      <c r="J329" s="642"/>
      <c r="K329" s="472"/>
      <c r="L329" s="643" t="s">
        <v>183</v>
      </c>
      <c r="M329" s="644"/>
      <c r="O329" s="643" t="str">
        <f>A173</f>
        <v>p24-3G 68F240</v>
      </c>
      <c r="P329" s="644"/>
      <c r="R329" s="643" t="s">
        <v>183</v>
      </c>
      <c r="S329" s="644"/>
    </row>
    <row r="330" spans="1:19" x14ac:dyDescent="0.2">
      <c r="A330" s="398" t="str">
        <v xml:space="preserve"> </v>
      </c>
      <c r="C330" s="643" t="s">
        <v>183</v>
      </c>
      <c r="D330" s="644"/>
      <c r="F330" s="643" t="s">
        <v>183</v>
      </c>
      <c r="G330" s="644"/>
      <c r="H330" s="472"/>
      <c r="I330" s="641" t="s">
        <v>183</v>
      </c>
      <c r="J330" s="642"/>
      <c r="K330" s="472"/>
      <c r="L330" s="643" t="s">
        <v>183</v>
      </c>
      <c r="M330" s="644"/>
      <c r="O330" s="643" t="str">
        <f>A178</f>
        <v>p24-3G 73F30</v>
      </c>
      <c r="P330" s="644"/>
      <c r="R330" s="643" t="s">
        <v>183</v>
      </c>
      <c r="S330" s="644"/>
    </row>
    <row r="331" spans="1:19" x14ac:dyDescent="0.2">
      <c r="A331" s="398" t="str">
        <v xml:space="preserve"> </v>
      </c>
      <c r="C331" s="643" t="s">
        <v>183</v>
      </c>
      <c r="D331" s="644"/>
      <c r="F331" s="643" t="s">
        <v>183</v>
      </c>
      <c r="G331" s="644"/>
      <c r="H331" s="472"/>
      <c r="I331" s="649" t="s">
        <v>183</v>
      </c>
      <c r="J331" s="650"/>
      <c r="K331" s="472"/>
      <c r="L331" s="643" t="s">
        <v>183</v>
      </c>
      <c r="M331" s="644"/>
      <c r="O331" s="643" t="str">
        <f>A183</f>
        <v>p24-3G 74F85</v>
      </c>
      <c r="P331" s="644"/>
      <c r="R331" s="643" t="s">
        <v>183</v>
      </c>
      <c r="S331" s="644"/>
    </row>
    <row r="332" spans="1:19" x14ac:dyDescent="0.2">
      <c r="A332" s="462" t="str">
        <v xml:space="preserve"> </v>
      </c>
      <c r="C332" s="646" t="s">
        <v>183</v>
      </c>
      <c r="D332" s="647"/>
      <c r="F332" s="646" t="s">
        <v>183</v>
      </c>
      <c r="G332" s="647"/>
      <c r="H332" s="472"/>
      <c r="I332" s="646" t="s">
        <v>183</v>
      </c>
      <c r="J332" s="647"/>
      <c r="K332" s="472"/>
      <c r="L332" s="646" t="s">
        <v>183</v>
      </c>
      <c r="M332" s="647"/>
      <c r="O332" s="643" t="str">
        <f>A188</f>
        <v>p24-3G 75F51</v>
      </c>
      <c r="P332" s="644"/>
      <c r="R332" s="646" t="s">
        <v>183</v>
      </c>
      <c r="S332" s="647"/>
    </row>
    <row r="333" spans="1:19" x14ac:dyDescent="0.2">
      <c r="A333" s="398" t="str">
        <v xml:space="preserve"> </v>
      </c>
      <c r="C333" s="653" t="s">
        <v>183</v>
      </c>
      <c r="D333" s="653"/>
      <c r="F333" s="653" t="s">
        <v>183</v>
      </c>
      <c r="G333" s="653"/>
      <c r="I333" s="640" t="s">
        <v>183</v>
      </c>
      <c r="J333" s="640"/>
      <c r="L333" s="640" t="s">
        <v>183</v>
      </c>
      <c r="M333" s="640"/>
      <c r="O333" s="643" t="str">
        <f>A213</f>
        <v>p29-2G 84G88</v>
      </c>
      <c r="P333" s="644"/>
      <c r="R333" s="648" t="s">
        <v>183</v>
      </c>
      <c r="S333" s="648"/>
    </row>
    <row r="334" spans="1:19" x14ac:dyDescent="0.2">
      <c r="A334" s="398" t="str">
        <v>Isard</v>
      </c>
      <c r="C334" s="637" t="s">
        <v>183</v>
      </c>
      <c r="D334" s="637"/>
      <c r="F334" s="637" t="s">
        <v>183</v>
      </c>
      <c r="G334" s="637"/>
      <c r="I334" s="640" t="s">
        <v>183</v>
      </c>
      <c r="J334" s="640"/>
      <c r="L334" s="640" t="s">
        <v>183</v>
      </c>
      <c r="M334" s="640"/>
      <c r="O334" s="643" t="str">
        <f>A218</f>
        <v>p29-2G 93G80</v>
      </c>
      <c r="P334" s="644"/>
      <c r="R334" s="645" t="str">
        <f>A269</f>
        <v>Isard</v>
      </c>
      <c r="S334" s="645"/>
    </row>
    <row r="335" spans="1:19" x14ac:dyDescent="0.2">
      <c r="A335" s="398" t="str">
        <v>Chamois</v>
      </c>
      <c r="C335" s="637" t="s">
        <v>183</v>
      </c>
      <c r="D335" s="637"/>
      <c r="F335" s="637" t="s">
        <v>183</v>
      </c>
      <c r="G335" s="637"/>
      <c r="I335" s="640" t="s">
        <v>183</v>
      </c>
      <c r="J335" s="640"/>
      <c r="L335" s="640" t="s">
        <v>183</v>
      </c>
      <c r="M335" s="640"/>
      <c r="O335" s="643" t="str">
        <f>A223</f>
        <v>p29-2G 110G250</v>
      </c>
      <c r="P335" s="644"/>
      <c r="R335" s="645" t="str">
        <f>A274</f>
        <v>Chamois</v>
      </c>
      <c r="S335" s="645"/>
    </row>
    <row r="336" spans="1:19" x14ac:dyDescent="0.2">
      <c r="A336" s="398" t="str">
        <v>Pro54-5G WT</v>
      </c>
      <c r="C336" s="637" t="s">
        <v>183</v>
      </c>
      <c r="D336" s="637"/>
      <c r="F336" s="637" t="s">
        <v>183</v>
      </c>
      <c r="G336" s="637"/>
      <c r="I336" s="640" t="s">
        <v>183</v>
      </c>
      <c r="J336" s="640"/>
      <c r="L336" s="640" t="s">
        <v>183</v>
      </c>
      <c r="M336" s="640"/>
      <c r="O336" s="643" t="str">
        <f>A228</f>
        <v>p29-2G 116G126</v>
      </c>
      <c r="P336" s="644"/>
      <c r="R336" s="645" t="str">
        <f>A284</f>
        <v>Pro54-5G WT</v>
      </c>
      <c r="S336" s="645"/>
    </row>
    <row r="337" spans="1:19" x14ac:dyDescent="0.2">
      <c r="A337" s="398" t="str">
        <v>Pro98-6G Green</v>
      </c>
      <c r="C337" s="637" t="s">
        <v>183</v>
      </c>
      <c r="D337" s="637"/>
      <c r="F337" s="637" t="s">
        <v>183</v>
      </c>
      <c r="G337" s="637"/>
      <c r="I337" s="640" t="s">
        <v>183</v>
      </c>
      <c r="J337" s="640"/>
      <c r="L337" s="640" t="s">
        <v>183</v>
      </c>
      <c r="M337" s="640"/>
      <c r="O337" s="643" t="str">
        <f>A233</f>
        <v>p29-3G 125G131</v>
      </c>
      <c r="P337" s="644"/>
      <c r="R337" s="645" t="str">
        <f>A294</f>
        <v>Pro98-6G Green</v>
      </c>
      <c r="S337" s="645"/>
    </row>
    <row r="338" spans="1:19" x14ac:dyDescent="0.2">
      <c r="A338" s="398" t="str">
        <v>Pro98-3G WT</v>
      </c>
      <c r="C338" s="637" t="s">
        <v>183</v>
      </c>
      <c r="D338" s="637"/>
      <c r="F338" s="637" t="s">
        <v>183</v>
      </c>
      <c r="G338" s="637"/>
      <c r="I338" s="640" t="s">
        <v>183</v>
      </c>
      <c r="J338" s="640"/>
      <c r="L338" s="640" t="s">
        <v>183</v>
      </c>
      <c r="M338" s="640"/>
      <c r="O338" s="643" t="str">
        <f>A248</f>
        <v>p38-1G 128G185</v>
      </c>
      <c r="P338" s="644"/>
      <c r="R338" s="645" t="str">
        <f>A299</f>
        <v>Pro98-3G WT</v>
      </c>
      <c r="S338" s="645"/>
    </row>
    <row r="339" spans="1:19" x14ac:dyDescent="0.2">
      <c r="A339" s="398" t="str">
        <v>Aucun (2e ét. inerte)</v>
      </c>
      <c r="C339" s="637" t="s">
        <v>183</v>
      </c>
      <c r="D339" s="637"/>
      <c r="F339" s="637" t="s">
        <v>183</v>
      </c>
      <c r="G339" s="637"/>
      <c r="I339" s="640" t="s">
        <v>183</v>
      </c>
      <c r="J339" s="640"/>
      <c r="L339" s="640" t="s">
        <v>183</v>
      </c>
      <c r="M339" s="640"/>
      <c r="O339" s="643" t="str">
        <f>A243</f>
        <v>p38-1G 137G58</v>
      </c>
      <c r="P339" s="644"/>
      <c r="R339" s="645" t="str">
        <f>A309</f>
        <v>Aucun (2e ét. inerte)</v>
      </c>
      <c r="S339" s="645"/>
    </row>
    <row r="340" spans="1:19" x14ac:dyDescent="0.2">
      <c r="A340" s="398" t="str">
        <v xml:space="preserve"> </v>
      </c>
      <c r="C340" s="637" t="s">
        <v>183</v>
      </c>
      <c r="D340" s="637"/>
      <c r="F340" s="637" t="s">
        <v>183</v>
      </c>
      <c r="G340" s="637"/>
      <c r="I340" s="640" t="s">
        <v>183</v>
      </c>
      <c r="J340" s="640"/>
      <c r="L340" s="640" t="s">
        <v>183</v>
      </c>
      <c r="M340" s="640"/>
      <c r="O340" s="643" t="str">
        <f>A253</f>
        <v>p38-1G 141G78</v>
      </c>
      <c r="P340" s="644"/>
      <c r="R340" s="640" t="s">
        <v>183</v>
      </c>
      <c r="S340" s="640"/>
    </row>
    <row r="341" spans="1:19" x14ac:dyDescent="0.2">
      <c r="A341" s="398" t="str">
        <v xml:space="preserve"> </v>
      </c>
      <c r="C341" s="637" t="s">
        <v>183</v>
      </c>
      <c r="D341" s="637"/>
      <c r="F341" s="637" t="s">
        <v>183</v>
      </c>
      <c r="G341" s="637"/>
      <c r="I341" s="637" t="s">
        <v>183</v>
      </c>
      <c r="J341" s="637"/>
      <c r="L341" s="640" t="s">
        <v>183</v>
      </c>
      <c r="M341" s="640"/>
      <c r="O341" s="643" t="str">
        <f>A193</f>
        <v>p24-6G 140G145 PK</v>
      </c>
      <c r="P341" s="644"/>
      <c r="R341" s="637" t="s">
        <v>183</v>
      </c>
      <c r="S341" s="637"/>
    </row>
    <row r="342" spans="1:19" x14ac:dyDescent="0.2">
      <c r="A342" s="398" t="str">
        <v xml:space="preserve"> </v>
      </c>
      <c r="C342" s="637" t="s">
        <v>183</v>
      </c>
      <c r="D342" s="637"/>
      <c r="F342" s="637" t="s">
        <v>183</v>
      </c>
      <c r="G342" s="637"/>
      <c r="I342" s="637" t="s">
        <v>183</v>
      </c>
      <c r="J342" s="637"/>
      <c r="L342" s="640" t="s">
        <v>183</v>
      </c>
      <c r="M342" s="640"/>
      <c r="O342" s="643" t="str">
        <f>A198</f>
        <v>Pandora (Pro24-6G BS)</v>
      </c>
      <c r="P342" s="644"/>
      <c r="R342" s="637" t="s">
        <v>183</v>
      </c>
      <c r="S342" s="637"/>
    </row>
    <row r="343" spans="1:19" x14ac:dyDescent="0.2">
      <c r="A343" s="398" t="str">
        <v xml:space="preserve"> </v>
      </c>
      <c r="C343" s="637" t="s">
        <v>183</v>
      </c>
      <c r="D343" s="637"/>
      <c r="F343" s="637" t="s">
        <v>183</v>
      </c>
      <c r="G343" s="637"/>
      <c r="I343" s="637" t="s">
        <v>183</v>
      </c>
      <c r="J343" s="637"/>
      <c r="L343" s="637" t="s">
        <v>183</v>
      </c>
      <c r="M343" s="637"/>
      <c r="O343" s="641" t="str">
        <f>A203</f>
        <v>p24-6G 142G117 WT</v>
      </c>
      <c r="P343" s="642"/>
      <c r="R343" s="637" t="s">
        <v>183</v>
      </c>
      <c r="S343" s="637"/>
    </row>
    <row r="344" spans="1:19" x14ac:dyDescent="0.2">
      <c r="A344" s="398" t="str">
        <v xml:space="preserve"> </v>
      </c>
      <c r="C344" s="637" t="s">
        <v>183</v>
      </c>
      <c r="D344" s="637"/>
      <c r="F344" s="637" t="s">
        <v>183</v>
      </c>
      <c r="G344" s="637"/>
      <c r="I344" s="637" t="s">
        <v>183</v>
      </c>
      <c r="J344" s="637"/>
      <c r="L344" s="637" t="s">
        <v>183</v>
      </c>
      <c r="M344" s="637"/>
      <c r="O344" s="641" t="str">
        <f>A208</f>
        <v>p24-6G 139G107 DT</v>
      </c>
      <c r="P344" s="642"/>
      <c r="R344" s="637" t="s">
        <v>183</v>
      </c>
      <c r="S344" s="637"/>
    </row>
    <row r="345" spans="1:19" x14ac:dyDescent="0.2">
      <c r="A345" s="398" t="str">
        <v xml:space="preserve"> </v>
      </c>
      <c r="C345" s="637" t="s">
        <v>183</v>
      </c>
      <c r="D345" s="637"/>
      <c r="F345" s="637" t="s">
        <v>183</v>
      </c>
      <c r="G345" s="637"/>
      <c r="I345" s="637" t="s">
        <v>183</v>
      </c>
      <c r="J345" s="637"/>
      <c r="L345" s="637" t="s">
        <v>183</v>
      </c>
      <c r="M345" s="637"/>
      <c r="O345" s="641" t="str">
        <f>A263</f>
        <v>Cariacou</v>
      </c>
      <c r="P345" s="642"/>
      <c r="R345" s="637" t="s">
        <v>183</v>
      </c>
      <c r="S345" s="637"/>
    </row>
    <row r="346" spans="1:19" x14ac:dyDescent="0.2">
      <c r="A346" s="473" t="str">
        <v xml:space="preserve"> </v>
      </c>
      <c r="C346" s="637" t="s">
        <v>183</v>
      </c>
      <c r="D346" s="637"/>
      <c r="F346" s="637" t="s">
        <v>183</v>
      </c>
      <c r="G346" s="637"/>
      <c r="I346" s="637" t="s">
        <v>183</v>
      </c>
      <c r="J346" s="637"/>
      <c r="L346" s="637" t="s">
        <v>183</v>
      </c>
      <c r="M346" s="637"/>
      <c r="O346" s="638" t="str">
        <f>A258</f>
        <v>Wapiti</v>
      </c>
      <c r="P346" s="639"/>
      <c r="R346" s="637" t="s">
        <v>183</v>
      </c>
      <c r="S346" s="637"/>
    </row>
  </sheetData>
  <dataConsolidate/>
  <mergeCells count="186">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 ref="C345:D345"/>
    <mergeCell ref="C346:D346"/>
    <mergeCell ref="C335:D335"/>
    <mergeCell ref="C336:D336"/>
    <mergeCell ref="C337:D337"/>
    <mergeCell ref="C338:D338"/>
    <mergeCell ref="C339:D339"/>
    <mergeCell ref="C340:D340"/>
    <mergeCell ref="C334:D334"/>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B4" sqref="B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38.514853996472191</v>
      </c>
      <c r="H4" s="293">
        <f>vit_xz*SIN(Beta)</f>
        <v>147.57397065726164</v>
      </c>
      <c r="I4" s="349">
        <f>V_ini</f>
        <v>152.51711639655363</v>
      </c>
      <c r="J4" s="350">
        <f>X_ini</f>
        <v>130.45589407791991</v>
      </c>
      <c r="K4" s="351">
        <f>Z_ini</f>
        <v>560.14523799026892</v>
      </c>
      <c r="L4" s="327">
        <f t="shared" ref="L4:L67" si="0">SQRT(pos_x^2+pos_z^2)</f>
        <v>575.13600821270484</v>
      </c>
      <c r="M4" s="292">
        <f>RADIANS(N4)</f>
        <v>1.3155042020771059</v>
      </c>
      <c r="N4" s="349">
        <f>Beta_rampe</f>
        <v>75.372838710743153</v>
      </c>
      <c r="P4" s="292" t="s">
        <v>14</v>
      </c>
      <c r="Q4" s="294" t="s">
        <v>14</v>
      </c>
      <c r="R4" s="292" t="s">
        <v>14</v>
      </c>
      <c r="S4" s="351">
        <f ca="1">m_tot</f>
        <v>3.2541000000000002</v>
      </c>
      <c r="T4" s="327">
        <f t="shared" ref="T4:T67" ca="1" si="1">m*g</f>
        <v>31.922721000000003</v>
      </c>
      <c r="U4" s="328">
        <f t="shared" ref="U4:U67" si="2">IF(pos_xz&lt;L_rampe,Poids*COS(Beta),0)</f>
        <v>0</v>
      </c>
      <c r="V4" s="329">
        <f t="shared" ref="V4:V67" si="3">Rho_moyen*(20000-Alt_rampe-pos_z)/(20000+Alt_rampe+pos_z)</f>
        <v>1.1582516469513857</v>
      </c>
      <c r="W4" s="327">
        <f t="shared" ref="W4:W67" si="4">1/2*Rho*Sref*Cx*vit_xz^2</f>
        <v>54.977281210786032</v>
      </c>
      <c r="Y4" s="295" t="s">
        <v>14</v>
      </c>
      <c r="Z4" s="296" t="s">
        <v>14</v>
      </c>
      <c r="AA4" s="297" t="s">
        <v>14</v>
      </c>
      <c r="AC4" s="320">
        <f>IF(ABS(t-ROUND(t,0))&lt;0.001,t,-1)</f>
        <v>-1</v>
      </c>
      <c r="AD4" s="321">
        <f>IF(ABS(t-ROUND(t,0))&lt;0.001,pos_x,-1)</f>
        <v>-1</v>
      </c>
      <c r="AE4" s="322">
        <f t="shared" ref="AE4:AE67" si="5">IF(t&lt;T_para, pos_z, NA())</f>
        <v>560.14523799026892</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-4.2663664085044095</v>
      </c>
      <c r="E5" s="307">
        <f t="shared" ref="E5:E68" ca="1" si="9">IF(AND(L4&lt;L_rampe,Poussee&lt;Poids*SIN(M4)),0,(-W4+Poussee)/m*SIN(M4)+U4/m*COS(M4)-Poids/m)</f>
        <v>-26.157060052192485</v>
      </c>
      <c r="F5" s="304">
        <f t="shared" ref="F5:F68" ca="1" si="10">SQRT(acc_x^2+acc_z^2)</f>
        <v>26.502710670903433</v>
      </c>
      <c r="G5" s="306">
        <f t="shared" ref="G5:G68" ca="1" si="11">G4+acc_x*pas</f>
        <v>38.472190332387143</v>
      </c>
      <c r="H5" s="307">
        <f t="shared" ref="H5:H68" ca="1" si="12">H4+acc_z*pas</f>
        <v>147.3124000567397</v>
      </c>
      <c r="I5" s="304">
        <f t="shared" ref="I5:I68" ca="1" si="13">SQRT(vit_x^2+vit_z^2)</f>
        <v>152.25325165476221</v>
      </c>
      <c r="J5" s="306">
        <f t="shared" ref="J5:J68" ca="1" si="14">J4+0.5*(vit_x+G4)*pas*(K4&gt;=0)</f>
        <v>130.84082929956421</v>
      </c>
      <c r="K5" s="307">
        <f t="shared" ref="K5:K68" ca="1" si="15">K4+0.5*(vit_z+H4)*pas</f>
        <v>561.61966984383889</v>
      </c>
      <c r="L5" s="304">
        <f t="shared" ca="1" si="0"/>
        <v>576.65932418309194</v>
      </c>
      <c r="M5" s="306">
        <f t="shared" ref="M5:M68" ca="1" si="16">IF(AND(L4&gt;L_rampe,G5&gt;0),ATAN2(G5,H5),$M$4)</f>
        <v>1.3153414928796427</v>
      </c>
      <c r="N5" s="304">
        <f t="shared" ref="N5:N68" ca="1" si="17">DEGREES(Beta)</f>
        <v>75.363516160440554</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3.2540995000000001</v>
      </c>
      <c r="T5" s="304">
        <f t="shared" ca="1" si="1"/>
        <v>31.922716095000002</v>
      </c>
      <c r="U5" s="311">
        <f t="shared" ca="1" si="2"/>
        <v>0</v>
      </c>
      <c r="V5" s="306">
        <f t="shared" ca="1" si="3"/>
        <v>1.1580807488315021</v>
      </c>
      <c r="W5" s="304">
        <f t="shared" ca="1" si="4"/>
        <v>54.779133305079917</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561.61966984383889</v>
      </c>
      <c r="AG5" s="306">
        <f t="shared" ref="AG5:AG68" ca="1" si="27">IF(AND(L4&lt;L_rampe,Poussee&lt;Poids*SIN(M4)),0,(-W4+Poussee)/m-Poids*SIN(M4)/m)</f>
        <v>-26.386675718925559</v>
      </c>
      <c r="AH5" s="304">
        <f t="shared" ref="AH5:AH68" ca="1" si="28">IF(AND(L4&lt;L_rampe,Poussee&lt;Poids*SIN(M4)), g*SIN(M4), (-W4+Poussee)/m)</f>
        <v>-16.894622063887731</v>
      </c>
    </row>
    <row r="6" spans="1:248" x14ac:dyDescent="0.2">
      <c r="A6" s="347">
        <f t="shared" ca="1" si="6"/>
        <v>0.01</v>
      </c>
      <c r="B6" s="304">
        <f t="shared" ca="1" si="7"/>
        <v>4.6199999999999992</v>
      </c>
      <c r="D6" s="306">
        <f t="shared" ca="1" si="8"/>
        <v>-4.2535640083113311</v>
      </c>
      <c r="E6" s="307">
        <f t="shared" ca="1" si="9"/>
        <v>-26.097160087472687</v>
      </c>
      <c r="F6" s="304">
        <f t="shared" ca="1" si="10"/>
        <v>26.441531184936679</v>
      </c>
      <c r="G6" s="306">
        <f t="shared" ca="1" si="11"/>
        <v>38.429654692304027</v>
      </c>
      <c r="H6" s="307">
        <f t="shared" ca="1" si="12"/>
        <v>147.05142845586496</v>
      </c>
      <c r="I6" s="304">
        <f t="shared" ca="1" si="13"/>
        <v>151.99000286426769</v>
      </c>
      <c r="J6" s="306">
        <f t="shared" ca="1" si="14"/>
        <v>131.22533852468766</v>
      </c>
      <c r="K6" s="307">
        <f t="shared" ca="1" si="15"/>
        <v>563.09148898640194</v>
      </c>
      <c r="L6" s="304">
        <f t="shared" ca="1" si="0"/>
        <v>578.18000176401995</v>
      </c>
      <c r="M6" s="306">
        <f t="shared" ca="1" si="16"/>
        <v>1.3151784002548799</v>
      </c>
      <c r="N6" s="304">
        <f t="shared" ca="1" si="17"/>
        <v>75.354171641371934</v>
      </c>
      <c r="P6" s="310">
        <f t="shared" ca="1" si="18"/>
        <v>1</v>
      </c>
      <c r="Q6" s="304">
        <f t="shared" ca="1" si="19"/>
        <v>1.4999999999999679E-3</v>
      </c>
      <c r="R6" s="306">
        <f t="shared" ca="1" si="20"/>
        <v>1.4999999999999679E-4</v>
      </c>
      <c r="S6" s="307">
        <f t="shared" ca="1" si="21"/>
        <v>3.2540979999999999</v>
      </c>
      <c r="T6" s="304">
        <f t="shared" ca="1" si="1"/>
        <v>31.922701379999999</v>
      </c>
      <c r="U6" s="311">
        <f t="shared" ca="1" si="2"/>
        <v>0</v>
      </c>
      <c r="V6" s="306">
        <f t="shared" ca="1" si="3"/>
        <v>1.1579101779877998</v>
      </c>
      <c r="W6" s="304">
        <f t="shared" ca="1" si="4"/>
        <v>54.581828318233519</v>
      </c>
      <c r="Y6" s="314" t="str">
        <f t="shared" ca="1" si="22"/>
        <v/>
      </c>
      <c r="Z6" s="315" t="str">
        <f t="shared" ca="1" si="23"/>
        <v/>
      </c>
      <c r="AA6" s="316" t="str">
        <f t="shared" ca="1" si="24"/>
        <v/>
      </c>
      <c r="AC6" s="310" t="e">
        <f t="shared" ca="1" si="25"/>
        <v>#N/A</v>
      </c>
      <c r="AD6" s="323" t="e">
        <f t="shared" ca="1" si="26"/>
        <v>#N/A</v>
      </c>
      <c r="AE6" s="324">
        <f t="shared" ca="1" si="5"/>
        <v>563.09148898640194</v>
      </c>
      <c r="AG6" s="306">
        <f t="shared" ca="1" si="27"/>
        <v>-26.325081190106303</v>
      </c>
      <c r="AH6" s="304">
        <f t="shared" ca="1" si="28"/>
        <v>-16.833430740278846</v>
      </c>
    </row>
    <row r="7" spans="1:248" x14ac:dyDescent="0.2">
      <c r="A7" s="347">
        <f t="shared" ca="1" si="6"/>
        <v>0.01</v>
      </c>
      <c r="B7" s="304">
        <f t="shared" ca="1" si="7"/>
        <v>4.629999999999999</v>
      </c>
      <c r="D7" s="306">
        <f t="shared" ca="1" si="8"/>
        <v>-4.240815234659423</v>
      </c>
      <c r="E7" s="307">
        <f t="shared" ca="1" si="9"/>
        <v>-26.037518645879196</v>
      </c>
      <c r="F7" s="304">
        <f t="shared" ca="1" si="10"/>
        <v>26.380615820883072</v>
      </c>
      <c r="G7" s="306">
        <f t="shared" ca="1" si="11"/>
        <v>38.387246539957431</v>
      </c>
      <c r="H7" s="307">
        <f t="shared" ca="1" si="12"/>
        <v>146.79105326940618</v>
      </c>
      <c r="I7" s="304">
        <f t="shared" ca="1" si="13"/>
        <v>151.72736739580344</v>
      </c>
      <c r="J7" s="306">
        <f t="shared" ca="1" si="14"/>
        <v>131.60942303084897</v>
      </c>
      <c r="K7" s="307">
        <f t="shared" ca="1" si="15"/>
        <v>564.56070139502833</v>
      </c>
      <c r="L7" s="304">
        <f t="shared" ca="1" si="0"/>
        <v>579.69804708154686</v>
      </c>
      <c r="M7" s="306">
        <f t="shared" ca="1" si="16"/>
        <v>1.3150149232976027</v>
      </c>
      <c r="N7" s="304">
        <f t="shared" ca="1" si="17"/>
        <v>75.344805101672307</v>
      </c>
      <c r="P7" s="310">
        <f t="shared" ca="1" si="18"/>
        <v>1</v>
      </c>
      <c r="Q7" s="304">
        <f t="shared" ca="1" si="19"/>
        <v>2.4999999999999467E-3</v>
      </c>
      <c r="R7" s="306">
        <f t="shared" ca="1" si="20"/>
        <v>2.4999999999999469E-4</v>
      </c>
      <c r="S7" s="307">
        <f t="shared" ca="1" si="21"/>
        <v>3.2540955</v>
      </c>
      <c r="T7" s="304">
        <f t="shared" ca="1" si="1"/>
        <v>31.922676855000002</v>
      </c>
      <c r="U7" s="311">
        <f t="shared" ca="1" si="2"/>
        <v>0</v>
      </c>
      <c r="V7" s="306">
        <f t="shared" ca="1" si="3"/>
        <v>1.1577399335924552</v>
      </c>
      <c r="W7" s="304">
        <f t="shared" ca="1" si="4"/>
        <v>54.385361526758238</v>
      </c>
      <c r="Y7" s="314" t="str">
        <f t="shared" ca="1" si="22"/>
        <v/>
      </c>
      <c r="Z7" s="315" t="str">
        <f t="shared" ca="1" si="23"/>
        <v/>
      </c>
      <c r="AA7" s="316" t="str">
        <f t="shared" ca="1" si="24"/>
        <v/>
      </c>
      <c r="AC7" s="310" t="e">
        <f t="shared" ca="1" si="25"/>
        <v>#N/A</v>
      </c>
      <c r="AD7" s="323" t="e">
        <f t="shared" ca="1" si="26"/>
        <v>#N/A</v>
      </c>
      <c r="AE7" s="324">
        <f t="shared" ca="1" si="5"/>
        <v>564.56070139502833</v>
      </c>
      <c r="AG7" s="306">
        <f t="shared" ca="1" si="27"/>
        <v>-26.26374958996098</v>
      </c>
      <c r="AH7" s="304">
        <f t="shared" ca="1" si="28"/>
        <v>-16.772503547678156</v>
      </c>
    </row>
    <row r="8" spans="1:248" x14ac:dyDescent="0.2">
      <c r="A8" s="347">
        <f t="shared" ca="1" si="6"/>
        <v>0.01</v>
      </c>
      <c r="B8" s="304">
        <f t="shared" ca="1" si="7"/>
        <v>4.6399999999999988</v>
      </c>
      <c r="D8" s="306">
        <f t="shared" ca="1" si="8"/>
        <v>-4.2281197784730047</v>
      </c>
      <c r="E8" s="307">
        <f t="shared" ca="1" si="9"/>
        <v>-25.978134252224201</v>
      </c>
      <c r="F8" s="304">
        <f t="shared" ca="1" si="10"/>
        <v>26.319963071548923</v>
      </c>
      <c r="G8" s="306">
        <f t="shared" ca="1" si="11"/>
        <v>38.344965342172699</v>
      </c>
      <c r="H8" s="307">
        <f t="shared" ca="1" si="12"/>
        <v>146.53127192688393</v>
      </c>
      <c r="I8" s="304">
        <f t="shared" ca="1" si="13"/>
        <v>151.46534263521417</v>
      </c>
      <c r="J8" s="306">
        <f t="shared" ca="1" si="14"/>
        <v>131.99308409025963</v>
      </c>
      <c r="K8" s="307">
        <f t="shared" ca="1" si="15"/>
        <v>566.02731302100983</v>
      </c>
      <c r="L8" s="304">
        <f t="shared" ca="1" si="0"/>
        <v>581.21346623546378</v>
      </c>
      <c r="M8" s="306">
        <f t="shared" ca="1" si="16"/>
        <v>1.3148510610991946</v>
      </c>
      <c r="N8" s="304">
        <f t="shared" ca="1" si="17"/>
        <v>75.335416489281783</v>
      </c>
      <c r="P8" s="310">
        <f t="shared" ca="1" si="18"/>
        <v>1</v>
      </c>
      <c r="Q8" s="304">
        <f t="shared" ca="1" si="19"/>
        <v>3.499999999999925E-3</v>
      </c>
      <c r="R8" s="306">
        <f t="shared" ca="1" si="20"/>
        <v>3.4999999999999252E-4</v>
      </c>
      <c r="S8" s="307">
        <f t="shared" ca="1" si="21"/>
        <v>3.254092</v>
      </c>
      <c r="T8" s="304">
        <f t="shared" ca="1" si="1"/>
        <v>31.92264252</v>
      </c>
      <c r="U8" s="311">
        <f t="shared" ca="1" si="2"/>
        <v>0</v>
      </c>
      <c r="V8" s="306">
        <f t="shared" ca="1" si="3"/>
        <v>1.1575700148213131</v>
      </c>
      <c r="W8" s="304">
        <f t="shared" ca="1" si="4"/>
        <v>54.189728240845895</v>
      </c>
      <c r="Y8" s="314" t="str">
        <f t="shared" ca="1" si="22"/>
        <v/>
      </c>
      <c r="Z8" s="315" t="str">
        <f t="shared" ca="1" si="23"/>
        <v/>
      </c>
      <c r="AA8" s="316" t="str">
        <f t="shared" ca="1" si="24"/>
        <v/>
      </c>
      <c r="AC8" s="310" t="e">
        <f t="shared" ca="1" si="25"/>
        <v>#N/A</v>
      </c>
      <c r="AD8" s="323" t="e">
        <f t="shared" ca="1" si="26"/>
        <v>#N/A</v>
      </c>
      <c r="AE8" s="324">
        <f t="shared" ca="1" si="5"/>
        <v>566.02731302100983</v>
      </c>
      <c r="AG8" s="306">
        <f t="shared" ca="1" si="27"/>
        <v>-26.202679407358531</v>
      </c>
      <c r="AH8" s="304">
        <f t="shared" ca="1" si="28"/>
        <v>-16.711838978971166</v>
      </c>
    </row>
    <row r="9" spans="1:248" x14ac:dyDescent="0.2">
      <c r="A9" s="347">
        <f t="shared" ca="1" si="6"/>
        <v>0.01</v>
      </c>
      <c r="B9" s="304">
        <f t="shared" ca="1" si="7"/>
        <v>4.6499999999999986</v>
      </c>
      <c r="D9" s="306">
        <f t="shared" ca="1" si="8"/>
        <v>-4.2154773328898143</v>
      </c>
      <c r="E9" s="307">
        <f t="shared" ca="1" si="9"/>
        <v>-25.919005441919978</v>
      </c>
      <c r="F9" s="304">
        <f t="shared" ca="1" si="10"/>
        <v>26.259571440569726</v>
      </c>
      <c r="G9" s="306">
        <f t="shared" ca="1" si="11"/>
        <v>38.302810568843803</v>
      </c>
      <c r="H9" s="307">
        <f t="shared" ca="1" si="12"/>
        <v>146.27208187246472</v>
      </c>
      <c r="I9" s="304">
        <f t="shared" ca="1" si="13"/>
        <v>151.20392598334792</v>
      </c>
      <c r="J9" s="306">
        <f t="shared" ca="1" si="14"/>
        <v>132.37632296981471</v>
      </c>
      <c r="K9" s="307">
        <f t="shared" ca="1" si="15"/>
        <v>567.4913297900066</v>
      </c>
      <c r="L9" s="304">
        <f t="shared" ca="1" si="0"/>
        <v>582.72626529944466</v>
      </c>
      <c r="M9" s="306">
        <f t="shared" ca="1" si="16"/>
        <v>1.3146868127476228</v>
      </c>
      <c r="N9" s="304">
        <f t="shared" ca="1" si="17"/>
        <v>75.326005751944734</v>
      </c>
      <c r="P9" s="310">
        <f t="shared" ca="1" si="18"/>
        <v>1</v>
      </c>
      <c r="Q9" s="304">
        <f t="shared" ca="1" si="19"/>
        <v>4.4999999999999034E-3</v>
      </c>
      <c r="R9" s="306">
        <f t="shared" ca="1" si="20"/>
        <v>4.4999999999999034E-4</v>
      </c>
      <c r="S9" s="307">
        <f t="shared" ca="1" si="21"/>
        <v>3.2540874999999998</v>
      </c>
      <c r="T9" s="304">
        <f t="shared" ca="1" si="1"/>
        <v>31.922598375</v>
      </c>
      <c r="U9" s="311">
        <f t="shared" ca="1" si="2"/>
        <v>0</v>
      </c>
      <c r="V9" s="306">
        <f t="shared" ca="1" si="3"/>
        <v>1.1574004208538686</v>
      </c>
      <c r="W9" s="304">
        <f t="shared" ca="1" si="4"/>
        <v>53.994923804079868</v>
      </c>
      <c r="Y9" s="314" t="str">
        <f t="shared" ca="1" si="22"/>
        <v/>
      </c>
      <c r="Z9" s="315" t="str">
        <f t="shared" ca="1" si="23"/>
        <v/>
      </c>
      <c r="AA9" s="316" t="str">
        <f t="shared" ca="1" si="24"/>
        <v/>
      </c>
      <c r="AC9" s="310" t="e">
        <f t="shared" ca="1" si="25"/>
        <v>#N/A</v>
      </c>
      <c r="AD9" s="323" t="e">
        <f t="shared" ca="1" si="26"/>
        <v>#N/A</v>
      </c>
      <c r="AE9" s="324">
        <f t="shared" ca="1" si="5"/>
        <v>567.4913297900066</v>
      </c>
      <c r="AG9" s="306">
        <f t="shared" ca="1" si="27"/>
        <v>-26.141869141978695</v>
      </c>
      <c r="AH9" s="304">
        <f t="shared" ca="1" si="28"/>
        <v>-16.65143553787226</v>
      </c>
    </row>
    <row r="10" spans="1:248" x14ac:dyDescent="0.2">
      <c r="A10" s="347">
        <f t="shared" ca="1" si="6"/>
        <v>0.01</v>
      </c>
      <c r="B10" s="304">
        <f t="shared" ca="1" si="7"/>
        <v>4.6599999999999984</v>
      </c>
      <c r="D10" s="306">
        <f t="shared" ca="1" si="8"/>
        <v>-4.2028875932419103</v>
      </c>
      <c r="E10" s="307">
        <f t="shared" ca="1" si="9"/>
        <v>-25.860130760887508</v>
      </c>
      <c r="F10" s="304">
        <f t="shared" ca="1" si="10"/>
        <v>26.199439442316834</v>
      </c>
      <c r="G10" s="306">
        <f t="shared" ca="1" si="11"/>
        <v>38.260781692911387</v>
      </c>
      <c r="H10" s="307">
        <f t="shared" ca="1" si="12"/>
        <v>146.01348056485585</v>
      </c>
      <c r="I10" s="304">
        <f t="shared" ca="1" si="13"/>
        <v>150.94311485594883</v>
      </c>
      <c r="J10" s="306">
        <f t="shared" ca="1" si="14"/>
        <v>132.75914093112348</v>
      </c>
      <c r="K10" s="307">
        <f t="shared" ca="1" si="15"/>
        <v>568.95275760219317</v>
      </c>
      <c r="L10" s="304">
        <f t="shared" ca="1" si="0"/>
        <v>584.23645032119475</v>
      </c>
      <c r="M10" s="306">
        <f t="shared" ca="1" si="16"/>
        <v>1.3145221773274254</v>
      </c>
      <c r="N10" s="304">
        <f t="shared" ca="1" si="17"/>
        <v>75.316572837209065</v>
      </c>
      <c r="P10" s="310">
        <f t="shared" ca="1" si="18"/>
        <v>1</v>
      </c>
      <c r="Q10" s="304">
        <f t="shared" ca="1" si="19"/>
        <v>5.4999999999998826E-3</v>
      </c>
      <c r="R10" s="306">
        <f t="shared" ca="1" si="20"/>
        <v>5.4999999999998822E-4</v>
      </c>
      <c r="S10" s="307">
        <f t="shared" ca="1" si="21"/>
        <v>3.2540819999999999</v>
      </c>
      <c r="T10" s="304">
        <f t="shared" ca="1" si="1"/>
        <v>31.922544420000001</v>
      </c>
      <c r="U10" s="311">
        <f t="shared" ca="1" si="2"/>
        <v>0</v>
      </c>
      <c r="V10" s="306">
        <f t="shared" ca="1" si="3"/>
        <v>1.1572311508732411</v>
      </c>
      <c r="W10" s="304">
        <f t="shared" ca="1" si="4"/>
        <v>53.800943593148553</v>
      </c>
      <c r="Y10" s="314" t="str">
        <f t="shared" ca="1" si="22"/>
        <v/>
      </c>
      <c r="Z10" s="315" t="str">
        <f t="shared" ca="1" si="23"/>
        <v/>
      </c>
      <c r="AA10" s="316" t="str">
        <f t="shared" ca="1" si="24"/>
        <v/>
      </c>
      <c r="AC10" s="310" t="e">
        <f t="shared" ca="1" si="25"/>
        <v>#N/A</v>
      </c>
      <c r="AD10" s="323" t="e">
        <f t="shared" ca="1" si="26"/>
        <v>#N/A</v>
      </c>
      <c r="AE10" s="324">
        <f t="shared" ca="1" si="5"/>
        <v>568.95275760219317</v>
      </c>
      <c r="AG10" s="306">
        <f t="shared" ca="1" si="27"/>
        <v>-26.08131730421853</v>
      </c>
      <c r="AH10" s="304">
        <f t="shared" ca="1" si="28"/>
        <v>-16.591291738831373</v>
      </c>
    </row>
    <row r="11" spans="1:248" x14ac:dyDescent="0.2">
      <c r="A11" s="347">
        <f t="shared" ca="1" si="6"/>
        <v>0.01</v>
      </c>
      <c r="B11" s="304">
        <f t="shared" ca="1" si="7"/>
        <v>4.6699999999999982</v>
      </c>
      <c r="D11" s="306">
        <f t="shared" ca="1" si="8"/>
        <v>-4.1903502570367221</v>
      </c>
      <c r="E11" s="307">
        <f t="shared" ca="1" si="9"/>
        <v>-25.801508765465922</v>
      </c>
      <c r="F11" s="304">
        <f t="shared" ca="1" si="10"/>
        <v>26.139565601804911</v>
      </c>
      <c r="G11" s="306">
        <f t="shared" ca="1" si="11"/>
        <v>38.218878190341016</v>
      </c>
      <c r="H11" s="307">
        <f t="shared" ca="1" si="12"/>
        <v>145.7554654772012</v>
      </c>
      <c r="I11" s="304">
        <f t="shared" ca="1" si="13"/>
        <v>150.68290668355093</v>
      </c>
      <c r="J11" s="306">
        <f t="shared" ca="1" si="14"/>
        <v>133.14153923053973</v>
      </c>
      <c r="K11" s="307">
        <f t="shared" ca="1" si="15"/>
        <v>570.4116023324035</v>
      </c>
      <c r="L11" s="304">
        <f t="shared" ca="1" si="0"/>
        <v>585.74402732259887</v>
      </c>
      <c r="M11" s="306">
        <f t="shared" ca="1" si="16"/>
        <v>1.3143571539196963</v>
      </c>
      <c r="N11" s="304">
        <f t="shared" ca="1" si="17"/>
        <v>75.307117692425322</v>
      </c>
      <c r="P11" s="310">
        <f t="shared" ca="1" si="18"/>
        <v>1</v>
      </c>
      <c r="Q11" s="304">
        <f t="shared" ca="1" si="19"/>
        <v>6.4999999999998609E-3</v>
      </c>
      <c r="R11" s="306">
        <f t="shared" ca="1" si="20"/>
        <v>6.4999999999998609E-4</v>
      </c>
      <c r="S11" s="307">
        <f t="shared" ca="1" si="21"/>
        <v>3.2540754999999999</v>
      </c>
      <c r="T11" s="304">
        <f t="shared" ca="1" si="1"/>
        <v>31.922480655000001</v>
      </c>
      <c r="U11" s="311">
        <f t="shared" ca="1" si="2"/>
        <v>0</v>
      </c>
      <c r="V11" s="306">
        <f t="shared" ca="1" si="3"/>
        <v>1.1570622040661585</v>
      </c>
      <c r="W11" s="304">
        <f t="shared" ca="1" si="4"/>
        <v>53.607783017562284</v>
      </c>
      <c r="Y11" s="314" t="str">
        <f t="shared" ca="1" si="22"/>
        <v/>
      </c>
      <c r="Z11" s="315" t="str">
        <f t="shared" ca="1" si="23"/>
        <v/>
      </c>
      <c r="AA11" s="316" t="str">
        <f t="shared" ca="1" si="24"/>
        <v/>
      </c>
      <c r="AC11" s="310" t="e">
        <f t="shared" ca="1" si="25"/>
        <v>#N/A</v>
      </c>
      <c r="AD11" s="323" t="e">
        <f t="shared" ca="1" si="26"/>
        <v>#N/A</v>
      </c>
      <c r="AE11" s="324">
        <f t="shared" ca="1" si="5"/>
        <v>570.4116023324035</v>
      </c>
      <c r="AG11" s="306">
        <f t="shared" ca="1" si="27"/>
        <v>-26.021022415099836</v>
      </c>
      <c r="AH11" s="304">
        <f t="shared" ca="1" si="28"/>
        <v>-16.53140610694145</v>
      </c>
    </row>
    <row r="12" spans="1:248" x14ac:dyDescent="0.2">
      <c r="A12" s="347">
        <f t="shared" ca="1" si="6"/>
        <v>0.01</v>
      </c>
      <c r="B12" s="304">
        <f t="shared" ca="1" si="7"/>
        <v>4.6799999999999979</v>
      </c>
      <c r="D12" s="306">
        <f t="shared" ca="1" si="8"/>
        <v>-4.1778650239383532</v>
      </c>
      <c r="E12" s="307">
        <f t="shared" ca="1" si="9"/>
        <v>-25.743138022322984</v>
      </c>
      <c r="F12" s="304">
        <f t="shared" ca="1" si="10"/>
        <v>26.079948454600494</v>
      </c>
      <c r="G12" s="306">
        <f t="shared" ca="1" si="11"/>
        <v>38.177099540101629</v>
      </c>
      <c r="H12" s="307">
        <f t="shared" ca="1" si="12"/>
        <v>145.49803409697796</v>
      </c>
      <c r="I12" s="304">
        <f t="shared" ca="1" si="13"/>
        <v>150.42329891137274</v>
      </c>
      <c r="J12" s="306">
        <f t="shared" ca="1" si="14"/>
        <v>133.52351911919195</v>
      </c>
      <c r="K12" s="307">
        <f t="shared" ca="1" si="15"/>
        <v>571.86786983027434</v>
      </c>
      <c r="L12" s="304">
        <f t="shared" ca="1" si="0"/>
        <v>587.24900229986667</v>
      </c>
      <c r="M12" s="306">
        <f t="shared" ca="1" si="16"/>
        <v>1.3141917416020721</v>
      </c>
      <c r="N12" s="304">
        <f t="shared" ca="1" si="17"/>
        <v>75.297640264745979</v>
      </c>
      <c r="P12" s="310">
        <f t="shared" ca="1" si="18"/>
        <v>1</v>
      </c>
      <c r="Q12" s="304">
        <f t="shared" ca="1" si="19"/>
        <v>7.4999999999998393E-3</v>
      </c>
      <c r="R12" s="306">
        <f t="shared" ca="1" si="20"/>
        <v>7.4999999999998397E-4</v>
      </c>
      <c r="S12" s="307">
        <f t="shared" ca="1" si="21"/>
        <v>3.2540679999999997</v>
      </c>
      <c r="T12" s="304">
        <f t="shared" ca="1" si="1"/>
        <v>31.922407079999999</v>
      </c>
      <c r="U12" s="311">
        <f t="shared" ca="1" si="2"/>
        <v>0</v>
      </c>
      <c r="V12" s="306">
        <f t="shared" ca="1" si="3"/>
        <v>1.1568935796229314</v>
      </c>
      <c r="W12" s="304">
        <f t="shared" ca="1" si="4"/>
        <v>53.415437519372645</v>
      </c>
      <c r="Y12" s="314" t="str">
        <f t="shared" ca="1" si="22"/>
        <v/>
      </c>
      <c r="Z12" s="315" t="str">
        <f t="shared" ca="1" si="23"/>
        <v/>
      </c>
      <c r="AA12" s="316" t="str">
        <f t="shared" ca="1" si="24"/>
        <v/>
      </c>
      <c r="AC12" s="310" t="e">
        <f t="shared" ca="1" si="25"/>
        <v>#N/A</v>
      </c>
      <c r="AD12" s="323" t="e">
        <f t="shared" ca="1" si="26"/>
        <v>#N/A</v>
      </c>
      <c r="AE12" s="324">
        <f t="shared" ca="1" si="5"/>
        <v>571.86786983027434</v>
      </c>
      <c r="AG12" s="306">
        <f t="shared" ca="1" si="27"/>
        <v>-25.960983006177592</v>
      </c>
      <c r="AH12" s="304">
        <f t="shared" ca="1" si="28"/>
        <v>-16.471777177847017</v>
      </c>
    </row>
    <row r="13" spans="1:248" x14ac:dyDescent="0.2">
      <c r="A13" s="347">
        <f t="shared" ca="1" si="6"/>
        <v>0.01</v>
      </c>
      <c r="B13" s="304">
        <f t="shared" ca="1" si="7"/>
        <v>4.6899999999999977</v>
      </c>
      <c r="D13" s="306">
        <f t="shared" ca="1" si="8"/>
        <v>-4.1654315957490153</v>
      </c>
      <c r="E13" s="307">
        <f t="shared" ca="1" si="9"/>
        <v>-25.685017108366374</v>
      </c>
      <c r="F13" s="304">
        <f t="shared" ca="1" si="10"/>
        <v>26.020586546731369</v>
      </c>
      <c r="G13" s="306">
        <f t="shared" ca="1" si="11"/>
        <v>38.135445224144142</v>
      </c>
      <c r="H13" s="307">
        <f t="shared" ca="1" si="12"/>
        <v>145.24118392589429</v>
      </c>
      <c r="I13" s="304">
        <f t="shared" ca="1" si="13"/>
        <v>150.16428899921297</v>
      </c>
      <c r="J13" s="306">
        <f t="shared" ca="1" si="14"/>
        <v>133.90508184301316</v>
      </c>
      <c r="K13" s="307">
        <f t="shared" ca="1" si="15"/>
        <v>573.32156592038871</v>
      </c>
      <c r="L13" s="304">
        <f t="shared" ca="1" si="0"/>
        <v>588.7513812236798</v>
      </c>
      <c r="M13" s="306">
        <f t="shared" ca="1" si="16"/>
        <v>1.3140259394487175</v>
      </c>
      <c r="N13" s="304">
        <f t="shared" ca="1" si="17"/>
        <v>75.288140501124573</v>
      </c>
      <c r="P13" s="310">
        <f t="shared" ca="1" si="18"/>
        <v>1</v>
      </c>
      <c r="Q13" s="304">
        <f t="shared" ca="1" si="19"/>
        <v>8.4999999999998185E-3</v>
      </c>
      <c r="R13" s="306">
        <f t="shared" ca="1" si="20"/>
        <v>8.4999999999998185E-4</v>
      </c>
      <c r="S13" s="307">
        <f t="shared" ca="1" si="21"/>
        <v>3.2540594999999999</v>
      </c>
      <c r="T13" s="304">
        <f t="shared" ca="1" si="1"/>
        <v>31.922323694999999</v>
      </c>
      <c r="U13" s="311">
        <f t="shared" ca="1" si="2"/>
        <v>0</v>
      </c>
      <c r="V13" s="306">
        <f t="shared" ca="1" si="3"/>
        <v>1.1567252767374363</v>
      </c>
      <c r="W13" s="304">
        <f t="shared" ca="1" si="4"/>
        <v>53.223902572894964</v>
      </c>
      <c r="Y13" s="314" t="str">
        <f t="shared" ca="1" si="22"/>
        <v/>
      </c>
      <c r="Z13" s="315" t="str">
        <f t="shared" ca="1" si="23"/>
        <v/>
      </c>
      <c r="AA13" s="316" t="str">
        <f t="shared" ca="1" si="24"/>
        <v/>
      </c>
      <c r="AC13" s="310" t="e">
        <f t="shared" ca="1" si="25"/>
        <v>#N/A</v>
      </c>
      <c r="AD13" s="323" t="e">
        <f t="shared" ca="1" si="26"/>
        <v>#N/A</v>
      </c>
      <c r="AE13" s="324">
        <f t="shared" ca="1" si="5"/>
        <v>573.32156592038871</v>
      </c>
      <c r="AG13" s="306">
        <f t="shared" ca="1" si="27"/>
        <v>-25.901197619449231</v>
      </c>
      <c r="AH13" s="304">
        <f t="shared" ca="1" si="28"/>
        <v>-16.412403497653514</v>
      </c>
    </row>
    <row r="14" spans="1:248" x14ac:dyDescent="0.2">
      <c r="A14" s="347">
        <f t="shared" ca="1" si="6"/>
        <v>0.01</v>
      </c>
      <c r="B14" s="304">
        <f t="shared" ca="1" si="7"/>
        <v>4.6999999999999975</v>
      </c>
      <c r="D14" s="306">
        <f t="shared" ca="1" si="8"/>
        <v>-4.1530496763906957</v>
      </c>
      <c r="E14" s="307">
        <f t="shared" ca="1" si="9"/>
        <v>-25.627144610655943</v>
      </c>
      <c r="F14" s="304">
        <f t="shared" ca="1" si="10"/>
        <v>25.961478434596916</v>
      </c>
      <c r="G14" s="306">
        <f t="shared" ca="1" si="11"/>
        <v>38.093914727380238</v>
      </c>
      <c r="H14" s="307">
        <f t="shared" ca="1" si="12"/>
        <v>144.98491247978774</v>
      </c>
      <c r="I14" s="304">
        <f t="shared" ca="1" si="13"/>
        <v>149.90587442134691</v>
      </c>
      <c r="J14" s="306">
        <f t="shared" ca="1" si="14"/>
        <v>134.28622864277079</v>
      </c>
      <c r="K14" s="307">
        <f t="shared" ca="1" si="15"/>
        <v>574.77269640241707</v>
      </c>
      <c r="L14" s="304">
        <f t="shared" ca="1" si="0"/>
        <v>590.25117003933462</v>
      </c>
      <c r="M14" s="306">
        <f t="shared" ca="1" si="16"/>
        <v>1.3138597465303115</v>
      </c>
      <c r="N14" s="304">
        <f t="shared" ca="1" si="17"/>
        <v>75.27861834831495</v>
      </c>
      <c r="P14" s="310">
        <f t="shared" ca="1" si="18"/>
        <v>1</v>
      </c>
      <c r="Q14" s="304">
        <f t="shared" ca="1" si="19"/>
        <v>9.4999999999997968E-3</v>
      </c>
      <c r="R14" s="306">
        <f t="shared" ca="1" si="20"/>
        <v>9.4999999999997972E-4</v>
      </c>
      <c r="S14" s="307">
        <f t="shared" ca="1" si="21"/>
        <v>3.2540499999999999</v>
      </c>
      <c r="T14" s="304">
        <f t="shared" ca="1" si="1"/>
        <v>31.922230500000001</v>
      </c>
      <c r="U14" s="311">
        <f t="shared" ca="1" si="2"/>
        <v>0</v>
      </c>
      <c r="V14" s="306">
        <f t="shared" ca="1" si="3"/>
        <v>1.1565572946070917</v>
      </c>
      <c r="W14" s="304">
        <f t="shared" ca="1" si="4"/>
        <v>53.033173684433123</v>
      </c>
      <c r="Y14" s="314" t="str">
        <f t="shared" ca="1" si="22"/>
        <v/>
      </c>
      <c r="Z14" s="315" t="str">
        <f t="shared" ca="1" si="23"/>
        <v/>
      </c>
      <c r="AA14" s="316" t="str">
        <f t="shared" ca="1" si="24"/>
        <v>Satellite</v>
      </c>
      <c r="AC14" s="310" t="e">
        <f t="shared" ca="1" si="25"/>
        <v>#N/A</v>
      </c>
      <c r="AD14" s="323" t="e">
        <f t="shared" ca="1" si="26"/>
        <v>#N/A</v>
      </c>
      <c r="AE14" s="324">
        <f t="shared" ca="1" si="5"/>
        <v>574.77269640241707</v>
      </c>
      <c r="AG14" s="306">
        <f t="shared" ca="1" si="27"/>
        <v>-25.841664807264898</v>
      </c>
      <c r="AH14" s="304">
        <f t="shared" ca="1" si="28"/>
        <v>-16.353283622837683</v>
      </c>
    </row>
    <row r="15" spans="1:248" x14ac:dyDescent="0.2">
      <c r="A15" s="347">
        <f t="shared" ca="1" si="6"/>
        <v>0.01</v>
      </c>
      <c r="B15" s="304">
        <f t="shared" ca="1" si="7"/>
        <v>4.7099999999999973</v>
      </c>
      <c r="D15" s="306">
        <f t="shared" ca="1" si="8"/>
        <v>-4.1407957927418702</v>
      </c>
      <c r="E15" s="307">
        <f t="shared" ca="1" si="9"/>
        <v>-25.569811505427822</v>
      </c>
      <c r="F15" s="304">
        <f t="shared" ca="1" si="10"/>
        <v>25.902923584419923</v>
      </c>
      <c r="G15" s="306">
        <f t="shared" ca="1" si="11"/>
        <v>38.052506769452819</v>
      </c>
      <c r="H15" s="307">
        <f t="shared" ca="1" si="12"/>
        <v>144.72921436473345</v>
      </c>
      <c r="I15" s="304">
        <f t="shared" ca="1" si="13"/>
        <v>149.64804964339569</v>
      </c>
      <c r="J15" s="306">
        <f t="shared" ca="1" si="14"/>
        <v>134.66696075025496</v>
      </c>
      <c r="K15" s="307">
        <f t="shared" ca="1" si="15"/>
        <v>576.22126703663969</v>
      </c>
      <c r="L15" s="304">
        <f t="shared" ca="1" si="0"/>
        <v>591.74837465177814</v>
      </c>
      <c r="M15" s="306">
        <f t="shared" ca="1" si="16"/>
        <v>1.3136931619106667</v>
      </c>
      <c r="N15" s="304">
        <f t="shared" ca="1" si="17"/>
        <v>75.269073752677514</v>
      </c>
      <c r="P15" s="310">
        <f t="shared" ca="1" si="18"/>
        <v>2</v>
      </c>
      <c r="Q15" s="304">
        <f t="shared" ca="1" si="19"/>
        <v>9.5000000000002253E-3</v>
      </c>
      <c r="R15" s="306">
        <f t="shared" ca="1" si="20"/>
        <v>9.5000000000002255E-4</v>
      </c>
      <c r="S15" s="307">
        <f t="shared" ca="1" si="21"/>
        <v>3.2540404999999999</v>
      </c>
      <c r="T15" s="304">
        <f t="shared" ca="1" si="1"/>
        <v>31.922137305</v>
      </c>
      <c r="U15" s="311">
        <f t="shared" ca="1" si="2"/>
        <v>0</v>
      </c>
      <c r="V15" s="306">
        <f t="shared" ca="1" si="3"/>
        <v>1.1563896324345331</v>
      </c>
      <c r="W15" s="304">
        <f t="shared" ca="1" si="4"/>
        <v>52.843244257120745</v>
      </c>
      <c r="Y15" s="314" t="str">
        <f t="shared" ca="1" si="22"/>
        <v/>
      </c>
      <c r="Z15" s="315" t="str">
        <f t="shared" ca="1" si="23"/>
        <v/>
      </c>
      <c r="AA15" s="316" t="str">
        <f t="shared" ca="1" si="24"/>
        <v/>
      </c>
      <c r="AC15" s="310" t="e">
        <f t="shared" ca="1" si="25"/>
        <v>#N/A</v>
      </c>
      <c r="AD15" s="323" t="e">
        <f t="shared" ca="1" si="26"/>
        <v>#N/A</v>
      </c>
      <c r="AE15" s="324">
        <f t="shared" ca="1" si="5"/>
        <v>576.22126703663969</v>
      </c>
      <c r="AG15" s="306">
        <f t="shared" ca="1" si="27"/>
        <v>-25.78268543504754</v>
      </c>
      <c r="AH15" s="304">
        <f t="shared" ca="1" si="28"/>
        <v>-16.29471842296773</v>
      </c>
    </row>
    <row r="16" spans="1:248" x14ac:dyDescent="0.2">
      <c r="A16" s="347">
        <f t="shared" ca="1" si="6"/>
        <v>0.01</v>
      </c>
      <c r="B16" s="304">
        <f t="shared" ca="1" si="7"/>
        <v>4.7199999999999971</v>
      </c>
      <c r="D16" s="306">
        <f t="shared" ca="1" si="8"/>
        <v>-4.1286683778791984</v>
      </c>
      <c r="E16" s="307">
        <f t="shared" ca="1" si="9"/>
        <v>-25.513010955973531</v>
      </c>
      <c r="F16" s="304">
        <f t="shared" ca="1" si="10"/>
        <v>25.844914985623866</v>
      </c>
      <c r="G16" s="306">
        <f t="shared" ca="1" si="11"/>
        <v>38.011220085674026</v>
      </c>
      <c r="H16" s="307">
        <f t="shared" ca="1" si="12"/>
        <v>144.47408425517372</v>
      </c>
      <c r="I16" s="304">
        <f t="shared" ca="1" si="13"/>
        <v>149.39080920114392</v>
      </c>
      <c r="J16" s="306">
        <f t="shared" ca="1" si="14"/>
        <v>135.04727938453058</v>
      </c>
      <c r="K16" s="307">
        <f t="shared" ca="1" si="15"/>
        <v>577.66728352973928</v>
      </c>
      <c r="L16" s="304">
        <f t="shared" ca="1" si="0"/>
        <v>593.24300091091811</v>
      </c>
      <c r="M16" s="306">
        <f t="shared" ca="1" si="16"/>
        <v>1.3135261846467225</v>
      </c>
      <c r="N16" s="304">
        <f t="shared" ca="1" si="17"/>
        <v>75.259506660178872</v>
      </c>
      <c r="P16" s="310">
        <f t="shared" ca="1" si="18"/>
        <v>2</v>
      </c>
      <c r="Q16" s="304">
        <f t="shared" ca="1" si="19"/>
        <v>8.5000000000002469E-3</v>
      </c>
      <c r="R16" s="306">
        <f t="shared" ca="1" si="20"/>
        <v>8.5000000000002467E-4</v>
      </c>
      <c r="S16" s="307">
        <f t="shared" ca="1" si="21"/>
        <v>3.254032</v>
      </c>
      <c r="T16" s="304">
        <f t="shared" ca="1" si="1"/>
        <v>31.922053920000003</v>
      </c>
      <c r="U16" s="311">
        <f t="shared" ca="1" si="2"/>
        <v>0</v>
      </c>
      <c r="V16" s="306">
        <f t="shared" ca="1" si="3"/>
        <v>1.1562222894292471</v>
      </c>
      <c r="W16" s="304">
        <f t="shared" ca="1" si="4"/>
        <v>52.654107781001784</v>
      </c>
      <c r="Y16" s="314" t="str">
        <f t="shared" ca="1" si="22"/>
        <v/>
      </c>
      <c r="Z16" s="315" t="str">
        <f t="shared" ca="1" si="23"/>
        <v/>
      </c>
      <c r="AA16" s="316" t="str">
        <f t="shared" ca="1" si="24"/>
        <v/>
      </c>
      <c r="AC16" s="310" t="e">
        <f t="shared" ca="1" si="25"/>
        <v>#N/A</v>
      </c>
      <c r="AD16" s="323" t="e">
        <f t="shared" ca="1" si="26"/>
        <v>#N/A</v>
      </c>
      <c r="AE16" s="324">
        <f t="shared" ca="1" si="5"/>
        <v>577.66728352973928</v>
      </c>
      <c r="AG16" s="306">
        <f t="shared" ca="1" si="27"/>
        <v>-25.724252486473027</v>
      </c>
      <c r="AH16" s="304">
        <f t="shared" ca="1" si="28"/>
        <v>-16.236700885891949</v>
      </c>
    </row>
    <row r="17" spans="1:34" x14ac:dyDescent="0.2">
      <c r="A17" s="347">
        <f t="shared" ca="1" si="6"/>
        <v>0.01</v>
      </c>
      <c r="B17" s="304">
        <f t="shared" ca="1" si="7"/>
        <v>4.7299999999999969</v>
      </c>
      <c r="D17" s="306">
        <f t="shared" ca="1" si="8"/>
        <v>-4.1165889584803326</v>
      </c>
      <c r="E17" s="307">
        <f t="shared" ca="1" si="9"/>
        <v>-25.456443831345361</v>
      </c>
      <c r="F17" s="304">
        <f t="shared" ca="1" si="10"/>
        <v>25.787144804951236</v>
      </c>
      <c r="G17" s="306">
        <f t="shared" ca="1" si="11"/>
        <v>37.970054196089222</v>
      </c>
      <c r="H17" s="307">
        <f t="shared" ca="1" si="12"/>
        <v>144.21951981686027</v>
      </c>
      <c r="I17" s="304">
        <f t="shared" ca="1" si="13"/>
        <v>149.13415072296385</v>
      </c>
      <c r="J17" s="306">
        <f t="shared" ca="1" si="14"/>
        <v>135.4271857559394</v>
      </c>
      <c r="K17" s="307">
        <f t="shared" ca="1" si="15"/>
        <v>579.11075155009939</v>
      </c>
      <c r="L17" s="304">
        <f t="shared" ca="1" si="0"/>
        <v>594.73505462743219</v>
      </c>
      <c r="M17" s="306">
        <f t="shared" ca="1" si="16"/>
        <v>1.3133588137919272</v>
      </c>
      <c r="N17" s="304">
        <f t="shared" ca="1" si="17"/>
        <v>75.249917016585599</v>
      </c>
      <c r="P17" s="310">
        <f t="shared" ca="1" si="18"/>
        <v>2</v>
      </c>
      <c r="Q17" s="304">
        <f t="shared" ca="1" si="19"/>
        <v>7.5000000000002669E-3</v>
      </c>
      <c r="R17" s="306">
        <f t="shared" ca="1" si="20"/>
        <v>7.5000000000002669E-4</v>
      </c>
      <c r="S17" s="307">
        <f t="shared" ca="1" si="21"/>
        <v>3.2540244999999999</v>
      </c>
      <c r="T17" s="304">
        <f t="shared" ca="1" si="1"/>
        <v>31.921980345000001</v>
      </c>
      <c r="U17" s="311">
        <f t="shared" ca="1" si="2"/>
        <v>0</v>
      </c>
      <c r="V17" s="306">
        <f t="shared" ca="1" si="3"/>
        <v>1.1560552648057998</v>
      </c>
      <c r="W17" s="304">
        <f t="shared" ca="1" si="4"/>
        <v>52.465759958878557</v>
      </c>
      <c r="Y17" s="314" t="str">
        <f t="shared" ca="1" si="22"/>
        <v/>
      </c>
      <c r="Z17" s="315" t="str">
        <f t="shared" ca="1" si="23"/>
        <v/>
      </c>
      <c r="AA17" s="316" t="str">
        <f t="shared" ca="1" si="24"/>
        <v/>
      </c>
      <c r="AC17" s="310" t="e">
        <f t="shared" ca="1" si="25"/>
        <v>#N/A</v>
      </c>
      <c r="AD17" s="323" t="e">
        <f t="shared" ca="1" si="26"/>
        <v>#N/A</v>
      </c>
      <c r="AE17" s="324">
        <f t="shared" ca="1" si="5"/>
        <v>579.11075155009939</v>
      </c>
      <c r="AG17" s="306">
        <f t="shared" ca="1" si="27"/>
        <v>-25.666056702774583</v>
      </c>
      <c r="AH17" s="304">
        <f t="shared" ca="1" si="28"/>
        <v>-16.178921757043252</v>
      </c>
    </row>
    <row r="18" spans="1:34" x14ac:dyDescent="0.2">
      <c r="A18" s="347">
        <f t="shared" ca="1" si="6"/>
        <v>0.01</v>
      </c>
      <c r="B18" s="304">
        <f t="shared" ca="1" si="7"/>
        <v>4.7399999999999967</v>
      </c>
      <c r="D18" s="306">
        <f t="shared" ca="1" si="8"/>
        <v>-4.1045572770819172</v>
      </c>
      <c r="E18" s="307">
        <f t="shared" ca="1" si="9"/>
        <v>-25.400108892247065</v>
      </c>
      <c r="F18" s="304">
        <f t="shared" ca="1" si="10"/>
        <v>25.729611776683583</v>
      </c>
      <c r="G18" s="306">
        <f t="shared" ca="1" si="11"/>
        <v>37.929008623318403</v>
      </c>
      <c r="H18" s="307">
        <f t="shared" ca="1" si="12"/>
        <v>143.96551872793779</v>
      </c>
      <c r="I18" s="304">
        <f t="shared" ca="1" si="13"/>
        <v>148.87807184992681</v>
      </c>
      <c r="J18" s="306">
        <f t="shared" ca="1" si="14"/>
        <v>135.80668107003643</v>
      </c>
      <c r="K18" s="307">
        <f t="shared" ca="1" si="15"/>
        <v>580.55167674282336</v>
      </c>
      <c r="L18" s="304">
        <f t="shared" ca="1" si="0"/>
        <v>596.22454158828646</v>
      </c>
      <c r="M18" s="306">
        <f t="shared" ca="1" si="16"/>
        <v>1.3131910483962237</v>
      </c>
      <c r="N18" s="304">
        <f t="shared" ca="1" si="17"/>
        <v>75.240304767463456</v>
      </c>
      <c r="P18" s="310">
        <f t="shared" ca="1" si="18"/>
        <v>2</v>
      </c>
      <c r="Q18" s="304">
        <f t="shared" ca="1" si="19"/>
        <v>6.5000000000002885E-3</v>
      </c>
      <c r="R18" s="306">
        <f t="shared" ca="1" si="20"/>
        <v>6.5000000000002881E-4</v>
      </c>
      <c r="S18" s="307">
        <f t="shared" ca="1" si="21"/>
        <v>3.2540179999999999</v>
      </c>
      <c r="T18" s="304">
        <f t="shared" ca="1" si="1"/>
        <v>31.921916580000001</v>
      </c>
      <c r="U18" s="311">
        <f t="shared" ca="1" si="2"/>
        <v>0</v>
      </c>
      <c r="V18" s="306">
        <f t="shared" ca="1" si="3"/>
        <v>1.1558885577820903</v>
      </c>
      <c r="W18" s="304">
        <f t="shared" ca="1" si="4"/>
        <v>52.278196522794801</v>
      </c>
      <c r="Y18" s="314" t="str">
        <f t="shared" ca="1" si="22"/>
        <v/>
      </c>
      <c r="Z18" s="315" t="str">
        <f t="shared" ca="1" si="23"/>
        <v/>
      </c>
      <c r="AA18" s="316" t="str">
        <f t="shared" ca="1" si="24"/>
        <v/>
      </c>
      <c r="AC18" s="310" t="e">
        <f t="shared" ca="1" si="25"/>
        <v>#N/A</v>
      </c>
      <c r="AD18" s="323" t="e">
        <f t="shared" ca="1" si="26"/>
        <v>#N/A</v>
      </c>
      <c r="AE18" s="324">
        <f t="shared" ca="1" si="5"/>
        <v>580.55167674282336</v>
      </c>
      <c r="AG18" s="306">
        <f t="shared" ca="1" si="27"/>
        <v>-25.608096814068801</v>
      </c>
      <c r="AH18" s="304">
        <f t="shared" ca="1" si="28"/>
        <v>-16.121379770756818</v>
      </c>
    </row>
    <row r="19" spans="1:34" x14ac:dyDescent="0.2">
      <c r="A19" s="347">
        <f t="shared" ca="1" si="6"/>
        <v>0.01</v>
      </c>
      <c r="B19" s="304">
        <f t="shared" ca="1" si="7"/>
        <v>4.7499999999999964</v>
      </c>
      <c r="D19" s="306">
        <f t="shared" ca="1" si="8"/>
        <v>-4.0925730779591909</v>
      </c>
      <c r="E19" s="307">
        <f t="shared" ca="1" si="9"/>
        <v>-25.344004907741244</v>
      </c>
      <c r="F19" s="304">
        <f t="shared" ca="1" si="10"/>
        <v>25.672314643639922</v>
      </c>
      <c r="G19" s="306">
        <f t="shared" ca="1" si="11"/>
        <v>37.888082892538812</v>
      </c>
      <c r="H19" s="307">
        <f t="shared" ca="1" si="12"/>
        <v>143.71207867886037</v>
      </c>
      <c r="I19" s="304">
        <f t="shared" ca="1" si="13"/>
        <v>148.62257023571772</v>
      </c>
      <c r="J19" s="306">
        <f t="shared" ca="1" si="14"/>
        <v>136.18576652761573</v>
      </c>
      <c r="K19" s="307">
        <f t="shared" ca="1" si="15"/>
        <v>581.99006472985729</v>
      </c>
      <c r="L19" s="304">
        <f t="shared" ca="1" si="0"/>
        <v>597.71146755686209</v>
      </c>
      <c r="M19" s="306">
        <f t="shared" ca="1" si="16"/>
        <v>1.3130228875060352</v>
      </c>
      <c r="N19" s="304">
        <f t="shared" ca="1" si="17"/>
        <v>75.230669858176483</v>
      </c>
      <c r="P19" s="310">
        <f t="shared" ca="1" si="18"/>
        <v>2</v>
      </c>
      <c r="Q19" s="304">
        <f t="shared" ca="1" si="19"/>
        <v>5.5000000000003102E-3</v>
      </c>
      <c r="R19" s="306">
        <f t="shared" ca="1" si="20"/>
        <v>5.5000000000003104E-4</v>
      </c>
      <c r="S19" s="307">
        <f t="shared" ca="1" si="21"/>
        <v>3.2540125</v>
      </c>
      <c r="T19" s="304">
        <f t="shared" ca="1" si="1"/>
        <v>31.921862625000003</v>
      </c>
      <c r="U19" s="311">
        <f t="shared" ca="1" si="2"/>
        <v>0</v>
      </c>
      <c r="V19" s="306">
        <f t="shared" ca="1" si="3"/>
        <v>1.155722167579335</v>
      </c>
      <c r="W19" s="304">
        <f t="shared" ca="1" si="4"/>
        <v>52.091413233797539</v>
      </c>
      <c r="Y19" s="314" t="str">
        <f t="shared" ca="1" si="22"/>
        <v/>
      </c>
      <c r="Z19" s="315" t="str">
        <f t="shared" ca="1" si="23"/>
        <v/>
      </c>
      <c r="AA19" s="316" t="str">
        <f t="shared" ca="1" si="24"/>
        <v/>
      </c>
      <c r="AC19" s="310" t="e">
        <f t="shared" ca="1" si="25"/>
        <v>#N/A</v>
      </c>
      <c r="AD19" s="323" t="e">
        <f t="shared" ca="1" si="26"/>
        <v>#N/A</v>
      </c>
      <c r="AE19" s="324">
        <f t="shared" ca="1" si="5"/>
        <v>581.99006472985729</v>
      </c>
      <c r="AG19" s="306">
        <f t="shared" ca="1" si="27"/>
        <v>-25.550371558991372</v>
      </c>
      <c r="AH19" s="304">
        <f t="shared" ca="1" si="28"/>
        <v>-16.064073669905941</v>
      </c>
    </row>
    <row r="20" spans="1:34" x14ac:dyDescent="0.2">
      <c r="A20" s="347">
        <f t="shared" ca="1" si="6"/>
        <v>0.01</v>
      </c>
      <c r="B20" s="304">
        <f t="shared" ca="1" si="7"/>
        <v>4.7599999999999962</v>
      </c>
      <c r="D20" s="306">
        <f t="shared" ca="1" si="8"/>
        <v>-4.0806361071119017</v>
      </c>
      <c r="E20" s="307">
        <f t="shared" ca="1" si="9"/>
        <v>-25.28813065518154</v>
      </c>
      <c r="F20" s="304">
        <f t="shared" ca="1" si="10"/>
        <v>25.615252157107449</v>
      </c>
      <c r="G20" s="306">
        <f t="shared" ca="1" si="11"/>
        <v>37.847276531467692</v>
      </c>
      <c r="H20" s="307">
        <f t="shared" ca="1" si="12"/>
        <v>143.45919737230855</v>
      </c>
      <c r="I20" s="304">
        <f t="shared" ca="1" si="13"/>
        <v>148.36764354655082</v>
      </c>
      <c r="J20" s="306">
        <f t="shared" ca="1" si="14"/>
        <v>136.56444332473575</v>
      </c>
      <c r="K20" s="307">
        <f t="shared" ca="1" si="15"/>
        <v>583.42592111011311</v>
      </c>
      <c r="L20" s="304">
        <f t="shared" ca="1" si="0"/>
        <v>599.19583827307986</v>
      </c>
      <c r="M20" s="306">
        <f t="shared" ca="1" si="16"/>
        <v>1.3128543301642503</v>
      </c>
      <c r="N20" s="304">
        <f t="shared" ca="1" si="17"/>
        <v>75.22101223388627</v>
      </c>
      <c r="P20" s="310">
        <f t="shared" ca="1" si="18"/>
        <v>2</v>
      </c>
      <c r="Q20" s="304">
        <f t="shared" ca="1" si="19"/>
        <v>4.5000000000003319E-3</v>
      </c>
      <c r="R20" s="306">
        <f t="shared" ca="1" si="20"/>
        <v>4.5000000000003316E-4</v>
      </c>
      <c r="S20" s="307">
        <f t="shared" ca="1" si="21"/>
        <v>3.2540079999999998</v>
      </c>
      <c r="T20" s="304">
        <f t="shared" ca="1" si="1"/>
        <v>31.921818479999999</v>
      </c>
      <c r="U20" s="311">
        <f t="shared" ca="1" si="2"/>
        <v>0</v>
      </c>
      <c r="V20" s="306">
        <f t="shared" ca="1" si="3"/>
        <v>1.1555560934220477</v>
      </c>
      <c r="W20" s="304">
        <f t="shared" ca="1" si="4"/>
        <v>51.905405881701256</v>
      </c>
      <c r="Y20" s="314" t="str">
        <f t="shared" ca="1" si="22"/>
        <v/>
      </c>
      <c r="Z20" s="315" t="str">
        <f t="shared" ca="1" si="23"/>
        <v/>
      </c>
      <c r="AA20" s="316" t="str">
        <f t="shared" ca="1" si="24"/>
        <v/>
      </c>
      <c r="AC20" s="310" t="e">
        <f t="shared" ca="1" si="25"/>
        <v>#N/A</v>
      </c>
      <c r="AD20" s="323" t="e">
        <f t="shared" ca="1" si="26"/>
        <v>#N/A</v>
      </c>
      <c r="AE20" s="324">
        <f t="shared" ca="1" si="5"/>
        <v>583.42592111011311</v>
      </c>
      <c r="AG20" s="306">
        <f t="shared" ca="1" si="27"/>
        <v>-25.492879684627773</v>
      </c>
      <c r="AH20" s="304">
        <f t="shared" ca="1" si="28"/>
        <v>-16.007002205832791</v>
      </c>
    </row>
    <row r="21" spans="1:34" x14ac:dyDescent="0.2">
      <c r="A21" s="347">
        <f t="shared" ca="1" si="6"/>
        <v>0.01</v>
      </c>
      <c r="B21" s="304">
        <f t="shared" ca="1" si="7"/>
        <v>4.769999999999996</v>
      </c>
      <c r="D21" s="306">
        <f t="shared" ca="1" si="8"/>
        <v>-4.0687461122503636</v>
      </c>
      <c r="E21" s="307">
        <f t="shared" ca="1" si="9"/>
        <v>-25.232484920145527</v>
      </c>
      <c r="F21" s="304">
        <f t="shared" ca="1" si="10"/>
        <v>25.558423076773028</v>
      </c>
      <c r="G21" s="306">
        <f t="shared" ca="1" si="11"/>
        <v>37.80658907034519</v>
      </c>
      <c r="H21" s="307">
        <f t="shared" ca="1" si="12"/>
        <v>143.20687252310711</v>
      </c>
      <c r="I21" s="304">
        <f t="shared" ca="1" si="13"/>
        <v>148.11328946108583</v>
      </c>
      <c r="J21" s="306">
        <f t="shared" ca="1" si="14"/>
        <v>136.9427126527448</v>
      </c>
      <c r="K21" s="307">
        <f t="shared" ca="1" si="15"/>
        <v>584.85925145959015</v>
      </c>
      <c r="L21" s="304">
        <f t="shared" ca="1" si="0"/>
        <v>600.67765945352448</v>
      </c>
      <c r="M21" s="306">
        <f t="shared" ca="1" si="16"/>
        <v>1.3126853754102079</v>
      </c>
      <c r="N21" s="304">
        <f t="shared" ca="1" si="17"/>
        <v>75.211331839550965</v>
      </c>
      <c r="P21" s="310">
        <f t="shared" ca="1" si="18"/>
        <v>2</v>
      </c>
      <c r="Q21" s="304">
        <f t="shared" ca="1" si="19"/>
        <v>3.5000000000003527E-3</v>
      </c>
      <c r="R21" s="306">
        <f t="shared" ca="1" si="20"/>
        <v>3.5000000000003529E-4</v>
      </c>
      <c r="S21" s="307">
        <f t="shared" ca="1" si="21"/>
        <v>3.2540044999999997</v>
      </c>
      <c r="T21" s="304">
        <f t="shared" ca="1" si="1"/>
        <v>31.921784145</v>
      </c>
      <c r="U21" s="311">
        <f t="shared" ca="1" si="2"/>
        <v>0</v>
      </c>
      <c r="V21" s="306">
        <f t="shared" ca="1" si="3"/>
        <v>1.1553903345380225</v>
      </c>
      <c r="W21" s="304">
        <f t="shared" ca="1" si="4"/>
        <v>51.720170284854419</v>
      </c>
      <c r="Y21" s="314" t="str">
        <f t="shared" ca="1" si="22"/>
        <v/>
      </c>
      <c r="Z21" s="315" t="str">
        <f t="shared" ca="1" si="23"/>
        <v/>
      </c>
      <c r="AA21" s="316" t="str">
        <f t="shared" ca="1" si="24"/>
        <v/>
      </c>
      <c r="AC21" s="310" t="e">
        <f t="shared" ca="1" si="25"/>
        <v>#N/A</v>
      </c>
      <c r="AD21" s="323" t="e">
        <f t="shared" ca="1" si="26"/>
        <v>#N/A</v>
      </c>
      <c r="AE21" s="324">
        <f t="shared" ca="1" si="5"/>
        <v>584.85925145959015</v>
      </c>
      <c r="AG21" s="306">
        <f t="shared" ca="1" si="27"/>
        <v>-25.435619946444596</v>
      </c>
      <c r="AH21" s="304">
        <f t="shared" ca="1" si="28"/>
        <v>-15.950164138279851</v>
      </c>
    </row>
    <row r="22" spans="1:34" x14ac:dyDescent="0.2">
      <c r="A22" s="347">
        <f t="shared" ca="1" si="6"/>
        <v>0.01</v>
      </c>
      <c r="B22" s="304">
        <f t="shared" ca="1" si="7"/>
        <v>4.7799999999999958</v>
      </c>
      <c r="D22" s="306">
        <f t="shared" ca="1" si="8"/>
        <v>-4.0569028427816551</v>
      </c>
      <c r="E22" s="307">
        <f t="shared" ca="1" si="9"/>
        <v>-25.177066496368248</v>
      </c>
      <c r="F22" s="304">
        <f t="shared" ca="1" si="10"/>
        <v>25.501826170655274</v>
      </c>
      <c r="G22" s="306">
        <f t="shared" ca="1" si="11"/>
        <v>37.766020041917372</v>
      </c>
      <c r="H22" s="307">
        <f t="shared" ca="1" si="12"/>
        <v>142.95510185814342</v>
      </c>
      <c r="I22" s="304">
        <f t="shared" ca="1" si="13"/>
        <v>147.85950567034459</v>
      </c>
      <c r="J22" s="306">
        <f t="shared" ca="1" si="14"/>
        <v>137.32057569830613</v>
      </c>
      <c r="K22" s="307">
        <f t="shared" ca="1" si="15"/>
        <v>586.29006133149642</v>
      </c>
      <c r="L22" s="304">
        <f t="shared" ca="1" si="0"/>
        <v>602.15693679156777</v>
      </c>
      <c r="M22" s="306">
        <f t="shared" ca="1" si="16"/>
        <v>1.3125160222796823</v>
      </c>
      <c r="N22" s="304">
        <f t="shared" ca="1" si="17"/>
        <v>75.20162861992452</v>
      </c>
      <c r="P22" s="310">
        <f t="shared" ca="1" si="18"/>
        <v>2</v>
      </c>
      <c r="Q22" s="304">
        <f t="shared" ca="1" si="19"/>
        <v>2.5000000000003743E-3</v>
      </c>
      <c r="R22" s="306">
        <f t="shared" ca="1" si="20"/>
        <v>2.5000000000003741E-4</v>
      </c>
      <c r="S22" s="307">
        <f t="shared" ca="1" si="21"/>
        <v>3.2540019999999998</v>
      </c>
      <c r="T22" s="304">
        <f t="shared" ca="1" si="1"/>
        <v>31.92175962</v>
      </c>
      <c r="U22" s="311">
        <f t="shared" ca="1" si="2"/>
        <v>0</v>
      </c>
      <c r="V22" s="306">
        <f t="shared" ca="1" si="3"/>
        <v>1.1552248901583164</v>
      </c>
      <c r="W22" s="304">
        <f t="shared" ca="1" si="4"/>
        <v>51.535702289907888</v>
      </c>
      <c r="Y22" s="314" t="str">
        <f t="shared" ca="1" si="22"/>
        <v/>
      </c>
      <c r="Z22" s="315" t="str">
        <f t="shared" ca="1" si="23"/>
        <v/>
      </c>
      <c r="AA22" s="316" t="str">
        <f t="shared" ca="1" si="24"/>
        <v/>
      </c>
      <c r="AC22" s="310" t="e">
        <f t="shared" ca="1" si="25"/>
        <v>#N/A</v>
      </c>
      <c r="AD22" s="323" t="e">
        <f t="shared" ca="1" si="26"/>
        <v>#N/A</v>
      </c>
      <c r="AE22" s="324">
        <f t="shared" ca="1" si="5"/>
        <v>586.29006133149642</v>
      </c>
      <c r="AG22" s="306">
        <f t="shared" ca="1" si="27"/>
        <v>-25.37859110822157</v>
      </c>
      <c r="AH22" s="304">
        <f t="shared" ca="1" si="28"/>
        <v>-15.89355823532205</v>
      </c>
    </row>
    <row r="23" spans="1:34" x14ac:dyDescent="0.2">
      <c r="A23" s="347">
        <f t="shared" ca="1" si="6"/>
        <v>0.01</v>
      </c>
      <c r="B23" s="304">
        <f t="shared" ca="1" si="7"/>
        <v>4.7899999999999956</v>
      </c>
      <c r="D23" s="306">
        <f t="shared" ca="1" si="8"/>
        <v>-4.045106049795911</v>
      </c>
      <c r="E23" s="307">
        <f t="shared" ca="1" si="9"/>
        <v>-25.121874185676255</v>
      </c>
      <c r="F23" s="304">
        <f t="shared" ca="1" si="10"/>
        <v>25.44546021503723</v>
      </c>
      <c r="G23" s="306">
        <f t="shared" ca="1" si="11"/>
        <v>37.725568981419414</v>
      </c>
      <c r="H23" s="307">
        <f t="shared" ca="1" si="12"/>
        <v>142.70388311628665</v>
      </c>
      <c r="I23" s="304">
        <f t="shared" ca="1" si="13"/>
        <v>147.60628987762897</v>
      </c>
      <c r="J23" s="306">
        <f t="shared" ca="1" si="14"/>
        <v>137.6980336434228</v>
      </c>
      <c r="K23" s="307">
        <f t="shared" ca="1" si="15"/>
        <v>587.71835625636857</v>
      </c>
      <c r="L23" s="304">
        <f t="shared" ca="1" si="0"/>
        <v>603.63367595749071</v>
      </c>
      <c r="M23" s="306">
        <f t="shared" ca="1" si="16"/>
        <v>1.3123462698048685</v>
      </c>
      <c r="N23" s="304">
        <f t="shared" ca="1" si="17"/>
        <v>75.191902519555782</v>
      </c>
      <c r="P23" s="310">
        <f t="shared" ca="1" si="18"/>
        <v>2</v>
      </c>
      <c r="Q23" s="304">
        <f t="shared" ca="1" si="19"/>
        <v>1.5000000000003951E-3</v>
      </c>
      <c r="R23" s="306">
        <f t="shared" ca="1" si="20"/>
        <v>1.5000000000003951E-4</v>
      </c>
      <c r="S23" s="307">
        <f t="shared" ca="1" si="21"/>
        <v>3.2540004999999996</v>
      </c>
      <c r="T23" s="304">
        <f t="shared" ca="1" si="1"/>
        <v>31.921744904999997</v>
      </c>
      <c r="U23" s="311">
        <f t="shared" ca="1" si="2"/>
        <v>0</v>
      </c>
      <c r="V23" s="306">
        <f t="shared" ca="1" si="3"/>
        <v>1.1550597595172303</v>
      </c>
      <c r="W23" s="304">
        <f t="shared" ca="1" si="4"/>
        <v>51.351997771585985</v>
      </c>
      <c r="Y23" s="314" t="str">
        <f t="shared" ca="1" si="22"/>
        <v/>
      </c>
      <c r="Z23" s="315" t="str">
        <f t="shared" ca="1" si="23"/>
        <v/>
      </c>
      <c r="AA23" s="316" t="str">
        <f t="shared" ca="1" si="24"/>
        <v/>
      </c>
      <c r="AC23" s="310" t="e">
        <f t="shared" ca="1" si="25"/>
        <v>#N/A</v>
      </c>
      <c r="AD23" s="323" t="e">
        <f t="shared" ca="1" si="26"/>
        <v>#N/A</v>
      </c>
      <c r="AE23" s="324">
        <f t="shared" ca="1" si="5"/>
        <v>587.71835625636857</v>
      </c>
      <c r="AG23" s="306">
        <f t="shared" ca="1" si="27"/>
        <v>-25.321791941984117</v>
      </c>
      <c r="AH23" s="304">
        <f t="shared" ca="1" si="28"/>
        <v>-15.837183273299402</v>
      </c>
    </row>
    <row r="24" spans="1:34" x14ac:dyDescent="0.2">
      <c r="A24" s="347">
        <f t="shared" ca="1" si="6"/>
        <v>0.01</v>
      </c>
      <c r="B24" s="304">
        <f t="shared" ca="1" si="7"/>
        <v>4.7999999999999954</v>
      </c>
      <c r="D24" s="306">
        <f t="shared" ca="1" si="8"/>
        <v>-4.0333554860527867</v>
      </c>
      <c r="E24" s="307">
        <f t="shared" ca="1" si="9"/>
        <v>-25.066906797922464</v>
      </c>
      <c r="F24" s="304">
        <f t="shared" ca="1" si="10"/>
        <v>25.389323994399764</v>
      </c>
      <c r="G24" s="306">
        <f t="shared" ca="1" si="11"/>
        <v>37.685235426558883</v>
      </c>
      <c r="H24" s="307">
        <f t="shared" ca="1" si="12"/>
        <v>142.45321404830742</v>
      </c>
      <c r="I24" s="304">
        <f t="shared" ca="1" si="13"/>
        <v>147.35363979843885</v>
      </c>
      <c r="J24" s="306">
        <f t="shared" ca="1" si="14"/>
        <v>138.07508766546269</v>
      </c>
      <c r="K24" s="307">
        <f t="shared" ca="1" si="15"/>
        <v>589.14414174219155</v>
      </c>
      <c r="L24" s="304">
        <f t="shared" ca="1" si="0"/>
        <v>605.10788259860624</v>
      </c>
      <c r="M24" s="306">
        <f t="shared" ca="1" si="16"/>
        <v>1.3121761170143664</v>
      </c>
      <c r="N24" s="304">
        <f t="shared" ca="1" si="17"/>
        <v>75.182153482787655</v>
      </c>
      <c r="P24" s="310">
        <f t="shared" ca="1" si="18"/>
        <v>2</v>
      </c>
      <c r="Q24" s="304">
        <f t="shared" ca="1" si="19"/>
        <v>5.0000000000041678E-4</v>
      </c>
      <c r="R24" s="306">
        <f t="shared" ca="1" si="20"/>
        <v>5.0000000000041676E-5</v>
      </c>
      <c r="S24" s="307">
        <f t="shared" ca="1" si="21"/>
        <v>3.2539999999999996</v>
      </c>
      <c r="T24" s="304">
        <f t="shared" ca="1" si="1"/>
        <v>31.921739999999996</v>
      </c>
      <c r="U24" s="311">
        <f t="shared" ca="1" si="2"/>
        <v>0</v>
      </c>
      <c r="V24" s="306">
        <f t="shared" ca="1" si="3"/>
        <v>1.1548949418522925</v>
      </c>
      <c r="W24" s="304">
        <f t="shared" ca="1" si="4"/>
        <v>51.169052632459405</v>
      </c>
      <c r="Y24" s="314" t="str">
        <f t="shared" ca="1" si="22"/>
        <v/>
      </c>
      <c r="Z24" s="315" t="str">
        <f t="shared" ca="1" si="23"/>
        <v/>
      </c>
      <c r="AA24" s="316" t="str">
        <f t="shared" ca="1" si="24"/>
        <v/>
      </c>
      <c r="AC24" s="310" t="e">
        <f t="shared" ca="1" si="25"/>
        <v>#N/A</v>
      </c>
      <c r="AD24" s="323" t="e">
        <f t="shared" ca="1" si="26"/>
        <v>#N/A</v>
      </c>
      <c r="AE24" s="324">
        <f t="shared" ca="1" si="5"/>
        <v>589.14414174219155</v>
      </c>
      <c r="AG24" s="306">
        <f t="shared" ca="1" si="27"/>
        <v>-25.265221227936696</v>
      </c>
      <c r="AH24" s="304">
        <f t="shared" ca="1" si="28"/>
        <v>-15.781038036750457</v>
      </c>
    </row>
    <row r="25" spans="1:34" x14ac:dyDescent="0.2">
      <c r="A25" s="347">
        <f t="shared" ca="1" si="6"/>
        <v>0.01</v>
      </c>
      <c r="B25" s="304">
        <f t="shared" ca="1" si="7"/>
        <v>4.8099999999999952</v>
      </c>
      <c r="D25" s="306">
        <f t="shared" ca="1" si="8"/>
        <v>-4.0216122266132039</v>
      </c>
      <c r="E25" s="307">
        <f t="shared" ca="1" si="9"/>
        <v>-25.012016939856295</v>
      </c>
      <c r="F25" s="304">
        <f t="shared" ca="1" si="10"/>
        <v>25.333265804094484</v>
      </c>
      <c r="G25" s="306">
        <f t="shared" ca="1" si="11"/>
        <v>37.645019304292752</v>
      </c>
      <c r="H25" s="307">
        <f t="shared" ca="1" si="12"/>
        <v>142.20309387890885</v>
      </c>
      <c r="I25" s="304">
        <f t="shared" ca="1" si="13"/>
        <v>147.10155467279853</v>
      </c>
      <c r="J25" s="306">
        <f t="shared" ca="1" si="14"/>
        <v>138.45173893911695</v>
      </c>
      <c r="K25" s="307">
        <f t="shared" ca="1" si="15"/>
        <v>590.56742328182759</v>
      </c>
      <c r="L25" s="304">
        <f t="shared" ca="1" si="0"/>
        <v>606.57956234693791</v>
      </c>
      <c r="M25" s="306">
        <f t="shared" ca="1" si="16"/>
        <v>1.3120055629349205</v>
      </c>
      <c r="N25" s="304">
        <f t="shared" ca="1" si="17"/>
        <v>75.172381453856659</v>
      </c>
      <c r="P25" s="310">
        <f t="shared" ca="1" si="18"/>
        <v>3</v>
      </c>
      <c r="Q25" s="304">
        <f t="shared" ca="1" si="19"/>
        <v>0</v>
      </c>
      <c r="R25" s="306">
        <f t="shared" ca="1" si="20"/>
        <v>0</v>
      </c>
      <c r="S25" s="307">
        <f t="shared" ca="1" si="21"/>
        <v>3.2539999999999996</v>
      </c>
      <c r="T25" s="304">
        <f t="shared" ca="1" si="1"/>
        <v>31.921739999999996</v>
      </c>
      <c r="U25" s="311">
        <f t="shared" ca="1" si="2"/>
        <v>0</v>
      </c>
      <c r="V25" s="306">
        <f t="shared" ca="1" si="3"/>
        <v>1.1547304364033955</v>
      </c>
      <c r="W25" s="304">
        <f t="shared" ca="1" si="4"/>
        <v>50.986863851113917</v>
      </c>
      <c r="Y25" s="314" t="str">
        <f t="shared" ca="1" si="22"/>
        <v>Fin de propulsion</v>
      </c>
      <c r="Z25" s="315" t="str">
        <f t="shared" ca="1" si="23"/>
        <v/>
      </c>
      <c r="AA25" s="316" t="str">
        <f t="shared" ca="1" si="24"/>
        <v/>
      </c>
      <c r="AC25" s="310" t="e">
        <f t="shared" ca="1" si="25"/>
        <v>#N/A</v>
      </c>
      <c r="AD25" s="323" t="e">
        <f t="shared" ca="1" si="26"/>
        <v>#N/A</v>
      </c>
      <c r="AE25" s="324">
        <f t="shared" ca="1" si="5"/>
        <v>590.56742328182759</v>
      </c>
      <c r="AG25" s="306">
        <f t="shared" ca="1" si="27"/>
        <v>-25.208726513634723</v>
      </c>
      <c r="AH25" s="304">
        <f t="shared" ca="1" si="28"/>
        <v>-15.724970077584331</v>
      </c>
    </row>
    <row r="26" spans="1:34" x14ac:dyDescent="0.2">
      <c r="A26" s="347">
        <f t="shared" ca="1" si="6"/>
        <v>0.01</v>
      </c>
      <c r="B26" s="304">
        <f t="shared" ca="1" si="7"/>
        <v>4.819999999999995</v>
      </c>
      <c r="D26" s="306">
        <f t="shared" ca="1" si="8"/>
        <v>-4.009876644745292</v>
      </c>
      <c r="E26" s="307">
        <f t="shared" ca="1" si="9"/>
        <v>-24.957206071177012</v>
      </c>
      <c r="F26" s="304">
        <f t="shared" ca="1" si="10"/>
        <v>25.277287148451443</v>
      </c>
      <c r="G26" s="306">
        <f t="shared" ca="1" si="11"/>
        <v>37.604920537845302</v>
      </c>
      <c r="H26" s="307">
        <f t="shared" ca="1" si="12"/>
        <v>141.95352181819709</v>
      </c>
      <c r="I26" s="304">
        <f t="shared" ca="1" si="13"/>
        <v>146.85003372572652</v>
      </c>
      <c r="J26" s="306">
        <f t="shared" ca="1" si="14"/>
        <v>138.82798863832764</v>
      </c>
      <c r="K26" s="307">
        <f t="shared" ca="1" si="15"/>
        <v>591.98820636031314</v>
      </c>
      <c r="L26" s="304">
        <f t="shared" ca="1" si="0"/>
        <v>608.04872082676434</v>
      </c>
      <c r="M26" s="306">
        <f t="shared" ca="1" si="16"/>
        <v>1.3118346065914011</v>
      </c>
      <c r="N26" s="304">
        <f t="shared" ca="1" si="17"/>
        <v>75.162586376892008</v>
      </c>
      <c r="P26" s="310">
        <f t="shared" ca="1" si="18"/>
        <v>3</v>
      </c>
      <c r="Q26" s="304">
        <f t="shared" ca="1" si="19"/>
        <v>0</v>
      </c>
      <c r="R26" s="306">
        <f t="shared" ca="1" si="20"/>
        <v>0</v>
      </c>
      <c r="S26" s="307">
        <f t="shared" ca="1" si="21"/>
        <v>3.2539999999999996</v>
      </c>
      <c r="T26" s="304">
        <f t="shared" ca="1" si="1"/>
        <v>31.921739999999996</v>
      </c>
      <c r="U26" s="311">
        <f t="shared" ca="1" si="2"/>
        <v>0</v>
      </c>
      <c r="V26" s="306">
        <f t="shared" ca="1" si="3"/>
        <v>1.1545662424119498</v>
      </c>
      <c r="W26" s="304">
        <f t="shared" ca="1" si="4"/>
        <v>50.805428406983395</v>
      </c>
      <c r="Y26" s="314" t="str">
        <f t="shared" ca="1" si="22"/>
        <v/>
      </c>
      <c r="Z26" s="315" t="str">
        <f t="shared" ca="1" si="23"/>
        <v/>
      </c>
      <c r="AA26" s="316" t="str">
        <f t="shared" ca="1" si="24"/>
        <v/>
      </c>
      <c r="AC26" s="310" t="e">
        <f t="shared" ca="1" si="25"/>
        <v>#N/A</v>
      </c>
      <c r="AD26" s="323" t="e">
        <f t="shared" ca="1" si="26"/>
        <v>#N/A</v>
      </c>
      <c r="AE26" s="324">
        <f t="shared" ca="1" si="5"/>
        <v>591.98820636031314</v>
      </c>
      <c r="AG26" s="306">
        <f t="shared" ca="1" si="27"/>
        <v>-25.152309299680752</v>
      </c>
      <c r="AH26" s="304">
        <f t="shared" ca="1" si="28"/>
        <v>-15.668980900772564</v>
      </c>
    </row>
    <row r="27" spans="1:34" x14ac:dyDescent="0.2">
      <c r="A27" s="347">
        <f t="shared" ca="1" si="6"/>
        <v>0.01</v>
      </c>
      <c r="B27" s="304">
        <f t="shared" ca="1" si="7"/>
        <v>4.8299999999999947</v>
      </c>
      <c r="D27" s="306">
        <f t="shared" ca="1" si="8"/>
        <v>-3.9981878396555408</v>
      </c>
      <c r="E27" s="307">
        <f t="shared" ca="1" si="9"/>
        <v>-24.902621832789357</v>
      </c>
      <c r="F27" s="304">
        <f t="shared" ca="1" si="10"/>
        <v>25.221540003498728</v>
      </c>
      <c r="G27" s="306">
        <f t="shared" ca="1" si="11"/>
        <v>37.56493865944875</v>
      </c>
      <c r="H27" s="307">
        <f t="shared" ca="1" si="12"/>
        <v>141.7044955998692</v>
      </c>
      <c r="I27" s="304">
        <f t="shared" ca="1" si="13"/>
        <v>146.59907465499739</v>
      </c>
      <c r="J27" s="306">
        <f t="shared" ca="1" si="14"/>
        <v>139.20383793431412</v>
      </c>
      <c r="K27" s="307">
        <f t="shared" ca="1" si="15"/>
        <v>593.40649644740347</v>
      </c>
      <c r="L27" s="304">
        <f t="shared" ca="1" si="0"/>
        <v>609.51536364691015</v>
      </c>
      <c r="M27" s="306">
        <f t="shared" ca="1" si="16"/>
        <v>1.3116632470050207</v>
      </c>
      <c r="N27" s="304">
        <f t="shared" ca="1" si="17"/>
        <v>75.152768195813309</v>
      </c>
      <c r="P27" s="310">
        <f t="shared" ca="1" si="18"/>
        <v>3</v>
      </c>
      <c r="Q27" s="304">
        <f t="shared" ca="1" si="19"/>
        <v>0</v>
      </c>
      <c r="R27" s="306">
        <f t="shared" ca="1" si="20"/>
        <v>0</v>
      </c>
      <c r="S27" s="307">
        <f t="shared" ca="1" si="21"/>
        <v>3.2539999999999996</v>
      </c>
      <c r="T27" s="304">
        <f t="shared" ca="1" si="1"/>
        <v>31.921739999999996</v>
      </c>
      <c r="U27" s="311">
        <f t="shared" ca="1" si="2"/>
        <v>0</v>
      </c>
      <c r="V27" s="306">
        <f t="shared" ca="1" si="3"/>
        <v>1.1544023591217443</v>
      </c>
      <c r="W27" s="304">
        <f t="shared" ca="1" si="4"/>
        <v>50.624742236009162</v>
      </c>
      <c r="Y27" s="314" t="str">
        <f t="shared" ca="1" si="22"/>
        <v/>
      </c>
      <c r="Z27" s="315" t="str">
        <f t="shared" ca="1" si="23"/>
        <v/>
      </c>
      <c r="AA27" s="316" t="str">
        <f t="shared" ca="1" si="24"/>
        <v/>
      </c>
      <c r="AC27" s="310" t="e">
        <f t="shared" ca="1" si="25"/>
        <v>#N/A</v>
      </c>
      <c r="AD27" s="323" t="e">
        <f t="shared" ca="1" si="26"/>
        <v>#N/A</v>
      </c>
      <c r="AE27" s="324">
        <f t="shared" ca="1" si="5"/>
        <v>593.40649644740347</v>
      </c>
      <c r="AG27" s="306">
        <f t="shared" ca="1" si="27"/>
        <v>-25.096122310465397</v>
      </c>
      <c r="AH27" s="304">
        <f t="shared" ca="1" si="28"/>
        <v>-15.613223235090167</v>
      </c>
    </row>
    <row r="28" spans="1:34" x14ac:dyDescent="0.2">
      <c r="A28" s="347">
        <f t="shared" ca="1" si="6"/>
        <v>0.01</v>
      </c>
      <c r="B28" s="304">
        <f t="shared" ca="1" si="7"/>
        <v>4.8399999999999945</v>
      </c>
      <c r="D28" s="306">
        <f t="shared" ca="1" si="8"/>
        <v>-3.9865455561133998</v>
      </c>
      <c r="E28" s="307">
        <f t="shared" ca="1" si="9"/>
        <v>-24.848263002004312</v>
      </c>
      <c r="F28" s="304">
        <f t="shared" ca="1" si="10"/>
        <v>25.166023120225887</v>
      </c>
      <c r="G28" s="306">
        <f t="shared" ca="1" si="11"/>
        <v>37.525073203887615</v>
      </c>
      <c r="H28" s="307">
        <f t="shared" ca="1" si="12"/>
        <v>141.45601296984916</v>
      </c>
      <c r="I28" s="304">
        <f t="shared" ca="1" si="13"/>
        <v>146.34867517091931</v>
      </c>
      <c r="J28" s="306">
        <f t="shared" ca="1" si="14"/>
        <v>139.5792879936308</v>
      </c>
      <c r="K28" s="307">
        <f t="shared" ca="1" si="15"/>
        <v>594.82229899025208</v>
      </c>
      <c r="L28" s="304">
        <f t="shared" ca="1" si="0"/>
        <v>610.97949639317494</v>
      </c>
      <c r="M28" s="306">
        <f t="shared" ca="1" si="16"/>
        <v>1.3114914831933178</v>
      </c>
      <c r="N28" s="304">
        <f t="shared" ca="1" si="17"/>
        <v>75.142926854329644</v>
      </c>
      <c r="P28" s="310">
        <f t="shared" ca="1" si="18"/>
        <v>3</v>
      </c>
      <c r="Q28" s="304">
        <f t="shared" ca="1" si="19"/>
        <v>0</v>
      </c>
      <c r="R28" s="306">
        <f t="shared" ca="1" si="20"/>
        <v>0</v>
      </c>
      <c r="S28" s="307">
        <f t="shared" ca="1" si="21"/>
        <v>3.2539999999999996</v>
      </c>
      <c r="T28" s="304">
        <f t="shared" ca="1" si="1"/>
        <v>31.921739999999996</v>
      </c>
      <c r="U28" s="311">
        <f t="shared" ca="1" si="2"/>
        <v>0</v>
      </c>
      <c r="V28" s="306">
        <f t="shared" ca="1" si="3"/>
        <v>1.1542387857797844</v>
      </c>
      <c r="W28" s="304">
        <f t="shared" ca="1" si="4"/>
        <v>50.44480130188056</v>
      </c>
      <c r="Y28" s="314" t="str">
        <f t="shared" ca="1" si="22"/>
        <v/>
      </c>
      <c r="Z28" s="315" t="str">
        <f t="shared" ca="1" si="23"/>
        <v/>
      </c>
      <c r="AA28" s="316" t="str">
        <f t="shared" ca="1" si="24"/>
        <v/>
      </c>
      <c r="AC28" s="310" t="e">
        <f t="shared" ca="1" si="25"/>
        <v>#N/A</v>
      </c>
      <c r="AD28" s="323" t="e">
        <f t="shared" ca="1" si="26"/>
        <v>#N/A</v>
      </c>
      <c r="AE28" s="324">
        <f t="shared" ca="1" si="5"/>
        <v>594.82229899025208</v>
      </c>
      <c r="AG28" s="306">
        <f t="shared" ca="1" si="27"/>
        <v>-25.040164292641904</v>
      </c>
      <c r="AH28" s="304">
        <f t="shared" ca="1" si="28"/>
        <v>-15.557695831594705</v>
      </c>
    </row>
    <row r="29" spans="1:34" x14ac:dyDescent="0.2">
      <c r="A29" s="347">
        <f t="shared" ca="1" si="6"/>
        <v>0.01</v>
      </c>
      <c r="B29" s="304">
        <f t="shared" ca="1" si="7"/>
        <v>4.8499999999999943</v>
      </c>
      <c r="D29" s="306">
        <f t="shared" ca="1" si="8"/>
        <v>-3.9749495406280784</v>
      </c>
      <c r="E29" s="307">
        <f t="shared" ca="1" si="9"/>
        <v>-24.794128364480557</v>
      </c>
      <c r="F29" s="304">
        <f t="shared" ca="1" si="10"/>
        <v>25.110735258149624</v>
      </c>
      <c r="G29" s="306">
        <f t="shared" ca="1" si="11"/>
        <v>37.485323708481332</v>
      </c>
      <c r="H29" s="307">
        <f t="shared" ca="1" si="12"/>
        <v>141.20807168620436</v>
      </c>
      <c r="I29" s="304">
        <f t="shared" ca="1" si="13"/>
        <v>146.09883299624903</v>
      </c>
      <c r="J29" s="306">
        <f t="shared" ca="1" si="14"/>
        <v>139.95433997819265</v>
      </c>
      <c r="K29" s="307">
        <f t="shared" ca="1" si="15"/>
        <v>596.23561941353239</v>
      </c>
      <c r="L29" s="304">
        <f t="shared" ca="1" si="0"/>
        <v>612.44112462845783</v>
      </c>
      <c r="M29" s="306">
        <f t="shared" ca="1" si="16"/>
        <v>1.311319314170142</v>
      </c>
      <c r="N29" s="304">
        <f t="shared" ca="1" si="17"/>
        <v>75.133062295938785</v>
      </c>
      <c r="P29" s="310">
        <f t="shared" ca="1" si="18"/>
        <v>3</v>
      </c>
      <c r="Q29" s="304">
        <f t="shared" ca="1" si="19"/>
        <v>0</v>
      </c>
      <c r="R29" s="306">
        <f t="shared" ca="1" si="20"/>
        <v>0</v>
      </c>
      <c r="S29" s="307">
        <f t="shared" ca="1" si="21"/>
        <v>3.2539999999999996</v>
      </c>
      <c r="T29" s="304">
        <f t="shared" ca="1" si="1"/>
        <v>31.921739999999996</v>
      </c>
      <c r="U29" s="311">
        <f t="shared" ca="1" si="2"/>
        <v>0</v>
      </c>
      <c r="V29" s="306">
        <f t="shared" ca="1" si="3"/>
        <v>1.154075521636281</v>
      </c>
      <c r="W29" s="304">
        <f t="shared" ca="1" si="4"/>
        <v>50.265601595807901</v>
      </c>
      <c r="Y29" s="314" t="str">
        <f t="shared" ca="1" si="22"/>
        <v/>
      </c>
      <c r="Z29" s="315" t="str">
        <f t="shared" ca="1" si="23"/>
        <v/>
      </c>
      <c r="AA29" s="316" t="str">
        <f t="shared" ca="1" si="24"/>
        <v/>
      </c>
      <c r="AC29" s="310" t="e">
        <f t="shared" ca="1" si="25"/>
        <v>#N/A</v>
      </c>
      <c r="AD29" s="323" t="e">
        <f t="shared" ca="1" si="26"/>
        <v>#N/A</v>
      </c>
      <c r="AE29" s="324">
        <f t="shared" ca="1" si="5"/>
        <v>596.23561941353239</v>
      </c>
      <c r="AG29" s="306">
        <f t="shared" ca="1" si="27"/>
        <v>-24.98443400137085</v>
      </c>
      <c r="AH29" s="304">
        <f t="shared" ca="1" si="28"/>
        <v>-15.502397449871102</v>
      </c>
    </row>
    <row r="30" spans="1:34" x14ac:dyDescent="0.2">
      <c r="A30" s="347">
        <f t="shared" ca="1" si="6"/>
        <v>0.01</v>
      </c>
      <c r="B30" s="304">
        <f t="shared" ca="1" si="7"/>
        <v>4.8599999999999941</v>
      </c>
      <c r="D30" s="306">
        <f t="shared" ca="1" si="8"/>
        <v>-3.9633995414342893</v>
      </c>
      <c r="E30" s="307">
        <f t="shared" ca="1" si="9"/>
        <v>-24.740216714156176</v>
      </c>
      <c r="F30" s="304">
        <f t="shared" ca="1" si="10"/>
        <v>25.055675185244045</v>
      </c>
      <c r="G30" s="306">
        <f t="shared" ca="1" si="11"/>
        <v>37.44568971306699</v>
      </c>
      <c r="H30" s="307">
        <f t="shared" ca="1" si="12"/>
        <v>140.9606695190628</v>
      </c>
      <c r="I30" s="304">
        <f t="shared" ca="1" si="13"/>
        <v>145.84954586610729</v>
      </c>
      <c r="J30" s="306">
        <f t="shared" ca="1" si="14"/>
        <v>140.32899504530039</v>
      </c>
      <c r="K30" s="307">
        <f t="shared" ca="1" si="15"/>
        <v>597.64646311955869</v>
      </c>
      <c r="L30" s="304">
        <f t="shared" ca="1" si="0"/>
        <v>613.90025389287962</v>
      </c>
      <c r="M30" s="306">
        <f t="shared" ca="1" si="16"/>
        <v>1.3111467389456386</v>
      </c>
      <c r="N30" s="304">
        <f t="shared" ca="1" si="17"/>
        <v>75.123174463926219</v>
      </c>
      <c r="P30" s="310">
        <f t="shared" ca="1" si="18"/>
        <v>3</v>
      </c>
      <c r="Q30" s="304">
        <f t="shared" ca="1" si="19"/>
        <v>0</v>
      </c>
      <c r="R30" s="306">
        <f t="shared" ca="1" si="20"/>
        <v>0</v>
      </c>
      <c r="S30" s="307">
        <f t="shared" ca="1" si="21"/>
        <v>3.2539999999999996</v>
      </c>
      <c r="T30" s="304">
        <f t="shared" ca="1" si="1"/>
        <v>31.921739999999996</v>
      </c>
      <c r="U30" s="311">
        <f t="shared" ca="1" si="2"/>
        <v>0</v>
      </c>
      <c r="V30" s="306">
        <f t="shared" ca="1" si="3"/>
        <v>1.1539125659446261</v>
      </c>
      <c r="W30" s="304">
        <f t="shared" ca="1" si="4"/>
        <v>50.087139136296862</v>
      </c>
      <c r="Y30" s="314" t="str">
        <f t="shared" ca="1" si="22"/>
        <v/>
      </c>
      <c r="Z30" s="315" t="str">
        <f t="shared" ca="1" si="23"/>
        <v/>
      </c>
      <c r="AA30" s="316" t="str">
        <f t="shared" ca="1" si="24"/>
        <v/>
      </c>
      <c r="AC30" s="310" t="e">
        <f t="shared" ca="1" si="25"/>
        <v>#N/A</v>
      </c>
      <c r="AD30" s="323" t="e">
        <f t="shared" ca="1" si="26"/>
        <v>#N/A</v>
      </c>
      <c r="AE30" s="324">
        <f t="shared" ca="1" si="5"/>
        <v>597.64646311955869</v>
      </c>
      <c r="AG30" s="306">
        <f t="shared" ca="1" si="27"/>
        <v>-24.928930200250235</v>
      </c>
      <c r="AH30" s="304">
        <f t="shared" ca="1" si="28"/>
        <v>-15.447326857961865</v>
      </c>
    </row>
    <row r="31" spans="1:34" x14ac:dyDescent="0.2">
      <c r="A31" s="347">
        <f t="shared" ca="1" si="6"/>
        <v>0.01</v>
      </c>
      <c r="B31" s="304">
        <f t="shared" ca="1" si="7"/>
        <v>4.8699999999999939</v>
      </c>
      <c r="D31" s="306">
        <f t="shared" ca="1" si="8"/>
        <v>-3.951895308478107</v>
      </c>
      <c r="E31" s="307">
        <f t="shared" ca="1" si="9"/>
        <v>-24.686526853180805</v>
      </c>
      <c r="F31" s="304">
        <f t="shared" ca="1" si="10"/>
        <v>25.000841677871335</v>
      </c>
      <c r="G31" s="306">
        <f t="shared" ca="1" si="11"/>
        <v>37.40617075998221</v>
      </c>
      <c r="H31" s="307">
        <f t="shared" ca="1" si="12"/>
        <v>140.71380425053098</v>
      </c>
      <c r="I31" s="304">
        <f t="shared" ca="1" si="13"/>
        <v>145.60081152789533</v>
      </c>
      <c r="J31" s="306">
        <f t="shared" ca="1" si="14"/>
        <v>140.70325434766562</v>
      </c>
      <c r="K31" s="307">
        <f t="shared" ca="1" si="15"/>
        <v>599.05483548840664</v>
      </c>
      <c r="L31" s="304">
        <f t="shared" ca="1" si="0"/>
        <v>615.35688970390652</v>
      </c>
      <c r="M31" s="306">
        <f t="shared" ca="1" si="16"/>
        <v>1.3109737565262323</v>
      </c>
      <c r="N31" s="304">
        <f t="shared" ca="1" si="17"/>
        <v>75.11326330136427</v>
      </c>
      <c r="P31" s="310">
        <f t="shared" ca="1" si="18"/>
        <v>3</v>
      </c>
      <c r="Q31" s="304">
        <f t="shared" ca="1" si="19"/>
        <v>0</v>
      </c>
      <c r="R31" s="306">
        <f t="shared" ca="1" si="20"/>
        <v>0</v>
      </c>
      <c r="S31" s="307">
        <f t="shared" ca="1" si="21"/>
        <v>3.2539999999999996</v>
      </c>
      <c r="T31" s="304">
        <f t="shared" ca="1" si="1"/>
        <v>31.921739999999996</v>
      </c>
      <c r="U31" s="311">
        <f t="shared" ca="1" si="2"/>
        <v>0</v>
      </c>
      <c r="V31" s="306">
        <f t="shared" ca="1" si="3"/>
        <v>1.1537499179613795</v>
      </c>
      <c r="W31" s="304">
        <f t="shared" ca="1" si="4"/>
        <v>49.90940996892563</v>
      </c>
      <c r="Y31" s="314" t="str">
        <f t="shared" ca="1" si="22"/>
        <v/>
      </c>
      <c r="Z31" s="315" t="str">
        <f t="shared" ca="1" si="23"/>
        <v/>
      </c>
      <c r="AA31" s="316" t="str">
        <f t="shared" ca="1" si="24"/>
        <v/>
      </c>
      <c r="AC31" s="310" t="e">
        <f t="shared" ca="1" si="25"/>
        <v>#N/A</v>
      </c>
      <c r="AD31" s="323" t="e">
        <f t="shared" ca="1" si="26"/>
        <v>#N/A</v>
      </c>
      <c r="AE31" s="324">
        <f t="shared" ca="1" si="5"/>
        <v>599.05483548840664</v>
      </c>
      <c r="AG31" s="306">
        <f t="shared" ca="1" si="27"/>
        <v>-24.873651661246079</v>
      </c>
      <c r="AH31" s="304">
        <f t="shared" ca="1" si="28"/>
        <v>-15.392482832297746</v>
      </c>
    </row>
    <row r="32" spans="1:34" x14ac:dyDescent="0.2">
      <c r="A32" s="347">
        <f t="shared" ca="1" si="6"/>
        <v>0.01</v>
      </c>
      <c r="B32" s="304">
        <f t="shared" ca="1" si="7"/>
        <v>4.8799999999999937</v>
      </c>
      <c r="D32" s="306">
        <f t="shared" ca="1" si="8"/>
        <v>-3.9404365934029935</v>
      </c>
      <c r="E32" s="307">
        <f t="shared" ca="1" si="9"/>
        <v>-24.633057591848559</v>
      </c>
      <c r="F32" s="304">
        <f t="shared" ca="1" si="10"/>
        <v>24.946233520713246</v>
      </c>
      <c r="G32" s="306">
        <f t="shared" ca="1" si="11"/>
        <v>37.366766394048177</v>
      </c>
      <c r="H32" s="307">
        <f t="shared" ca="1" si="12"/>
        <v>140.46747367461251</v>
      </c>
      <c r="I32" s="304">
        <f t="shared" ca="1" si="13"/>
        <v>145.3526277412119</v>
      </c>
      <c r="J32" s="306">
        <f t="shared" ca="1" si="14"/>
        <v>141.07711903343576</v>
      </c>
      <c r="K32" s="307">
        <f t="shared" ca="1" si="15"/>
        <v>600.46074187803231</v>
      </c>
      <c r="L32" s="304">
        <f t="shared" ca="1" si="0"/>
        <v>616.81103755647177</v>
      </c>
      <c r="M32" s="306">
        <f t="shared" ca="1" si="16"/>
        <v>1.3108003659146126</v>
      </c>
      <c r="N32" s="304">
        <f t="shared" ca="1" si="17"/>
        <v>75.103328751111277</v>
      </c>
      <c r="P32" s="310">
        <f t="shared" ca="1" si="18"/>
        <v>3</v>
      </c>
      <c r="Q32" s="304">
        <f t="shared" ca="1" si="19"/>
        <v>0</v>
      </c>
      <c r="R32" s="306">
        <f t="shared" ca="1" si="20"/>
        <v>0</v>
      </c>
      <c r="S32" s="307">
        <f t="shared" ca="1" si="21"/>
        <v>3.2539999999999996</v>
      </c>
      <c r="T32" s="304">
        <f t="shared" ca="1" si="1"/>
        <v>31.921739999999996</v>
      </c>
      <c r="U32" s="311">
        <f t="shared" ca="1" si="2"/>
        <v>0</v>
      </c>
      <c r="V32" s="306">
        <f t="shared" ca="1" si="3"/>
        <v>1.1535875769462494</v>
      </c>
      <c r="W32" s="304">
        <f t="shared" ca="1" si="4"/>
        <v>49.732410166124119</v>
      </c>
      <c r="Y32" s="314" t="str">
        <f t="shared" ca="1" si="22"/>
        <v/>
      </c>
      <c r="Z32" s="315" t="str">
        <f t="shared" ca="1" si="23"/>
        <v/>
      </c>
      <c r="AA32" s="316" t="str">
        <f t="shared" ca="1" si="24"/>
        <v/>
      </c>
      <c r="AC32" s="310" t="e">
        <f t="shared" ca="1" si="25"/>
        <v>#N/A</v>
      </c>
      <c r="AD32" s="323" t="e">
        <f t="shared" ca="1" si="26"/>
        <v>#N/A</v>
      </c>
      <c r="AE32" s="324">
        <f t="shared" ca="1" si="5"/>
        <v>600.46074187803231</v>
      </c>
      <c r="AG32" s="306">
        <f t="shared" ca="1" si="27"/>
        <v>-24.81859716462381</v>
      </c>
      <c r="AH32" s="304">
        <f t="shared" ca="1" si="28"/>
        <v>-15.337864157629268</v>
      </c>
    </row>
    <row r="33" spans="1:34" x14ac:dyDescent="0.2">
      <c r="A33" s="347">
        <f t="shared" ca="1" si="6"/>
        <v>0.01</v>
      </c>
      <c r="B33" s="304">
        <f t="shared" ca="1" si="7"/>
        <v>4.8899999999999935</v>
      </c>
      <c r="D33" s="306">
        <f t="shared" ca="1" si="8"/>
        <v>-3.9290231495359449</v>
      </c>
      <c r="E33" s="307">
        <f t="shared" ca="1" si="9"/>
        <v>-24.579807748531618</v>
      </c>
      <c r="F33" s="304">
        <f t="shared" ca="1" si="10"/>
        <v>24.891849506703281</v>
      </c>
      <c r="G33" s="306">
        <f t="shared" ca="1" si="11"/>
        <v>37.32747616255282</v>
      </c>
      <c r="H33" s="307">
        <f t="shared" ca="1" si="12"/>
        <v>140.22167559712719</v>
      </c>
      <c r="I33" s="304">
        <f t="shared" ca="1" si="13"/>
        <v>145.1049922777708</v>
      </c>
      <c r="J33" s="306">
        <f t="shared" ca="1" si="14"/>
        <v>141.45059024621878</v>
      </c>
      <c r="K33" s="307">
        <f t="shared" ca="1" si="15"/>
        <v>601.86418762439098</v>
      </c>
      <c r="L33" s="304">
        <f t="shared" ca="1" si="0"/>
        <v>618.2627029230955</v>
      </c>
      <c r="M33" s="306">
        <f t="shared" ca="1" si="16"/>
        <v>1.3106265661097167</v>
      </c>
      <c r="N33" s="304">
        <f t="shared" ca="1" si="17"/>
        <v>75.09337075581054</v>
      </c>
      <c r="P33" s="310">
        <f t="shared" ca="1" si="18"/>
        <v>3</v>
      </c>
      <c r="Q33" s="304">
        <f t="shared" ca="1" si="19"/>
        <v>0</v>
      </c>
      <c r="R33" s="306">
        <f t="shared" ca="1" si="20"/>
        <v>0</v>
      </c>
      <c r="S33" s="307">
        <f t="shared" ca="1" si="21"/>
        <v>3.2539999999999996</v>
      </c>
      <c r="T33" s="304">
        <f t="shared" ca="1" si="1"/>
        <v>31.921739999999996</v>
      </c>
      <c r="U33" s="311">
        <f t="shared" ca="1" si="2"/>
        <v>0</v>
      </c>
      <c r="V33" s="306">
        <f t="shared" ca="1" si="3"/>
        <v>1.1534255421620758</v>
      </c>
      <c r="W33" s="304">
        <f t="shared" ca="1" si="4"/>
        <v>49.556135826954829</v>
      </c>
      <c r="Y33" s="314" t="str">
        <f t="shared" ca="1" si="22"/>
        <v/>
      </c>
      <c r="Z33" s="315" t="str">
        <f t="shared" ca="1" si="23"/>
        <v/>
      </c>
      <c r="AA33" s="316" t="str">
        <f t="shared" ca="1" si="24"/>
        <v/>
      </c>
      <c r="AC33" s="310" t="e">
        <f t="shared" ca="1" si="25"/>
        <v>#N/A</v>
      </c>
      <c r="AD33" s="323" t="e">
        <f t="shared" ca="1" si="26"/>
        <v>#N/A</v>
      </c>
      <c r="AE33" s="324">
        <f t="shared" ca="1" si="5"/>
        <v>601.86418762439098</v>
      </c>
      <c r="AG33" s="306">
        <f t="shared" ca="1" si="27"/>
        <v>-24.763765498880325</v>
      </c>
      <c r="AH33" s="304">
        <f t="shared" ca="1" si="28"/>
        <v>-15.283469626958858</v>
      </c>
    </row>
    <row r="34" spans="1:34" x14ac:dyDescent="0.2">
      <c r="A34" s="347">
        <f t="shared" ca="1" si="6"/>
        <v>0.01</v>
      </c>
      <c r="B34" s="304">
        <f t="shared" ca="1" si="7"/>
        <v>4.8999999999999932</v>
      </c>
      <c r="D34" s="306">
        <f t="shared" ca="1" si="8"/>
        <v>-3.9176547318737662</v>
      </c>
      <c r="E34" s="307">
        <f t="shared" ca="1" si="9"/>
        <v>-24.5267761496143</v>
      </c>
      <c r="F34" s="304">
        <f t="shared" ca="1" si="10"/>
        <v>24.837688436959297</v>
      </c>
      <c r="G34" s="306">
        <f t="shared" ca="1" si="11"/>
        <v>37.288299615234081</v>
      </c>
      <c r="H34" s="307">
        <f t="shared" ca="1" si="12"/>
        <v>139.97640783563105</v>
      </c>
      <c r="I34" s="304">
        <f t="shared" ca="1" si="13"/>
        <v>144.85790292131935</v>
      </c>
      <c r="J34" s="306">
        <f t="shared" ca="1" si="14"/>
        <v>141.82366912510773</v>
      </c>
      <c r="K34" s="307">
        <f t="shared" ca="1" si="15"/>
        <v>603.2651780415548</v>
      </c>
      <c r="L34" s="304">
        <f t="shared" ca="1" si="0"/>
        <v>619.71189125400588</v>
      </c>
      <c r="M34" s="306">
        <f t="shared" ca="1" si="16"/>
        <v>1.3104523561067152</v>
      </c>
      <c r="N34" s="304">
        <f t="shared" ca="1" si="17"/>
        <v>75.083389257889593</v>
      </c>
      <c r="P34" s="310">
        <f t="shared" ca="1" si="18"/>
        <v>3</v>
      </c>
      <c r="Q34" s="304">
        <f t="shared" ca="1" si="19"/>
        <v>0</v>
      </c>
      <c r="R34" s="306">
        <f t="shared" ca="1" si="20"/>
        <v>0</v>
      </c>
      <c r="S34" s="307">
        <f t="shared" ca="1" si="21"/>
        <v>3.2539999999999996</v>
      </c>
      <c r="T34" s="304">
        <f t="shared" ca="1" si="1"/>
        <v>31.921739999999996</v>
      </c>
      <c r="U34" s="311">
        <f t="shared" ca="1" si="2"/>
        <v>0</v>
      </c>
      <c r="V34" s="306">
        <f t="shared" ca="1" si="3"/>
        <v>1.1532638128748147</v>
      </c>
      <c r="W34" s="304">
        <f t="shared" ca="1" si="4"/>
        <v>49.380583076896492</v>
      </c>
      <c r="Y34" s="314" t="str">
        <f t="shared" ca="1" si="22"/>
        <v/>
      </c>
      <c r="Z34" s="315" t="str">
        <f t="shared" ca="1" si="23"/>
        <v/>
      </c>
      <c r="AA34" s="316" t="str">
        <f t="shared" ca="1" si="24"/>
        <v/>
      </c>
      <c r="AC34" s="310" t="e">
        <f t="shared" ca="1" si="25"/>
        <v>#N/A</v>
      </c>
      <c r="AD34" s="323" t="e">
        <f t="shared" ca="1" si="26"/>
        <v>#N/A</v>
      </c>
      <c r="AE34" s="324">
        <f t="shared" ca="1" si="5"/>
        <v>603.2651780415548</v>
      </c>
      <c r="AG34" s="306">
        <f t="shared" ca="1" si="27"/>
        <v>-24.709155460676506</v>
      </c>
      <c r="AH34" s="304">
        <f t="shared" ca="1" si="28"/>
        <v>-15.22929804147352</v>
      </c>
    </row>
    <row r="35" spans="1:34" x14ac:dyDescent="0.2">
      <c r="A35" s="347">
        <f t="shared" ca="1" si="6"/>
        <v>0.01</v>
      </c>
      <c r="B35" s="304">
        <f t="shared" ca="1" si="7"/>
        <v>4.909999999999993</v>
      </c>
      <c r="D35" s="306">
        <f t="shared" ca="1" si="8"/>
        <v>-3.9063310970694847</v>
      </c>
      <c r="E35" s="307">
        <f t="shared" ca="1" si="9"/>
        <v>-24.473961629427976</v>
      </c>
      <c r="F35" s="304">
        <f t="shared" ca="1" si="10"/>
        <v>24.783749120717086</v>
      </c>
      <c r="G35" s="306">
        <f t="shared" ca="1" si="11"/>
        <v>37.249236304263384</v>
      </c>
      <c r="H35" s="307">
        <f t="shared" ca="1" si="12"/>
        <v>139.73166821933677</v>
      </c>
      <c r="I35" s="304">
        <f t="shared" ca="1" si="13"/>
        <v>144.61135746755738</v>
      </c>
      <c r="J35" s="306">
        <f t="shared" ca="1" si="14"/>
        <v>142.1963568047052</v>
      </c>
      <c r="K35" s="307">
        <f t="shared" ca="1" si="15"/>
        <v>604.66371842182969</v>
      </c>
      <c r="L35" s="304">
        <f t="shared" ca="1" si="0"/>
        <v>621.15860797725793</v>
      </c>
      <c r="M35" s="306">
        <f t="shared" ca="1" si="16"/>
        <v>1.3102777348969947</v>
      </c>
      <c r="N35" s="304">
        <f t="shared" ca="1" si="17"/>
        <v>75.073384199559143</v>
      </c>
      <c r="P35" s="310">
        <f t="shared" ca="1" si="18"/>
        <v>3</v>
      </c>
      <c r="Q35" s="304">
        <f t="shared" ca="1" si="19"/>
        <v>0</v>
      </c>
      <c r="R35" s="306">
        <f t="shared" ca="1" si="20"/>
        <v>0</v>
      </c>
      <c r="S35" s="307">
        <f t="shared" ca="1" si="21"/>
        <v>3.2539999999999996</v>
      </c>
      <c r="T35" s="304">
        <f t="shared" ca="1" si="1"/>
        <v>31.921739999999996</v>
      </c>
      <c r="U35" s="311">
        <f t="shared" ca="1" si="2"/>
        <v>0</v>
      </c>
      <c r="V35" s="306">
        <f t="shared" ca="1" si="3"/>
        <v>1.1531023883535163</v>
      </c>
      <c r="W35" s="304">
        <f t="shared" ca="1" si="4"/>
        <v>49.205748067628974</v>
      </c>
      <c r="Y35" s="314" t="str">
        <f t="shared" ca="1" si="22"/>
        <v/>
      </c>
      <c r="Z35" s="315" t="str">
        <f t="shared" ca="1" si="23"/>
        <v/>
      </c>
      <c r="AA35" s="316" t="str">
        <f t="shared" ca="1" si="24"/>
        <v/>
      </c>
      <c r="AC35" s="310" t="e">
        <f t="shared" ca="1" si="25"/>
        <v>#N/A</v>
      </c>
      <c r="AD35" s="323" t="e">
        <f t="shared" ca="1" si="26"/>
        <v>#N/A</v>
      </c>
      <c r="AE35" s="324">
        <f t="shared" ca="1" si="5"/>
        <v>604.66371842182969</v>
      </c>
      <c r="AG35" s="306">
        <f t="shared" ca="1" si="27"/>
        <v>-24.654765854770666</v>
      </c>
      <c r="AH35" s="304">
        <f t="shared" ca="1" si="28"/>
        <v>-15.175348210478335</v>
      </c>
    </row>
    <row r="36" spans="1:34" x14ac:dyDescent="0.2">
      <c r="A36" s="347">
        <f t="shared" ca="1" si="6"/>
        <v>0.01</v>
      </c>
      <c r="B36" s="304">
        <f t="shared" ca="1" si="7"/>
        <v>4.9199999999999928</v>
      </c>
      <c r="D36" s="306">
        <f t="shared" ca="1" si="8"/>
        <v>-3.895052003418872</v>
      </c>
      <c r="E36" s="307">
        <f t="shared" ca="1" si="9"/>
        <v>-24.421363030186335</v>
      </c>
      <c r="F36" s="304">
        <f t="shared" ca="1" si="10"/>
        <v>24.730030375264185</v>
      </c>
      <c r="G36" s="306">
        <f t="shared" ca="1" si="11"/>
        <v>37.210285784229193</v>
      </c>
      <c r="H36" s="307">
        <f t="shared" ca="1" si="12"/>
        <v>139.48745458903491</v>
      </c>
      <c r="I36" s="304">
        <f t="shared" ca="1" si="13"/>
        <v>144.36535372405694</v>
      </c>
      <c r="J36" s="306">
        <f t="shared" ca="1" si="14"/>
        <v>142.56865441514768</v>
      </c>
      <c r="K36" s="307">
        <f t="shared" ca="1" si="15"/>
        <v>606.05981403587157</v>
      </c>
      <c r="L36" s="304">
        <f t="shared" ca="1" si="0"/>
        <v>622.60285849885156</v>
      </c>
      <c r="M36" s="306">
        <f t="shared" ca="1" si="16"/>
        <v>1.3101027014681434</v>
      </c>
      <c r="N36" s="304">
        <f t="shared" ca="1" si="17"/>
        <v>75.063355522812259</v>
      </c>
      <c r="P36" s="310">
        <f t="shared" ca="1" si="18"/>
        <v>3</v>
      </c>
      <c r="Q36" s="304">
        <f t="shared" ca="1" si="19"/>
        <v>0</v>
      </c>
      <c r="R36" s="306">
        <f t="shared" ca="1" si="20"/>
        <v>0</v>
      </c>
      <c r="S36" s="307">
        <f t="shared" ca="1" si="21"/>
        <v>3.2539999999999996</v>
      </c>
      <c r="T36" s="304">
        <f t="shared" ca="1" si="1"/>
        <v>31.921739999999996</v>
      </c>
      <c r="U36" s="311">
        <f t="shared" ca="1" si="2"/>
        <v>0</v>
      </c>
      <c r="V36" s="306">
        <f t="shared" ca="1" si="3"/>
        <v>1.1529412678703148</v>
      </c>
      <c r="W36" s="304">
        <f t="shared" ca="1" si="4"/>
        <v>49.031626976821101</v>
      </c>
      <c r="Y36" s="314" t="str">
        <f t="shared" ca="1" si="22"/>
        <v/>
      </c>
      <c r="Z36" s="315" t="str">
        <f t="shared" ca="1" si="23"/>
        <v/>
      </c>
      <c r="AA36" s="316" t="str">
        <f t="shared" ca="1" si="24"/>
        <v/>
      </c>
      <c r="AC36" s="310" t="e">
        <f t="shared" ca="1" si="25"/>
        <v>#N/A</v>
      </c>
      <c r="AD36" s="323" t="e">
        <f t="shared" ca="1" si="26"/>
        <v>#N/A</v>
      </c>
      <c r="AE36" s="324">
        <f t="shared" ca="1" si="5"/>
        <v>606.05981403587157</v>
      </c>
      <c r="AG36" s="306">
        <f t="shared" ca="1" si="27"/>
        <v>-24.600595493952305</v>
      </c>
      <c r="AH36" s="304">
        <f t="shared" ca="1" si="28"/>
        <v>-15.121618951330356</v>
      </c>
    </row>
    <row r="37" spans="1:34" x14ac:dyDescent="0.2">
      <c r="A37" s="347">
        <f t="shared" ca="1" si="6"/>
        <v>0.01</v>
      </c>
      <c r="B37" s="304">
        <f t="shared" ca="1" si="7"/>
        <v>4.9299999999999926</v>
      </c>
      <c r="D37" s="306">
        <f t="shared" ca="1" si="8"/>
        <v>-3.8838172108471323</v>
      </c>
      <c r="E37" s="307">
        <f t="shared" ca="1" si="9"/>
        <v>-24.368979201921594</v>
      </c>
      <c r="F37" s="304">
        <f t="shared" ca="1" si="10"/>
        <v>24.676531025874759</v>
      </c>
      <c r="G37" s="306">
        <f t="shared" ca="1" si="11"/>
        <v>37.171447612120723</v>
      </c>
      <c r="H37" s="307">
        <f t="shared" ca="1" si="12"/>
        <v>139.2437647970157</v>
      </c>
      <c r="I37" s="304">
        <f t="shared" ca="1" si="13"/>
        <v>144.11988951018267</v>
      </c>
      <c r="J37" s="306">
        <f t="shared" ca="1" si="14"/>
        <v>142.94056308212942</v>
      </c>
      <c r="K37" s="307">
        <f t="shared" ca="1" si="15"/>
        <v>607.45347013280184</v>
      </c>
      <c r="L37" s="304">
        <f t="shared" ca="1" si="0"/>
        <v>624.04464820285011</v>
      </c>
      <c r="M37" s="306">
        <f t="shared" ca="1" si="16"/>
        <v>1.3099272548039336</v>
      </c>
      <c r="N37" s="304">
        <f t="shared" ca="1" si="17"/>
        <v>75.053303169423387</v>
      </c>
      <c r="P37" s="310">
        <f t="shared" ca="1" si="18"/>
        <v>3</v>
      </c>
      <c r="Q37" s="304">
        <f t="shared" ca="1" si="19"/>
        <v>0</v>
      </c>
      <c r="R37" s="306">
        <f t="shared" ca="1" si="20"/>
        <v>0</v>
      </c>
      <c r="S37" s="307">
        <f t="shared" ca="1" si="21"/>
        <v>3.2539999999999996</v>
      </c>
      <c r="T37" s="304">
        <f t="shared" ca="1" si="1"/>
        <v>31.921739999999996</v>
      </c>
      <c r="U37" s="311">
        <f t="shared" ca="1" si="2"/>
        <v>0</v>
      </c>
      <c r="V37" s="306">
        <f t="shared" ca="1" si="3"/>
        <v>1.1527804507004051</v>
      </c>
      <c r="W37" s="304">
        <f t="shared" ca="1" si="4"/>
        <v>48.858216007919715</v>
      </c>
      <c r="Y37" s="314" t="str">
        <f t="shared" ca="1" si="22"/>
        <v/>
      </c>
      <c r="Z37" s="315" t="str">
        <f t="shared" ca="1" si="23"/>
        <v/>
      </c>
      <c r="AA37" s="316" t="str">
        <f t="shared" ca="1" si="24"/>
        <v/>
      </c>
      <c r="AC37" s="310" t="e">
        <f t="shared" ca="1" si="25"/>
        <v>#N/A</v>
      </c>
      <c r="AD37" s="323" t="e">
        <f t="shared" ca="1" si="26"/>
        <v>#N/A</v>
      </c>
      <c r="AE37" s="324">
        <f t="shared" ca="1" si="5"/>
        <v>607.45347013280184</v>
      </c>
      <c r="AG37" s="306">
        <f t="shared" ca="1" si="27"/>
        <v>-24.54664319897681</v>
      </c>
      <c r="AH37" s="304">
        <f t="shared" ca="1" si="28"/>
        <v>-15.06810908937342</v>
      </c>
    </row>
    <row r="38" spans="1:34" x14ac:dyDescent="0.2">
      <c r="A38" s="347">
        <f t="shared" ca="1" si="6"/>
        <v>0.01</v>
      </c>
      <c r="B38" s="304">
        <f t="shared" ca="1" si="7"/>
        <v>4.9399999999999924</v>
      </c>
      <c r="D38" s="306">
        <f t="shared" ca="1" si="8"/>
        <v>-3.872626480895681</v>
      </c>
      <c r="E38" s="307">
        <f t="shared" ca="1" si="9"/>
        <v>-24.316809002420982</v>
      </c>
      <c r="F38" s="304">
        <f t="shared" ca="1" si="10"/>
        <v>24.623249905744707</v>
      </c>
      <c r="G38" s="306">
        <f t="shared" ca="1" si="11"/>
        <v>37.132721347311765</v>
      </c>
      <c r="H38" s="307">
        <f t="shared" ca="1" si="12"/>
        <v>139.0005967069915</v>
      </c>
      <c r="I38" s="304">
        <f t="shared" ca="1" si="13"/>
        <v>143.8749626570127</v>
      </c>
      <c r="J38" s="306">
        <f t="shared" ca="1" si="14"/>
        <v>143.31208392692659</v>
      </c>
      <c r="K38" s="307">
        <f t="shared" ca="1" si="15"/>
        <v>608.84469194032192</v>
      </c>
      <c r="L38" s="304">
        <f t="shared" ca="1" si="0"/>
        <v>625.48398245149644</v>
      </c>
      <c r="M38" s="306">
        <f t="shared" ca="1" si="16"/>
        <v>1.3097513938843062</v>
      </c>
      <c r="N38" s="304">
        <f t="shared" ca="1" si="17"/>
        <v>75.043227080947446</v>
      </c>
      <c r="P38" s="310">
        <f t="shared" ca="1" si="18"/>
        <v>3</v>
      </c>
      <c r="Q38" s="304">
        <f t="shared" ca="1" si="19"/>
        <v>0</v>
      </c>
      <c r="R38" s="306">
        <f t="shared" ca="1" si="20"/>
        <v>0</v>
      </c>
      <c r="S38" s="307">
        <f t="shared" ca="1" si="21"/>
        <v>3.2539999999999996</v>
      </c>
      <c r="T38" s="304">
        <f t="shared" ca="1" si="1"/>
        <v>31.921739999999996</v>
      </c>
      <c r="U38" s="311">
        <f t="shared" ca="1" si="2"/>
        <v>0</v>
      </c>
      <c r="V38" s="306">
        <f t="shared" ca="1" si="3"/>
        <v>1.1526199361220308</v>
      </c>
      <c r="W38" s="304">
        <f t="shared" ca="1" si="4"/>
        <v>48.68551138994119</v>
      </c>
      <c r="Y38" s="314" t="str">
        <f t="shared" ca="1" si="22"/>
        <v/>
      </c>
      <c r="Z38" s="315" t="str">
        <f t="shared" ca="1" si="23"/>
        <v/>
      </c>
      <c r="AA38" s="316" t="str">
        <f t="shared" ca="1" si="24"/>
        <v/>
      </c>
      <c r="AC38" s="310" t="e">
        <f t="shared" ca="1" si="25"/>
        <v>#N/A</v>
      </c>
      <c r="AD38" s="323" t="e">
        <f t="shared" ca="1" si="26"/>
        <v>#N/A</v>
      </c>
      <c r="AE38" s="324">
        <f t="shared" ca="1" si="5"/>
        <v>608.84469194032192</v>
      </c>
      <c r="AG38" s="306">
        <f t="shared" ca="1" si="27"/>
        <v>-24.492907798500518</v>
      </c>
      <c r="AH38" s="304">
        <f t="shared" ca="1" si="28"/>
        <v>-15.014817457873301</v>
      </c>
    </row>
    <row r="39" spans="1:34" x14ac:dyDescent="0.2">
      <c r="A39" s="347">
        <f t="shared" ca="1" si="6"/>
        <v>0.01</v>
      </c>
      <c r="B39" s="304">
        <f t="shared" ca="1" si="7"/>
        <v>4.9499999999999922</v>
      </c>
      <c r="D39" s="306">
        <f t="shared" ca="1" si="8"/>
        <v>-3.8614795767090659</v>
      </c>
      <c r="E39" s="307">
        <f t="shared" ca="1" si="9"/>
        <v>-24.264851297164057</v>
      </c>
      <c r="F39" s="304">
        <f t="shared" ca="1" si="10"/>
        <v>24.570185855927615</v>
      </c>
      <c r="G39" s="306">
        <f t="shared" ca="1" si="11"/>
        <v>37.094106551544677</v>
      </c>
      <c r="H39" s="307">
        <f t="shared" ca="1" si="12"/>
        <v>138.75794819401986</v>
      </c>
      <c r="I39" s="304">
        <f t="shared" ca="1" si="13"/>
        <v>143.63057100726033</v>
      </c>
      <c r="J39" s="306">
        <f t="shared" ca="1" si="14"/>
        <v>143.68321806642086</v>
      </c>
      <c r="K39" s="307">
        <f t="shared" ca="1" si="15"/>
        <v>610.23348466482696</v>
      </c>
      <c r="L39" s="304">
        <f t="shared" ca="1" si="0"/>
        <v>626.92086658532935</v>
      </c>
      <c r="M39" s="306">
        <f t="shared" ca="1" si="16"/>
        <v>1.3095751176853545</v>
      </c>
      <c r="N39" s="304">
        <f t="shared" ca="1" si="17"/>
        <v>75.033127198718901</v>
      </c>
      <c r="P39" s="310">
        <f t="shared" ca="1" si="18"/>
        <v>3</v>
      </c>
      <c r="Q39" s="304">
        <f t="shared" ca="1" si="19"/>
        <v>0</v>
      </c>
      <c r="R39" s="306">
        <f t="shared" ca="1" si="20"/>
        <v>0</v>
      </c>
      <c r="S39" s="307">
        <f t="shared" ca="1" si="21"/>
        <v>3.2539999999999996</v>
      </c>
      <c r="T39" s="304">
        <f t="shared" ca="1" si="1"/>
        <v>31.921739999999996</v>
      </c>
      <c r="U39" s="311">
        <f t="shared" ca="1" si="2"/>
        <v>0</v>
      </c>
      <c r="V39" s="306">
        <f t="shared" ca="1" si="3"/>
        <v>1.1524597234164649</v>
      </c>
      <c r="W39" s="304">
        <f t="shared" ca="1" si="4"/>
        <v>48.513509377264739</v>
      </c>
      <c r="Y39" s="314" t="str">
        <f t="shared" ca="1" si="22"/>
        <v/>
      </c>
      <c r="Z39" s="315" t="str">
        <f t="shared" ca="1" si="23"/>
        <v/>
      </c>
      <c r="AA39" s="316" t="str">
        <f t="shared" ca="1" si="24"/>
        <v/>
      </c>
      <c r="AC39" s="310" t="e">
        <f t="shared" ca="1" si="25"/>
        <v>#N/A</v>
      </c>
      <c r="AD39" s="323" t="e">
        <f t="shared" ca="1" si="26"/>
        <v>#N/A</v>
      </c>
      <c r="AE39" s="324">
        <f t="shared" ca="1" si="5"/>
        <v>610.23348466482696</v>
      </c>
      <c r="AG39" s="306">
        <f t="shared" ca="1" si="27"/>
        <v>-24.439388129016535</v>
      </c>
      <c r="AH39" s="304">
        <f t="shared" ca="1" si="28"/>
        <v>-14.961742897953656</v>
      </c>
    </row>
    <row r="40" spans="1:34" x14ac:dyDescent="0.2">
      <c r="A40" s="347">
        <f t="shared" ca="1" si="6"/>
        <v>0.01</v>
      </c>
      <c r="B40" s="304">
        <f t="shared" ca="1" si="7"/>
        <v>4.959999999999992</v>
      </c>
      <c r="D40" s="306">
        <f t="shared" ca="1" si="8"/>
        <v>-3.8503762630220058</v>
      </c>
      <c r="E40" s="307">
        <f t="shared" ca="1" si="9"/>
        <v>-24.213104959260512</v>
      </c>
      <c r="F40" s="304">
        <f t="shared" ca="1" si="10"/>
        <v>24.517337725271261</v>
      </c>
      <c r="G40" s="306">
        <f t="shared" ca="1" si="11"/>
        <v>37.055602788914456</v>
      </c>
      <c r="H40" s="307">
        <f t="shared" ca="1" si="12"/>
        <v>138.51581714442725</v>
      </c>
      <c r="I40" s="304">
        <f t="shared" ca="1" si="13"/>
        <v>143.38671241519631</v>
      </c>
      <c r="J40" s="306">
        <f t="shared" ca="1" si="14"/>
        <v>144.05396661312315</v>
      </c>
      <c r="K40" s="307">
        <f t="shared" ca="1" si="15"/>
        <v>611.61985349151917</v>
      </c>
      <c r="L40" s="304">
        <f t="shared" ca="1" si="0"/>
        <v>628.3553059232986</v>
      </c>
      <c r="M40" s="306">
        <f t="shared" ca="1" si="16"/>
        <v>1.309398425179308</v>
      </c>
      <c r="N40" s="304">
        <f t="shared" ca="1" si="17"/>
        <v>75.023003463850856</v>
      </c>
      <c r="P40" s="310">
        <f t="shared" ca="1" si="18"/>
        <v>3</v>
      </c>
      <c r="Q40" s="304">
        <f t="shared" ca="1" si="19"/>
        <v>0</v>
      </c>
      <c r="R40" s="306">
        <f t="shared" ca="1" si="20"/>
        <v>0</v>
      </c>
      <c r="S40" s="307">
        <f t="shared" ca="1" si="21"/>
        <v>3.2539999999999996</v>
      </c>
      <c r="T40" s="304">
        <f t="shared" ca="1" si="1"/>
        <v>31.921739999999996</v>
      </c>
      <c r="U40" s="311">
        <f t="shared" ca="1" si="2"/>
        <v>0</v>
      </c>
      <c r="V40" s="306">
        <f t="shared" ca="1" si="3"/>
        <v>1.1522998118679941</v>
      </c>
      <c r="W40" s="304">
        <f t="shared" ca="1" si="4"/>
        <v>48.342206249427768</v>
      </c>
      <c r="Y40" s="314" t="str">
        <f t="shared" ca="1" si="22"/>
        <v/>
      </c>
      <c r="Z40" s="315" t="str">
        <f t="shared" ca="1" si="23"/>
        <v/>
      </c>
      <c r="AA40" s="316" t="str">
        <f t="shared" ca="1" si="24"/>
        <v/>
      </c>
      <c r="AC40" s="310" t="e">
        <f t="shared" ca="1" si="25"/>
        <v>#N/A</v>
      </c>
      <c r="AD40" s="323" t="e">
        <f t="shared" ca="1" si="26"/>
        <v>#N/A</v>
      </c>
      <c r="AE40" s="324">
        <f t="shared" ca="1" si="5"/>
        <v>611.61985349151917</v>
      </c>
      <c r="AG40" s="306">
        <f t="shared" ca="1" si="27"/>
        <v>-24.38608303479112</v>
      </c>
      <c r="AH40" s="304">
        <f t="shared" ca="1" si="28"/>
        <v>-14.908884258532497</v>
      </c>
    </row>
    <row r="41" spans="1:34" x14ac:dyDescent="0.2">
      <c r="A41" s="347">
        <f t="shared" ca="1" si="6"/>
        <v>0.01</v>
      </c>
      <c r="B41" s="304">
        <f t="shared" ca="1" si="7"/>
        <v>4.9699999999999918</v>
      </c>
      <c r="D41" s="306">
        <f t="shared" ca="1" si="8"/>
        <v>-3.8393163061465541</v>
      </c>
      <c r="E41" s="307">
        <f t="shared" ca="1" si="9"/>
        <v>-24.161568869388603</v>
      </c>
      <c r="F41" s="304">
        <f t="shared" ca="1" si="10"/>
        <v>24.464704370354678</v>
      </c>
      <c r="G41" s="306">
        <f t="shared" ca="1" si="11"/>
        <v>37.017209625852992</v>
      </c>
      <c r="H41" s="307">
        <f t="shared" ca="1" si="12"/>
        <v>138.27420145573336</v>
      </c>
      <c r="I41" s="304">
        <f t="shared" ca="1" si="13"/>
        <v>143.14338474657177</v>
      </c>
      <c r="J41" s="306">
        <f t="shared" ca="1" si="14"/>
        <v>144.42433067519698</v>
      </c>
      <c r="K41" s="307">
        <f t="shared" ca="1" si="15"/>
        <v>613.00380358451991</v>
      </c>
      <c r="L41" s="304">
        <f t="shared" ca="1" si="0"/>
        <v>629.78730576288001</v>
      </c>
      <c r="M41" s="306">
        <f t="shared" ca="1" si="16"/>
        <v>1.3092213153345151</v>
      </c>
      <c r="N41" s="304">
        <f t="shared" ca="1" si="17"/>
        <v>75.012855817233998</v>
      </c>
      <c r="P41" s="310">
        <f t="shared" ca="1" si="18"/>
        <v>3</v>
      </c>
      <c r="Q41" s="304">
        <f t="shared" ca="1" si="19"/>
        <v>0</v>
      </c>
      <c r="R41" s="306">
        <f t="shared" ca="1" si="20"/>
        <v>0</v>
      </c>
      <c r="S41" s="307">
        <f t="shared" ca="1" si="21"/>
        <v>3.2539999999999996</v>
      </c>
      <c r="T41" s="304">
        <f t="shared" ca="1" si="1"/>
        <v>31.921739999999996</v>
      </c>
      <c r="U41" s="311">
        <f t="shared" ca="1" si="2"/>
        <v>0</v>
      </c>
      <c r="V41" s="306">
        <f t="shared" ca="1" si="3"/>
        <v>1.1521402007639028</v>
      </c>
      <c r="W41" s="304">
        <f t="shared" ca="1" si="4"/>
        <v>48.171598310923081</v>
      </c>
      <c r="Y41" s="314" t="str">
        <f t="shared" ca="1" si="22"/>
        <v/>
      </c>
      <c r="Z41" s="315" t="str">
        <f t="shared" ca="1" si="23"/>
        <v/>
      </c>
      <c r="AA41" s="316" t="str">
        <f t="shared" ca="1" si="24"/>
        <v/>
      </c>
      <c r="AC41" s="310" t="e">
        <f t="shared" ca="1" si="25"/>
        <v>#N/A</v>
      </c>
      <c r="AD41" s="323" t="e">
        <f t="shared" ca="1" si="26"/>
        <v>#N/A</v>
      </c>
      <c r="AE41" s="324">
        <f t="shared" ca="1" si="5"/>
        <v>613.00380358451991</v>
      </c>
      <c r="AG41" s="306">
        <f t="shared" ca="1" si="27"/>
        <v>-24.332991367800652</v>
      </c>
      <c r="AH41" s="304">
        <f t="shared" ca="1" si="28"/>
        <v>-14.856240396259304</v>
      </c>
    </row>
    <row r="42" spans="1:34" x14ac:dyDescent="0.2">
      <c r="A42" s="347">
        <f t="shared" ca="1" si="6"/>
        <v>0.01</v>
      </c>
      <c r="B42" s="304">
        <f t="shared" ca="1" si="7"/>
        <v>4.9799999999999915</v>
      </c>
      <c r="D42" s="306">
        <f t="shared" ca="1" si="8"/>
        <v>-3.8282994739593961</v>
      </c>
      <c r="E42" s="307">
        <f t="shared" ca="1" si="9"/>
        <v>-24.110241915734122</v>
      </c>
      <c r="F42" s="304">
        <f t="shared" ca="1" si="10"/>
        <v>24.41228465542585</v>
      </c>
      <c r="G42" s="306">
        <f t="shared" ca="1" si="11"/>
        <v>36.978926631113396</v>
      </c>
      <c r="H42" s="307">
        <f t="shared" ca="1" si="12"/>
        <v>138.03309903657603</v>
      </c>
      <c r="I42" s="304">
        <f t="shared" ca="1" si="13"/>
        <v>142.9005858785417</v>
      </c>
      <c r="J42" s="306">
        <f t="shared" ca="1" si="14"/>
        <v>144.79431135648181</v>
      </c>
      <c r="K42" s="307">
        <f t="shared" ca="1" si="15"/>
        <v>614.3853400869815</v>
      </c>
      <c r="L42" s="304">
        <f t="shared" ca="1" si="0"/>
        <v>631.21687138018876</v>
      </c>
      <c r="M42" s="306">
        <f t="shared" ca="1" si="16"/>
        <v>1.3090437871154279</v>
      </c>
      <c r="N42" s="304">
        <f t="shared" ca="1" si="17"/>
        <v>75.002684199535835</v>
      </c>
      <c r="P42" s="310">
        <f t="shared" ca="1" si="18"/>
        <v>3</v>
      </c>
      <c r="Q42" s="304">
        <f t="shared" ca="1" si="19"/>
        <v>0</v>
      </c>
      <c r="R42" s="306">
        <f t="shared" ca="1" si="20"/>
        <v>0</v>
      </c>
      <c r="S42" s="307">
        <f t="shared" ca="1" si="21"/>
        <v>3.2539999999999996</v>
      </c>
      <c r="T42" s="304">
        <f t="shared" ca="1" si="1"/>
        <v>31.921739999999996</v>
      </c>
      <c r="U42" s="311">
        <f t="shared" ca="1" si="2"/>
        <v>0</v>
      </c>
      <c r="V42" s="306">
        <f t="shared" ca="1" si="3"/>
        <v>1.1519808893944565</v>
      </c>
      <c r="W42" s="304">
        <f t="shared" ca="1" si="4"/>
        <v>48.001681890998093</v>
      </c>
      <c r="Y42" s="314" t="str">
        <f t="shared" ca="1" si="22"/>
        <v/>
      </c>
      <c r="Z42" s="315" t="str">
        <f t="shared" ca="1" si="23"/>
        <v/>
      </c>
      <c r="AA42" s="316" t="str">
        <f t="shared" ca="1" si="24"/>
        <v/>
      </c>
      <c r="AC42" s="310" t="e">
        <f t="shared" ca="1" si="25"/>
        <v>#N/A</v>
      </c>
      <c r="AD42" s="323" t="e">
        <f t="shared" ca="1" si="26"/>
        <v>#N/A</v>
      </c>
      <c r="AE42" s="324">
        <f t="shared" ca="1" si="5"/>
        <v>614.3853400869815</v>
      </c>
      <c r="AG42" s="306">
        <f t="shared" ca="1" si="27"/>
        <v>-24.280111987669216</v>
      </c>
      <c r="AH42" s="304">
        <f t="shared" ca="1" si="28"/>
        <v>-14.8038101754527</v>
      </c>
    </row>
    <row r="43" spans="1:34" x14ac:dyDescent="0.2">
      <c r="A43" s="347">
        <f t="shared" ca="1" si="6"/>
        <v>0.01</v>
      </c>
      <c r="B43" s="304">
        <f t="shared" ca="1" si="7"/>
        <v>4.9899999999999913</v>
      </c>
      <c r="D43" s="306">
        <f t="shared" ca="1" si="8"/>
        <v>-3.8173255358892373</v>
      </c>
      <c r="E43" s="307">
        <f t="shared" ca="1" si="9"/>
        <v>-24.059122993930032</v>
      </c>
      <c r="F43" s="304">
        <f t="shared" ca="1" si="10"/>
        <v>24.360077452340025</v>
      </c>
      <c r="G43" s="306">
        <f t="shared" ca="1" si="11"/>
        <v>36.940753375754504</v>
      </c>
      <c r="H43" s="307">
        <f t="shared" ca="1" si="12"/>
        <v>137.79250780663673</v>
      </c>
      <c r="I43" s="304">
        <f t="shared" ca="1" si="13"/>
        <v>142.65831369958906</v>
      </c>
      <c r="J43" s="306">
        <f t="shared" ca="1" si="14"/>
        <v>145.16390975651615</v>
      </c>
      <c r="K43" s="307">
        <f t="shared" ca="1" si="15"/>
        <v>615.76446812119752</v>
      </c>
      <c r="L43" s="304">
        <f t="shared" ca="1" si="0"/>
        <v>632.6440080300921</v>
      </c>
      <c r="M43" s="306">
        <f t="shared" ca="1" si="16"/>
        <v>1.3088658394825849</v>
      </c>
      <c r="N43" s="304">
        <f t="shared" ca="1" si="17"/>
        <v>74.992488551199585</v>
      </c>
      <c r="P43" s="310">
        <f t="shared" ca="1" si="18"/>
        <v>3</v>
      </c>
      <c r="Q43" s="304">
        <f t="shared" ca="1" si="19"/>
        <v>0</v>
      </c>
      <c r="R43" s="306">
        <f t="shared" ca="1" si="20"/>
        <v>0</v>
      </c>
      <c r="S43" s="307">
        <f t="shared" ca="1" si="21"/>
        <v>3.2539999999999996</v>
      </c>
      <c r="T43" s="304">
        <f t="shared" ca="1" si="1"/>
        <v>31.921739999999996</v>
      </c>
      <c r="U43" s="311">
        <f t="shared" ca="1" si="2"/>
        <v>0</v>
      </c>
      <c r="V43" s="306">
        <f t="shared" ca="1" si="3"/>
        <v>1.1518218770528852</v>
      </c>
      <c r="W43" s="304">
        <f t="shared" ca="1" si="4"/>
        <v>47.832453343455697</v>
      </c>
      <c r="Y43" s="314" t="str">
        <f t="shared" ca="1" si="22"/>
        <v/>
      </c>
      <c r="Z43" s="315" t="str">
        <f t="shared" ca="1" si="23"/>
        <v/>
      </c>
      <c r="AA43" s="316" t="str">
        <f t="shared" ca="1" si="24"/>
        <v/>
      </c>
      <c r="AC43" s="310" t="e">
        <f t="shared" ca="1" si="25"/>
        <v>#N/A</v>
      </c>
      <c r="AD43" s="323" t="e">
        <f t="shared" ca="1" si="26"/>
        <v>#N/A</v>
      </c>
      <c r="AE43" s="324">
        <f t="shared" ca="1" si="5"/>
        <v>615.76446812119752</v>
      </c>
      <c r="AG43" s="306">
        <f t="shared" ca="1" si="27"/>
        <v>-24.227443761606796</v>
      </c>
      <c r="AH43" s="304">
        <f t="shared" ca="1" si="28"/>
        <v>-14.751592468038751</v>
      </c>
    </row>
    <row r="44" spans="1:34" x14ac:dyDescent="0.2">
      <c r="A44" s="347">
        <f t="shared" ca="1" si="6"/>
        <v>0.01</v>
      </c>
      <c r="B44" s="304">
        <f t="shared" ca="1" si="7"/>
        <v>4.9999999999999911</v>
      </c>
      <c r="D44" s="306">
        <f t="shared" ca="1" si="8"/>
        <v>-3.8063942629043233</v>
      </c>
      <c r="E44" s="307">
        <f t="shared" ca="1" si="9"/>
        <v>-24.008211006996518</v>
      </c>
      <c r="F44" s="304">
        <f t="shared" ca="1" si="10"/>
        <v>24.308081640498489</v>
      </c>
      <c r="G44" s="306">
        <f t="shared" ca="1" si="11"/>
        <v>36.90268943312546</v>
      </c>
      <c r="H44" s="307">
        <f t="shared" ca="1" si="12"/>
        <v>137.55242569656676</v>
      </c>
      <c r="I44" s="304">
        <f t="shared" ca="1" si="13"/>
        <v>142.4165661094496</v>
      </c>
      <c r="J44" s="306">
        <f t="shared" ca="1" si="14"/>
        <v>145.53312697056055</v>
      </c>
      <c r="K44" s="307">
        <f t="shared" ca="1" si="15"/>
        <v>617.14119278871351</v>
      </c>
      <c r="L44" s="304">
        <f t="shared" ca="1" si="0"/>
        <v>634.0687209463224</v>
      </c>
      <c r="M44" s="306">
        <f t="shared" ca="1" si="16"/>
        <v>1.3086874713925938</v>
      </c>
      <c r="N44" s="304">
        <f t="shared" ca="1" si="17"/>
        <v>74.98226881244328</v>
      </c>
      <c r="P44" s="310">
        <f t="shared" ca="1" si="18"/>
        <v>3</v>
      </c>
      <c r="Q44" s="304">
        <f t="shared" ca="1" si="19"/>
        <v>0</v>
      </c>
      <c r="R44" s="306">
        <f t="shared" ca="1" si="20"/>
        <v>0</v>
      </c>
      <c r="S44" s="307">
        <f t="shared" ca="1" si="21"/>
        <v>3.2539999999999996</v>
      </c>
      <c r="T44" s="304">
        <f t="shared" ca="1" si="1"/>
        <v>31.921739999999996</v>
      </c>
      <c r="U44" s="311">
        <f t="shared" ca="1" si="2"/>
        <v>0</v>
      </c>
      <c r="V44" s="306">
        <f t="shared" ca="1" si="3"/>
        <v>1.151663163035368</v>
      </c>
      <c r="W44" s="304">
        <f t="shared" ca="1" si="4"/>
        <v>47.663909046457363</v>
      </c>
      <c r="Y44" s="314" t="str">
        <f t="shared" ca="1" si="22"/>
        <v/>
      </c>
      <c r="Z44" s="315" t="str">
        <f t="shared" ca="1" si="23"/>
        <v/>
      </c>
      <c r="AA44" s="316" t="str">
        <f t="shared" ca="1" si="24"/>
        <v/>
      </c>
      <c r="AC44" s="310">
        <f t="shared" ca="1" si="25"/>
        <v>4.9999999999999911</v>
      </c>
      <c r="AD44" s="323">
        <f t="shared" ca="1" si="26"/>
        <v>145.53312697056055</v>
      </c>
      <c r="AE44" s="324">
        <f t="shared" ca="1" si="5"/>
        <v>617.14119278871351</v>
      </c>
      <c r="AG44" s="306">
        <f t="shared" ca="1" si="27"/>
        <v>-24.174985564347935</v>
      </c>
      <c r="AH44" s="304">
        <f t="shared" ca="1" si="28"/>
        <v>-14.699586153489767</v>
      </c>
    </row>
    <row r="45" spans="1:34" x14ac:dyDescent="0.2">
      <c r="A45" s="347">
        <f t="shared" ca="1" si="6"/>
        <v>0.01</v>
      </c>
      <c r="B45" s="304">
        <f t="shared" ca="1" si="7"/>
        <v>5.0099999999999909</v>
      </c>
      <c r="D45" s="306">
        <f t="shared" ca="1" si="8"/>
        <v>-3.7955054275001094</v>
      </c>
      <c r="E45" s="307">
        <f t="shared" ca="1" si="9"/>
        <v>-23.95750486528177</v>
      </c>
      <c r="F45" s="304">
        <f t="shared" ca="1" si="10"/>
        <v>24.256296106788078</v>
      </c>
      <c r="G45" s="306">
        <f t="shared" ca="1" si="11"/>
        <v>36.864734378850457</v>
      </c>
      <c r="H45" s="307">
        <f t="shared" ca="1" si="12"/>
        <v>137.31285064791393</v>
      </c>
      <c r="I45" s="304">
        <f t="shared" ca="1" si="13"/>
        <v>142.17534101903718</v>
      </c>
      <c r="J45" s="306">
        <f t="shared" ca="1" si="14"/>
        <v>145.90196408962044</v>
      </c>
      <c r="K45" s="307">
        <f t="shared" ca="1" si="15"/>
        <v>618.51551917043594</v>
      </c>
      <c r="L45" s="304">
        <f t="shared" ca="1" si="0"/>
        <v>635.49101534158831</v>
      </c>
      <c r="M45" s="306">
        <f t="shared" ca="1" si="16"/>
        <v>1.3085086817981162</v>
      </c>
      <c r="N45" s="304">
        <f t="shared" ca="1" si="17"/>
        <v>74.972024923258857</v>
      </c>
      <c r="P45" s="310">
        <f t="shared" ca="1" si="18"/>
        <v>3</v>
      </c>
      <c r="Q45" s="304">
        <f t="shared" ca="1" si="19"/>
        <v>0</v>
      </c>
      <c r="R45" s="306">
        <f t="shared" ca="1" si="20"/>
        <v>0</v>
      </c>
      <c r="S45" s="307">
        <f t="shared" ca="1" si="21"/>
        <v>3.2539999999999996</v>
      </c>
      <c r="T45" s="304">
        <f t="shared" ca="1" si="1"/>
        <v>31.921739999999996</v>
      </c>
      <c r="U45" s="311">
        <f t="shared" ca="1" si="2"/>
        <v>0</v>
      </c>
      <c r="V45" s="306">
        <f t="shared" ca="1" si="3"/>
        <v>1.1515047466410162</v>
      </c>
      <c r="W45" s="304">
        <f t="shared" ca="1" si="4"/>
        <v>47.496045402327724</v>
      </c>
      <c r="Y45" s="314" t="str">
        <f t="shared" ca="1" si="22"/>
        <v/>
      </c>
      <c r="Z45" s="315" t="str">
        <f t="shared" ca="1" si="23"/>
        <v/>
      </c>
      <c r="AA45" s="316" t="str">
        <f t="shared" ca="1" si="24"/>
        <v/>
      </c>
      <c r="AC45" s="310" t="e">
        <f t="shared" ca="1" si="25"/>
        <v>#N/A</v>
      </c>
      <c r="AD45" s="323" t="e">
        <f t="shared" ca="1" si="26"/>
        <v>#N/A</v>
      </c>
      <c r="AE45" s="324">
        <f t="shared" ca="1" si="5"/>
        <v>618.51551917043594</v>
      </c>
      <c r="AG45" s="306">
        <f t="shared" ca="1" si="27"/>
        <v>-24.122736278091146</v>
      </c>
      <c r="AH45" s="304">
        <f t="shared" ca="1" si="28"/>
        <v>-14.647790118763789</v>
      </c>
    </row>
    <row r="46" spans="1:34" x14ac:dyDescent="0.2">
      <c r="A46" s="347">
        <f t="shared" ca="1" si="6"/>
        <v>0.01</v>
      </c>
      <c r="B46" s="304">
        <f t="shared" ca="1" si="7"/>
        <v>5.0199999999999907</v>
      </c>
      <c r="D46" s="306">
        <f t="shared" ca="1" si="8"/>
        <v>-3.7846588036869737</v>
      </c>
      <c r="E46" s="307">
        <f t="shared" ca="1" si="9"/>
        <v>-23.907003486403173</v>
      </c>
      <c r="F46" s="304">
        <f t="shared" ca="1" si="10"/>
        <v>24.204719745521093</v>
      </c>
      <c r="G46" s="306">
        <f t="shared" ca="1" si="11"/>
        <v>36.826887790813586</v>
      </c>
      <c r="H46" s="307">
        <f t="shared" ca="1" si="12"/>
        <v>137.07378061304991</v>
      </c>
      <c r="I46" s="304">
        <f t="shared" ca="1" si="13"/>
        <v>141.93463635036977</v>
      </c>
      <c r="J46" s="306">
        <f t="shared" ca="1" si="14"/>
        <v>146.27042220046874</v>
      </c>
      <c r="K46" s="307">
        <f t="shared" ca="1" si="15"/>
        <v>619.8874523267408</v>
      </c>
      <c r="L46" s="304">
        <f t="shared" ca="1" si="0"/>
        <v>636.91089640768496</v>
      </c>
      <c r="M46" s="306">
        <f t="shared" ca="1" si="16"/>
        <v>1.3083294696478496</v>
      </c>
      <c r="N46" s="304">
        <f t="shared" ca="1" si="17"/>
        <v>74.961756823411122</v>
      </c>
      <c r="P46" s="310">
        <f t="shared" ca="1" si="18"/>
        <v>3</v>
      </c>
      <c r="Q46" s="304">
        <f t="shared" ca="1" si="19"/>
        <v>0</v>
      </c>
      <c r="R46" s="306">
        <f t="shared" ca="1" si="20"/>
        <v>0</v>
      </c>
      <c r="S46" s="307">
        <f t="shared" ca="1" si="21"/>
        <v>3.2539999999999996</v>
      </c>
      <c r="T46" s="304">
        <f t="shared" ca="1" si="1"/>
        <v>31.921739999999996</v>
      </c>
      <c r="U46" s="311">
        <f t="shared" ca="1" si="2"/>
        <v>0</v>
      </c>
      <c r="V46" s="306">
        <f t="shared" ca="1" si="3"/>
        <v>1.1513466271718598</v>
      </c>
      <c r="W46" s="304">
        <f t="shared" ca="1" si="4"/>
        <v>47.328858837361359</v>
      </c>
      <c r="Y46" s="314" t="str">
        <f t="shared" ca="1" si="22"/>
        <v/>
      </c>
      <c r="Z46" s="315" t="str">
        <f t="shared" ca="1" si="23"/>
        <v/>
      </c>
      <c r="AA46" s="316" t="str">
        <f t="shared" ca="1" si="24"/>
        <v/>
      </c>
      <c r="AC46" s="310" t="e">
        <f t="shared" ca="1" si="25"/>
        <v>#N/A</v>
      </c>
      <c r="AD46" s="323" t="e">
        <f t="shared" ca="1" si="26"/>
        <v>#N/A</v>
      </c>
      <c r="AE46" s="324">
        <f t="shared" ca="1" si="5"/>
        <v>619.8874523267408</v>
      </c>
      <c r="AG46" s="306">
        <f t="shared" ca="1" si="27"/>
        <v>-24.070694792438701</v>
      </c>
      <c r="AH46" s="304">
        <f t="shared" ca="1" si="28"/>
        <v>-14.59620325824454</v>
      </c>
    </row>
    <row r="47" spans="1:34" x14ac:dyDescent="0.2">
      <c r="A47" s="347">
        <f t="shared" ca="1" si="6"/>
        <v>0.01</v>
      </c>
      <c r="B47" s="304">
        <f t="shared" ca="1" si="7"/>
        <v>5.0299999999999905</v>
      </c>
      <c r="D47" s="306">
        <f t="shared" ca="1" si="8"/>
        <v>-3.7738541669781243</v>
      </c>
      <c r="E47" s="307">
        <f t="shared" ca="1" si="9"/>
        <v>-23.856705795189207</v>
      </c>
      <c r="F47" s="304">
        <f t="shared" ca="1" si="10"/>
        <v>24.153351458375969</v>
      </c>
      <c r="G47" s="306">
        <f t="shared" ca="1" si="11"/>
        <v>36.789149249143804</v>
      </c>
      <c r="H47" s="307">
        <f t="shared" ca="1" si="12"/>
        <v>136.83521355509802</v>
      </c>
      <c r="I47" s="304">
        <f t="shared" ca="1" si="13"/>
        <v>141.69445003649599</v>
      </c>
      <c r="J47" s="306">
        <f t="shared" ca="1" si="14"/>
        <v>146.63850238566852</v>
      </c>
      <c r="K47" s="307">
        <f t="shared" ca="1" si="15"/>
        <v>621.25699729758151</v>
      </c>
      <c r="L47" s="304">
        <f t="shared" ca="1" si="0"/>
        <v>638.32836931560462</v>
      </c>
      <c r="M47" s="306">
        <f t="shared" ca="1" si="16"/>
        <v>1.3081498338865101</v>
      </c>
      <c r="N47" s="304">
        <f t="shared" ca="1" si="17"/>
        <v>74.951464452436753</v>
      </c>
      <c r="P47" s="310">
        <f t="shared" ca="1" si="18"/>
        <v>3</v>
      </c>
      <c r="Q47" s="304">
        <f t="shared" ca="1" si="19"/>
        <v>0</v>
      </c>
      <c r="R47" s="306">
        <f t="shared" ca="1" si="20"/>
        <v>0</v>
      </c>
      <c r="S47" s="307">
        <f t="shared" ca="1" si="21"/>
        <v>3.2539999999999996</v>
      </c>
      <c r="T47" s="304">
        <f t="shared" ca="1" si="1"/>
        <v>31.921739999999996</v>
      </c>
      <c r="U47" s="311">
        <f t="shared" ca="1" si="2"/>
        <v>0</v>
      </c>
      <c r="V47" s="306">
        <f t="shared" ca="1" si="3"/>
        <v>1.1511888039328282</v>
      </c>
      <c r="W47" s="304">
        <f t="shared" ca="1" si="4"/>
        <v>47.162345801630991</v>
      </c>
      <c r="Y47" s="314" t="str">
        <f t="shared" ca="1" si="22"/>
        <v/>
      </c>
      <c r="Z47" s="315" t="str">
        <f t="shared" ca="1" si="23"/>
        <v/>
      </c>
      <c r="AA47" s="316" t="str">
        <f t="shared" ca="1" si="24"/>
        <v/>
      </c>
      <c r="AC47" s="310" t="e">
        <f t="shared" ca="1" si="25"/>
        <v>#N/A</v>
      </c>
      <c r="AD47" s="323" t="e">
        <f t="shared" ca="1" si="26"/>
        <v>#N/A</v>
      </c>
      <c r="AE47" s="324">
        <f t="shared" ca="1" si="5"/>
        <v>621.25699729758151</v>
      </c>
      <c r="AG47" s="306">
        <f t="shared" ca="1" si="27"/>
        <v>-24.018860004337181</v>
      </c>
      <c r="AH47" s="304">
        <f t="shared" ca="1" si="28"/>
        <v>-14.544824473682043</v>
      </c>
    </row>
    <row r="48" spans="1:34" x14ac:dyDescent="0.2">
      <c r="A48" s="347">
        <f t="shared" ca="1" si="6"/>
        <v>0.01</v>
      </c>
      <c r="B48" s="304">
        <f t="shared" ca="1" si="7"/>
        <v>5.0399999999999903</v>
      </c>
      <c r="D48" s="306">
        <f t="shared" ca="1" si="8"/>
        <v>-3.7630912943775745</v>
      </c>
      <c r="E48" s="307">
        <f t="shared" ca="1" si="9"/>
        <v>-23.806610723621706</v>
      </c>
      <c r="F48" s="304">
        <f t="shared" ca="1" si="10"/>
        <v>24.102190154338263</v>
      </c>
      <c r="G48" s="306">
        <f t="shared" ca="1" si="11"/>
        <v>36.751518336200029</v>
      </c>
      <c r="H48" s="307">
        <f t="shared" ca="1" si="12"/>
        <v>136.5971474478618</v>
      </c>
      <c r="I48" s="304">
        <f t="shared" ca="1" si="13"/>
        <v>141.45478002142221</v>
      </c>
      <c r="J48" s="306">
        <f t="shared" ca="1" si="14"/>
        <v>147.00620572359523</v>
      </c>
      <c r="K48" s="307">
        <f t="shared" ca="1" si="15"/>
        <v>622.62415910259631</v>
      </c>
      <c r="L48" s="304">
        <f t="shared" ca="1" si="0"/>
        <v>639.74343921564616</v>
      </c>
      <c r="M48" s="306">
        <f t="shared" ca="1" si="16"/>
        <v>1.3079697734548172</v>
      </c>
      <c r="N48" s="304">
        <f t="shared" ca="1" si="17"/>
        <v>74.941147749643449</v>
      </c>
      <c r="P48" s="310">
        <f t="shared" ca="1" si="18"/>
        <v>3</v>
      </c>
      <c r="Q48" s="304">
        <f t="shared" ca="1" si="19"/>
        <v>0</v>
      </c>
      <c r="R48" s="306">
        <f t="shared" ca="1" si="20"/>
        <v>0</v>
      </c>
      <c r="S48" s="307">
        <f t="shared" ca="1" si="21"/>
        <v>3.2539999999999996</v>
      </c>
      <c r="T48" s="304">
        <f t="shared" ca="1" si="1"/>
        <v>31.921739999999996</v>
      </c>
      <c r="U48" s="311">
        <f t="shared" ca="1" si="2"/>
        <v>0</v>
      </c>
      <c r="V48" s="306">
        <f t="shared" ca="1" si="3"/>
        <v>1.1510312762317372</v>
      </c>
      <c r="W48" s="304">
        <f t="shared" ca="1" si="4"/>
        <v>46.996502768797704</v>
      </c>
      <c r="Y48" s="314" t="str">
        <f t="shared" ca="1" si="22"/>
        <v/>
      </c>
      <c r="Z48" s="315" t="str">
        <f t="shared" ca="1" si="23"/>
        <v/>
      </c>
      <c r="AA48" s="316" t="str">
        <f t="shared" ca="1" si="24"/>
        <v/>
      </c>
      <c r="AC48" s="310" t="e">
        <f t="shared" ca="1" si="25"/>
        <v>#N/A</v>
      </c>
      <c r="AD48" s="323" t="e">
        <f t="shared" ca="1" si="26"/>
        <v>#N/A</v>
      </c>
      <c r="AE48" s="324">
        <f t="shared" ca="1" si="5"/>
        <v>622.62415910259631</v>
      </c>
      <c r="AG48" s="306">
        <f t="shared" ca="1" si="27"/>
        <v>-23.967230818018386</v>
      </c>
      <c r="AH48" s="304">
        <f t="shared" ca="1" si="28"/>
        <v>-14.493652674133681</v>
      </c>
    </row>
    <row r="49" spans="1:34" x14ac:dyDescent="0.2">
      <c r="A49" s="347">
        <f t="shared" ca="1" si="6"/>
        <v>0.01</v>
      </c>
      <c r="B49" s="304">
        <f t="shared" ca="1" si="7"/>
        <v>5.0499999999999901</v>
      </c>
      <c r="D49" s="306">
        <f t="shared" ca="1" si="8"/>
        <v>-3.752369964368218</v>
      </c>
      <c r="E49" s="307">
        <f t="shared" ca="1" si="9"/>
        <v>-23.756717210778802</v>
      </c>
      <c r="F49" s="304">
        <f t="shared" ca="1" si="10"/>
        <v>24.051234749642408</v>
      </c>
      <c r="G49" s="306">
        <f t="shared" ca="1" si="11"/>
        <v>36.713994636556343</v>
      </c>
      <c r="H49" s="307">
        <f t="shared" ca="1" si="12"/>
        <v>136.35958027575401</v>
      </c>
      <c r="I49" s="304">
        <f t="shared" ca="1" si="13"/>
        <v>141.21562426004033</v>
      </c>
      <c r="J49" s="306">
        <f t="shared" ca="1" si="14"/>
        <v>147.37353328845902</v>
      </c>
      <c r="K49" s="307">
        <f t="shared" ca="1" si="15"/>
        <v>623.98894274121437</v>
      </c>
      <c r="L49" s="304">
        <f t="shared" ca="1" si="0"/>
        <v>641.15611123752308</v>
      </c>
      <c r="M49" s="306">
        <f t="shared" ca="1" si="16"/>
        <v>1.3077892872894745</v>
      </c>
      <c r="N49" s="304">
        <f t="shared" ca="1" si="17"/>
        <v>74.930806654108807</v>
      </c>
      <c r="P49" s="310">
        <f t="shared" ca="1" si="18"/>
        <v>3</v>
      </c>
      <c r="Q49" s="304">
        <f t="shared" ca="1" si="19"/>
        <v>0</v>
      </c>
      <c r="R49" s="306">
        <f t="shared" ca="1" si="20"/>
        <v>0</v>
      </c>
      <c r="S49" s="307">
        <f t="shared" ca="1" si="21"/>
        <v>3.2539999999999996</v>
      </c>
      <c r="T49" s="304">
        <f t="shared" ca="1" si="1"/>
        <v>31.921739999999996</v>
      </c>
      <c r="U49" s="311">
        <f t="shared" ca="1" si="2"/>
        <v>0</v>
      </c>
      <c r="V49" s="306">
        <f t="shared" ca="1" si="3"/>
        <v>1.1508740433792739</v>
      </c>
      <c r="W49" s="304">
        <f t="shared" ca="1" si="4"/>
        <v>46.831326235923036</v>
      </c>
      <c r="Y49" s="314" t="str">
        <f t="shared" ca="1" si="22"/>
        <v/>
      </c>
      <c r="Z49" s="315" t="str">
        <f t="shared" ca="1" si="23"/>
        <v/>
      </c>
      <c r="AA49" s="316" t="str">
        <f t="shared" ca="1" si="24"/>
        <v/>
      </c>
      <c r="AC49" s="310" t="e">
        <f t="shared" ca="1" si="25"/>
        <v>#N/A</v>
      </c>
      <c r="AD49" s="323" t="e">
        <f t="shared" ca="1" si="26"/>
        <v>#N/A</v>
      </c>
      <c r="AE49" s="324">
        <f t="shared" ca="1" si="5"/>
        <v>623.98894274121437</v>
      </c>
      <c r="AG49" s="306">
        <f t="shared" ca="1" si="27"/>
        <v>-23.915806144940905</v>
      </c>
      <c r="AH49" s="304">
        <f t="shared" ca="1" si="28"/>
        <v>-14.442686775905873</v>
      </c>
    </row>
    <row r="50" spans="1:34" x14ac:dyDescent="0.2">
      <c r="A50" s="347">
        <f t="shared" ca="1" si="6"/>
        <v>0.01</v>
      </c>
      <c r="B50" s="304">
        <f t="shared" ca="1" si="7"/>
        <v>5.0599999999999898</v>
      </c>
      <c r="D50" s="306">
        <f t="shared" ca="1" si="8"/>
        <v>-3.7416899569000761</v>
      </c>
      <c r="E50" s="307">
        <f t="shared" ca="1" si="9"/>
        <v>-23.707024202778356</v>
      </c>
      <c r="F50" s="304">
        <f t="shared" ca="1" si="10"/>
        <v>24.000484167713903</v>
      </c>
      <c r="G50" s="306">
        <f t="shared" ca="1" si="11"/>
        <v>36.67657773698734</v>
      </c>
      <c r="H50" s="307">
        <f t="shared" ca="1" si="12"/>
        <v>136.12251003372623</v>
      </c>
      <c r="I50" s="304">
        <f t="shared" ca="1" si="13"/>
        <v>140.97698071805613</v>
      </c>
      <c r="J50" s="306">
        <f t="shared" ca="1" si="14"/>
        <v>147.74048615032675</v>
      </c>
      <c r="K50" s="307">
        <f t="shared" ca="1" si="15"/>
        <v>625.35135319276174</v>
      </c>
      <c r="L50" s="304">
        <f t="shared" ca="1" si="0"/>
        <v>642.56639049047146</v>
      </c>
      <c r="M50" s="306">
        <f t="shared" ca="1" si="16"/>
        <v>1.3076083743231544</v>
      </c>
      <c r="N50" s="304">
        <f t="shared" ca="1" si="17"/>
        <v>74.920441104679469</v>
      </c>
      <c r="P50" s="310">
        <f t="shared" ca="1" si="18"/>
        <v>3</v>
      </c>
      <c r="Q50" s="304">
        <f t="shared" ca="1" si="19"/>
        <v>0</v>
      </c>
      <c r="R50" s="306">
        <f t="shared" ca="1" si="20"/>
        <v>0</v>
      </c>
      <c r="S50" s="307">
        <f t="shared" ca="1" si="21"/>
        <v>3.2539999999999996</v>
      </c>
      <c r="T50" s="304">
        <f t="shared" ca="1" si="1"/>
        <v>31.921739999999996</v>
      </c>
      <c r="U50" s="311">
        <f t="shared" ca="1" si="2"/>
        <v>0</v>
      </c>
      <c r="V50" s="306">
        <f t="shared" ca="1" si="3"/>
        <v>1.1507171046889781</v>
      </c>
      <c r="W50" s="304">
        <f t="shared" ca="1" si="4"/>
        <v>46.666812723282483</v>
      </c>
      <c r="Y50" s="314" t="str">
        <f t="shared" ca="1" si="22"/>
        <v/>
      </c>
      <c r="Z50" s="315" t="str">
        <f t="shared" ca="1" si="23"/>
        <v/>
      </c>
      <c r="AA50" s="316" t="str">
        <f t="shared" ca="1" si="24"/>
        <v/>
      </c>
      <c r="AC50" s="310" t="e">
        <f t="shared" ca="1" si="25"/>
        <v>#N/A</v>
      </c>
      <c r="AD50" s="323" t="e">
        <f t="shared" ca="1" si="26"/>
        <v>#N/A</v>
      </c>
      <c r="AE50" s="324">
        <f t="shared" ca="1" si="5"/>
        <v>625.35135319276174</v>
      </c>
      <c r="AG50" s="306">
        <f t="shared" ca="1" si="27"/>
        <v>-23.864584903732254</v>
      </c>
      <c r="AH50" s="304">
        <f t="shared" ca="1" si="28"/>
        <v>-14.391925702496325</v>
      </c>
    </row>
    <row r="51" spans="1:34" x14ac:dyDescent="0.2">
      <c r="A51" s="347">
        <f t="shared" ca="1" si="6"/>
        <v>0.01</v>
      </c>
      <c r="B51" s="304">
        <f t="shared" ca="1" si="7"/>
        <v>5.0699999999999896</v>
      </c>
      <c r="D51" s="306">
        <f t="shared" ca="1" si="8"/>
        <v>-3.7310510533785699</v>
      </c>
      <c r="E51" s="307">
        <f t="shared" ca="1" si="9"/>
        <v>-23.657530652721881</v>
      </c>
      <c r="F51" s="304">
        <f t="shared" ca="1" si="10"/>
        <v>23.949937339112033</v>
      </c>
      <c r="G51" s="306">
        <f t="shared" ca="1" si="11"/>
        <v>36.639267226453555</v>
      </c>
      <c r="H51" s="307">
        <f t="shared" ca="1" si="12"/>
        <v>135.88593472719901</v>
      </c>
      <c r="I51" s="304">
        <f t="shared" ca="1" si="13"/>
        <v>140.73884737191813</v>
      </c>
      <c r="J51" s="306">
        <f t="shared" ca="1" si="14"/>
        <v>148.10706537514395</v>
      </c>
      <c r="K51" s="307">
        <f t="shared" ca="1" si="15"/>
        <v>626.71139541656635</v>
      </c>
      <c r="L51" s="304">
        <f t="shared" ca="1" si="0"/>
        <v>643.97428206335769</v>
      </c>
      <c r="M51" s="306">
        <f t="shared" ca="1" si="16"/>
        <v>1.3074270334844793</v>
      </c>
      <c r="N51" s="304">
        <f t="shared" ca="1" si="17"/>
        <v>74.910051039970028</v>
      </c>
      <c r="P51" s="310">
        <f t="shared" ca="1" si="18"/>
        <v>3</v>
      </c>
      <c r="Q51" s="304">
        <f t="shared" ca="1" si="19"/>
        <v>0</v>
      </c>
      <c r="R51" s="306">
        <f t="shared" ca="1" si="20"/>
        <v>0</v>
      </c>
      <c r="S51" s="307">
        <f t="shared" ca="1" si="21"/>
        <v>3.2539999999999996</v>
      </c>
      <c r="T51" s="304">
        <f t="shared" ca="1" si="1"/>
        <v>31.921739999999996</v>
      </c>
      <c r="U51" s="311">
        <f t="shared" ca="1" si="2"/>
        <v>0</v>
      </c>
      <c r="V51" s="306">
        <f t="shared" ca="1" si="3"/>
        <v>1.1505604594772305</v>
      </c>
      <c r="W51" s="304">
        <f t="shared" ca="1" si="4"/>
        <v>46.502958774181145</v>
      </c>
      <c r="Y51" s="314" t="str">
        <f t="shared" ca="1" si="22"/>
        <v/>
      </c>
      <c r="Z51" s="315" t="str">
        <f t="shared" ca="1" si="23"/>
        <v/>
      </c>
      <c r="AA51" s="316" t="str">
        <f t="shared" ca="1" si="24"/>
        <v/>
      </c>
      <c r="AC51" s="310" t="e">
        <f t="shared" ca="1" si="25"/>
        <v>#N/A</v>
      </c>
      <c r="AD51" s="323" t="e">
        <f t="shared" ca="1" si="26"/>
        <v>#N/A</v>
      </c>
      <c r="AE51" s="324">
        <f t="shared" ca="1" si="5"/>
        <v>626.71139541656635</v>
      </c>
      <c r="AG51" s="306">
        <f t="shared" ca="1" si="27"/>
        <v>-23.813566020131443</v>
      </c>
      <c r="AH51" s="304">
        <f t="shared" ca="1" si="28"/>
        <v>-14.34136838453672</v>
      </c>
    </row>
    <row r="52" spans="1:34" x14ac:dyDescent="0.2">
      <c r="A52" s="347">
        <f t="shared" ca="1" si="6"/>
        <v>0.01</v>
      </c>
      <c r="B52" s="304">
        <f t="shared" ca="1" si="7"/>
        <v>5.0799999999999894</v>
      </c>
      <c r="D52" s="306">
        <f t="shared" ca="1" si="8"/>
        <v>-3.7204530366529895</v>
      </c>
      <c r="E52" s="307">
        <f t="shared" ca="1" si="9"/>
        <v>-23.608235520639045</v>
      </c>
      <c r="F52" s="304">
        <f t="shared" ca="1" si="10"/>
        <v>23.899593201473191</v>
      </c>
      <c r="G52" s="306">
        <f t="shared" ca="1" si="11"/>
        <v>36.602062696087025</v>
      </c>
      <c r="H52" s="307">
        <f t="shared" ca="1" si="12"/>
        <v>135.64985237199264</v>
      </c>
      <c r="I52" s="304">
        <f t="shared" ca="1" si="13"/>
        <v>140.50122220874692</v>
      </c>
      <c r="J52" s="306">
        <f t="shared" ca="1" si="14"/>
        <v>148.47327202475665</v>
      </c>
      <c r="K52" s="307">
        <f t="shared" ca="1" si="15"/>
        <v>628.06907435206233</v>
      </c>
      <c r="L52" s="304">
        <f t="shared" ca="1" si="0"/>
        <v>645.37979102478403</v>
      </c>
      <c r="M52" s="306">
        <f t="shared" ca="1" si="16"/>
        <v>1.307245263698005</v>
      </c>
      <c r="N52" s="304">
        <f t="shared" ca="1" si="17"/>
        <v>74.899636398362048</v>
      </c>
      <c r="P52" s="310">
        <f t="shared" ca="1" si="18"/>
        <v>3</v>
      </c>
      <c r="Q52" s="304">
        <f t="shared" ca="1" si="19"/>
        <v>0</v>
      </c>
      <c r="R52" s="306">
        <f t="shared" ca="1" si="20"/>
        <v>0</v>
      </c>
      <c r="S52" s="307">
        <f t="shared" ca="1" si="21"/>
        <v>3.2539999999999996</v>
      </c>
      <c r="T52" s="304">
        <f t="shared" ca="1" si="1"/>
        <v>31.921739999999996</v>
      </c>
      <c r="U52" s="311">
        <f t="shared" ca="1" si="2"/>
        <v>0</v>
      </c>
      <c r="V52" s="306">
        <f t="shared" ca="1" si="3"/>
        <v>1.1504041070632356</v>
      </c>
      <c r="W52" s="304">
        <f t="shared" ca="1" si="4"/>
        <v>46.339760954770654</v>
      </c>
      <c r="Y52" s="314" t="str">
        <f t="shared" ca="1" si="22"/>
        <v/>
      </c>
      <c r="Z52" s="315" t="str">
        <f t="shared" ca="1" si="23"/>
        <v/>
      </c>
      <c r="AA52" s="316" t="str">
        <f t="shared" ca="1" si="24"/>
        <v/>
      </c>
      <c r="AC52" s="310" t="e">
        <f t="shared" ca="1" si="25"/>
        <v>#N/A</v>
      </c>
      <c r="AD52" s="323" t="e">
        <f t="shared" ca="1" si="26"/>
        <v>#N/A</v>
      </c>
      <c r="AE52" s="324">
        <f t="shared" ca="1" si="5"/>
        <v>628.06907435206233</v>
      </c>
      <c r="AG52" s="306">
        <f t="shared" ca="1" si="27"/>
        <v>-23.762748426932198</v>
      </c>
      <c r="AH52" s="304">
        <f t="shared" ca="1" si="28"/>
        <v>-14.291013759736064</v>
      </c>
    </row>
    <row r="53" spans="1:34" x14ac:dyDescent="0.2">
      <c r="A53" s="347">
        <f t="shared" ca="1" si="6"/>
        <v>0.01</v>
      </c>
      <c r="B53" s="304">
        <f t="shared" ca="1" si="7"/>
        <v>5.0899999999999892</v>
      </c>
      <c r="D53" s="306">
        <f t="shared" ca="1" si="8"/>
        <v>-3.7098956910049967</v>
      </c>
      <c r="E53" s="307">
        <f t="shared" ca="1" si="9"/>
        <v>-23.559137773432624</v>
      </c>
      <c r="F53" s="304">
        <f t="shared" ca="1" si="10"/>
        <v>23.849450699454639</v>
      </c>
      <c r="G53" s="306">
        <f t="shared" ca="1" si="11"/>
        <v>36.564963739176974</v>
      </c>
      <c r="H53" s="307">
        <f t="shared" ca="1" si="12"/>
        <v>135.41426099425831</v>
      </c>
      <c r="I53" s="304">
        <f t="shared" ca="1" si="13"/>
        <v>140.26410322626541</v>
      </c>
      <c r="J53" s="306">
        <f t="shared" ca="1" si="14"/>
        <v>148.83910715693298</v>
      </c>
      <c r="K53" s="307">
        <f t="shared" ca="1" si="15"/>
        <v>629.42439491889354</v>
      </c>
      <c r="L53" s="304">
        <f t="shared" ca="1" si="0"/>
        <v>646.78292242319458</v>
      </c>
      <c r="M53" s="306">
        <f t="shared" ca="1" si="16"/>
        <v>1.3070630638842033</v>
      </c>
      <c r="N53" s="304">
        <f t="shared" ca="1" si="17"/>
        <v>74.889197118003153</v>
      </c>
      <c r="P53" s="310">
        <f t="shared" ca="1" si="18"/>
        <v>3</v>
      </c>
      <c r="Q53" s="304">
        <f t="shared" ca="1" si="19"/>
        <v>0</v>
      </c>
      <c r="R53" s="306">
        <f t="shared" ca="1" si="20"/>
        <v>0</v>
      </c>
      <c r="S53" s="307">
        <f t="shared" ca="1" si="21"/>
        <v>3.2539999999999996</v>
      </c>
      <c r="T53" s="304">
        <f t="shared" ca="1" si="1"/>
        <v>31.921739999999996</v>
      </c>
      <c r="U53" s="311">
        <f t="shared" ca="1" si="2"/>
        <v>0</v>
      </c>
      <c r="V53" s="306">
        <f t="shared" ca="1" si="3"/>
        <v>1.1502480467690068</v>
      </c>
      <c r="W53" s="304">
        <f t="shared" ca="1" si="4"/>
        <v>46.177215853868226</v>
      </c>
      <c r="Y53" s="314" t="str">
        <f t="shared" ca="1" si="22"/>
        <v/>
      </c>
      <c r="Z53" s="315" t="str">
        <f t="shared" ca="1" si="23"/>
        <v/>
      </c>
      <c r="AA53" s="316" t="str">
        <f t="shared" ca="1" si="24"/>
        <v/>
      </c>
      <c r="AC53" s="310" t="e">
        <f t="shared" ca="1" si="25"/>
        <v>#N/A</v>
      </c>
      <c r="AD53" s="323" t="e">
        <f t="shared" ca="1" si="26"/>
        <v>#N/A</v>
      </c>
      <c r="AE53" s="324">
        <f t="shared" ca="1" si="5"/>
        <v>629.42439491889354</v>
      </c>
      <c r="AG53" s="306">
        <f t="shared" ca="1" si="27"/>
        <v>-23.712131063926577</v>
      </c>
      <c r="AH53" s="304">
        <f t="shared" ca="1" si="28"/>
        <v>-14.240860772824419</v>
      </c>
    </row>
    <row r="54" spans="1:34" x14ac:dyDescent="0.2">
      <c r="A54" s="347">
        <f t="shared" ca="1" si="6"/>
        <v>0.01</v>
      </c>
      <c r="B54" s="304">
        <f t="shared" ca="1" si="7"/>
        <v>5.099999999999989</v>
      </c>
      <c r="D54" s="306">
        <f t="shared" ca="1" si="8"/>
        <v>-3.6993788021372818</v>
      </c>
      <c r="E54" s="307">
        <f t="shared" ca="1" si="9"/>
        <v>-23.510236384824054</v>
      </c>
      <c r="F54" s="304">
        <f t="shared" ca="1" si="10"/>
        <v>23.799508784678888</v>
      </c>
      <c r="G54" s="306">
        <f t="shared" ca="1" si="11"/>
        <v>36.527969951155605</v>
      </c>
      <c r="H54" s="307">
        <f t="shared" ca="1" si="12"/>
        <v>135.17915863041009</v>
      </c>
      <c r="I54" s="304">
        <f t="shared" ca="1" si="13"/>
        <v>140.02748843272917</v>
      </c>
      <c r="J54" s="306">
        <f t="shared" ca="1" si="14"/>
        <v>149.20457182538465</v>
      </c>
      <c r="K54" s="307">
        <f t="shared" ca="1" si="15"/>
        <v>630.77736201701691</v>
      </c>
      <c r="L54" s="304">
        <f t="shared" ca="1" si="0"/>
        <v>648.18368128698148</v>
      </c>
      <c r="M54" s="306">
        <f t="shared" ca="1" si="16"/>
        <v>1.3068804329594439</v>
      </c>
      <c r="N54" s="304">
        <f t="shared" ca="1" si="17"/>
        <v>74.878733136805863</v>
      </c>
      <c r="P54" s="310">
        <f t="shared" ca="1" si="18"/>
        <v>3</v>
      </c>
      <c r="Q54" s="304">
        <f t="shared" ca="1" si="19"/>
        <v>0</v>
      </c>
      <c r="R54" s="306">
        <f t="shared" ca="1" si="20"/>
        <v>0</v>
      </c>
      <c r="S54" s="307">
        <f t="shared" ca="1" si="21"/>
        <v>3.2539999999999996</v>
      </c>
      <c r="T54" s="304">
        <f t="shared" ca="1" si="1"/>
        <v>31.921739999999996</v>
      </c>
      <c r="U54" s="311">
        <f t="shared" ca="1" si="2"/>
        <v>0</v>
      </c>
      <c r="V54" s="306">
        <f t="shared" ca="1" si="3"/>
        <v>1.1500922779193523</v>
      </c>
      <c r="W54" s="304">
        <f t="shared" ca="1" si="4"/>
        <v>46.015320082777073</v>
      </c>
      <c r="Y54" s="314" t="str">
        <f t="shared" ca="1" si="22"/>
        <v/>
      </c>
      <c r="Z54" s="315" t="str">
        <f t="shared" ca="1" si="23"/>
        <v/>
      </c>
      <c r="AA54" s="316" t="str">
        <f t="shared" ca="1" si="24"/>
        <v/>
      </c>
      <c r="AC54" s="310" t="e">
        <f t="shared" ca="1" si="25"/>
        <v>#N/A</v>
      </c>
      <c r="AD54" s="323" t="e">
        <f t="shared" ca="1" si="26"/>
        <v>#N/A</v>
      </c>
      <c r="AE54" s="324">
        <f t="shared" ca="1" si="5"/>
        <v>630.77736201701691</v>
      </c>
      <c r="AG54" s="306">
        <f t="shared" ca="1" si="27"/>
        <v>-23.661712877849265</v>
      </c>
      <c r="AH54" s="304">
        <f t="shared" ca="1" si="28"/>
        <v>-14.190908375497306</v>
      </c>
    </row>
    <row r="55" spans="1:34" x14ac:dyDescent="0.2">
      <c r="A55" s="347">
        <f t="shared" ca="1" si="6"/>
        <v>0.01</v>
      </c>
      <c r="B55" s="304">
        <f t="shared" ca="1" si="7"/>
        <v>5.1099999999999888</v>
      </c>
      <c r="D55" s="306">
        <f t="shared" ca="1" si="8"/>
        <v>-3.6889021571623051</v>
      </c>
      <c r="E55" s="307">
        <f t="shared" ca="1" si="9"/>
        <v>-23.461530335299393</v>
      </c>
      <c r="F55" s="304">
        <f t="shared" ca="1" si="10"/>
        <v>23.749766415678501</v>
      </c>
      <c r="G55" s="306">
        <f t="shared" ca="1" si="11"/>
        <v>36.49108092958398</v>
      </c>
      <c r="H55" s="307">
        <f t="shared" ca="1" si="12"/>
        <v>134.94454332705709</v>
      </c>
      <c r="I55" s="304">
        <f t="shared" ca="1" si="13"/>
        <v>139.79137584685773</v>
      </c>
      <c r="J55" s="306">
        <f t="shared" ca="1" si="14"/>
        <v>149.56966707978833</v>
      </c>
      <c r="K55" s="307">
        <f t="shared" ca="1" si="15"/>
        <v>632.12798052680421</v>
      </c>
      <c r="L55" s="304">
        <f t="shared" ca="1" si="0"/>
        <v>649.58207262458723</v>
      </c>
      <c r="M55" s="306">
        <f t="shared" ca="1" si="16"/>
        <v>1.306697369835977</v>
      </c>
      <c r="N55" s="304">
        <f t="shared" ca="1" si="17"/>
        <v>74.868244392446726</v>
      </c>
      <c r="P55" s="310">
        <f t="shared" ca="1" si="18"/>
        <v>3</v>
      </c>
      <c r="Q55" s="304">
        <f t="shared" ca="1" si="19"/>
        <v>0</v>
      </c>
      <c r="R55" s="306">
        <f t="shared" ca="1" si="20"/>
        <v>0</v>
      </c>
      <c r="S55" s="307">
        <f t="shared" ca="1" si="21"/>
        <v>3.2539999999999996</v>
      </c>
      <c r="T55" s="304">
        <f t="shared" ca="1" si="1"/>
        <v>31.921739999999996</v>
      </c>
      <c r="U55" s="311">
        <f t="shared" ca="1" si="2"/>
        <v>0</v>
      </c>
      <c r="V55" s="306">
        <f t="shared" ca="1" si="3"/>
        <v>1.1499367998418586</v>
      </c>
      <c r="W55" s="304">
        <f t="shared" ca="1" si="4"/>
        <v>45.854070275108619</v>
      </c>
      <c r="Y55" s="314" t="str">
        <f t="shared" ca="1" si="22"/>
        <v/>
      </c>
      <c r="Z55" s="315" t="str">
        <f t="shared" ca="1" si="23"/>
        <v/>
      </c>
      <c r="AA55" s="316" t="str">
        <f t="shared" ca="1" si="24"/>
        <v/>
      </c>
      <c r="AC55" s="310" t="e">
        <f t="shared" ca="1" si="25"/>
        <v>#N/A</v>
      </c>
      <c r="AD55" s="323" t="e">
        <f t="shared" ca="1" si="26"/>
        <v>#N/A</v>
      </c>
      <c r="AE55" s="324">
        <f t="shared" ca="1" si="5"/>
        <v>632.12798052680421</v>
      </c>
      <c r="AG55" s="306">
        <f t="shared" ca="1" si="27"/>
        <v>-23.611492822322219</v>
      </c>
      <c r="AH55" s="304">
        <f t="shared" ca="1" si="28"/>
        <v>-14.141155526360503</v>
      </c>
    </row>
    <row r="56" spans="1:34" x14ac:dyDescent="0.2">
      <c r="A56" s="347">
        <f t="shared" ca="1" si="6"/>
        <v>0.01</v>
      </c>
      <c r="B56" s="304">
        <f t="shared" ca="1" si="7"/>
        <v>5.1199999999999886</v>
      </c>
      <c r="D56" s="306">
        <f t="shared" ca="1" si="8"/>
        <v>-3.6784655445911465</v>
      </c>
      <c r="E56" s="307">
        <f t="shared" ca="1" si="9"/>
        <v>-23.413018612055836</v>
      </c>
      <c r="F56" s="304">
        <f t="shared" ca="1" si="10"/>
        <v>23.70022255784146</v>
      </c>
      <c r="G56" s="306">
        <f t="shared" ca="1" si="11"/>
        <v>36.454296274138066</v>
      </c>
      <c r="H56" s="307">
        <f t="shared" ca="1" si="12"/>
        <v>134.71041314093654</v>
      </c>
      <c r="I56" s="304">
        <f t="shared" ca="1" si="13"/>
        <v>139.55576349776615</v>
      </c>
      <c r="J56" s="306">
        <f t="shared" ca="1" si="14"/>
        <v>149.93439396580695</v>
      </c>
      <c r="K56" s="307">
        <f t="shared" ca="1" si="15"/>
        <v>633.47625530914422</v>
      </c>
      <c r="L56" s="304">
        <f t="shared" ca="1" si="0"/>
        <v>650.97810142461003</v>
      </c>
      <c r="M56" s="306">
        <f t="shared" ca="1" si="16"/>
        <v>1.3065138734219159</v>
      </c>
      <c r="N56" s="304">
        <f t="shared" ca="1" si="17"/>
        <v>74.857730822365241</v>
      </c>
      <c r="P56" s="310">
        <f t="shared" ca="1" si="18"/>
        <v>3</v>
      </c>
      <c r="Q56" s="304">
        <f t="shared" ca="1" si="19"/>
        <v>0</v>
      </c>
      <c r="R56" s="306">
        <f t="shared" ca="1" si="20"/>
        <v>0</v>
      </c>
      <c r="S56" s="307">
        <f t="shared" ca="1" si="21"/>
        <v>3.2539999999999996</v>
      </c>
      <c r="T56" s="304">
        <f t="shared" ca="1" si="1"/>
        <v>31.921739999999996</v>
      </c>
      <c r="U56" s="311">
        <f t="shared" ca="1" si="2"/>
        <v>0</v>
      </c>
      <c r="V56" s="306">
        <f t="shared" ca="1" si="3"/>
        <v>1.1497816118668778</v>
      </c>
      <c r="W56" s="304">
        <f t="shared" ca="1" si="4"/>
        <v>45.693463086606315</v>
      </c>
      <c r="Y56" s="314" t="str">
        <f t="shared" ca="1" si="22"/>
        <v/>
      </c>
      <c r="Z56" s="315" t="str">
        <f t="shared" ca="1" si="23"/>
        <v/>
      </c>
      <c r="AA56" s="316" t="str">
        <f t="shared" ca="1" si="24"/>
        <v/>
      </c>
      <c r="AC56" s="310" t="e">
        <f t="shared" ca="1" si="25"/>
        <v>#N/A</v>
      </c>
      <c r="AD56" s="323" t="e">
        <f t="shared" ca="1" si="26"/>
        <v>#N/A</v>
      </c>
      <c r="AE56" s="324">
        <f t="shared" ca="1" si="5"/>
        <v>633.47625530914422</v>
      </c>
      <c r="AG56" s="306">
        <f t="shared" ca="1" si="27"/>
        <v>-23.561469857799963</v>
      </c>
      <c r="AH56" s="304">
        <f t="shared" ca="1" si="28"/>
        <v>-14.091601190875423</v>
      </c>
    </row>
    <row r="57" spans="1:34" x14ac:dyDescent="0.2">
      <c r="A57" s="347">
        <f t="shared" ca="1" si="6"/>
        <v>0.01</v>
      </c>
      <c r="B57" s="304">
        <f t="shared" ca="1" si="7"/>
        <v>5.1299999999999883</v>
      </c>
      <c r="D57" s="306">
        <f t="shared" ca="1" si="8"/>
        <v>-3.6680687543224511</v>
      </c>
      <c r="E57" s="307">
        <f t="shared" ca="1" si="9"/>
        <v>-23.364700208948715</v>
      </c>
      <c r="F57" s="304">
        <f t="shared" ca="1" si="10"/>
        <v>23.650876183357031</v>
      </c>
      <c r="G57" s="306">
        <f t="shared" ca="1" si="11"/>
        <v>36.417615586594842</v>
      </c>
      <c r="H57" s="307">
        <f t="shared" ca="1" si="12"/>
        <v>134.47676613884704</v>
      </c>
      <c r="I57" s="304">
        <f t="shared" ca="1" si="13"/>
        <v>139.32064942489737</v>
      </c>
      <c r="J57" s="306">
        <f t="shared" ca="1" si="14"/>
        <v>150.29875352511061</v>
      </c>
      <c r="K57" s="307">
        <f t="shared" ca="1" si="15"/>
        <v>634.82219120554316</v>
      </c>
      <c r="L57" s="304">
        <f t="shared" ca="1" si="0"/>
        <v>652.37177265590606</v>
      </c>
      <c r="M57" s="306">
        <f t="shared" ca="1" si="16"/>
        <v>1.3063299426212189</v>
      </c>
      <c r="N57" s="304">
        <f t="shared" ca="1" si="17"/>
        <v>74.847192363762844</v>
      </c>
      <c r="P57" s="310">
        <f t="shared" ca="1" si="18"/>
        <v>3</v>
      </c>
      <c r="Q57" s="304">
        <f t="shared" ca="1" si="19"/>
        <v>0</v>
      </c>
      <c r="R57" s="306">
        <f t="shared" ca="1" si="20"/>
        <v>0</v>
      </c>
      <c r="S57" s="307">
        <f t="shared" ca="1" si="21"/>
        <v>3.2539999999999996</v>
      </c>
      <c r="T57" s="304">
        <f t="shared" ca="1" si="1"/>
        <v>31.921739999999996</v>
      </c>
      <c r="U57" s="311">
        <f t="shared" ca="1" si="2"/>
        <v>0</v>
      </c>
      <c r="V57" s="306">
        <f t="shared" ca="1" si="3"/>
        <v>1.1496267133275109</v>
      </c>
      <c r="W57" s="304">
        <f t="shared" ca="1" si="4"/>
        <v>45.533495194971231</v>
      </c>
      <c r="Y57" s="314" t="str">
        <f t="shared" ca="1" si="22"/>
        <v/>
      </c>
      <c r="Z57" s="315" t="str">
        <f t="shared" ca="1" si="23"/>
        <v/>
      </c>
      <c r="AA57" s="316" t="str">
        <f t="shared" ca="1" si="24"/>
        <v/>
      </c>
      <c r="AC57" s="310" t="e">
        <f t="shared" ca="1" si="25"/>
        <v>#N/A</v>
      </c>
      <c r="AD57" s="323" t="e">
        <f t="shared" ca="1" si="26"/>
        <v>#N/A</v>
      </c>
      <c r="AE57" s="324">
        <f t="shared" ca="1" si="5"/>
        <v>634.82219120554316</v>
      </c>
      <c r="AG57" s="306">
        <f t="shared" ca="1" si="27"/>
        <v>-23.511642951515277</v>
      </c>
      <c r="AH57" s="304">
        <f t="shared" ca="1" si="28"/>
        <v>-14.042244341304954</v>
      </c>
    </row>
    <row r="58" spans="1:34" x14ac:dyDescent="0.2">
      <c r="A58" s="347">
        <f t="shared" ca="1" si="6"/>
        <v>0.01</v>
      </c>
      <c r="B58" s="304">
        <f t="shared" ca="1" si="7"/>
        <v>5.1399999999999881</v>
      </c>
      <c r="D58" s="306">
        <f t="shared" ca="1" si="8"/>
        <v>-3.6577115776315026</v>
      </c>
      <c r="E58" s="307">
        <f t="shared" ca="1" si="9"/>
        <v>-23.316574126439036</v>
      </c>
      <c r="F58" s="304">
        <f t="shared" ca="1" si="10"/>
        <v>23.601726271162157</v>
      </c>
      <c r="G58" s="306">
        <f t="shared" ca="1" si="11"/>
        <v>36.381038470818524</v>
      </c>
      <c r="H58" s="307">
        <f t="shared" ca="1" si="12"/>
        <v>134.24360039758264</v>
      </c>
      <c r="I58" s="304">
        <f t="shared" ca="1" si="13"/>
        <v>139.08603167795474</v>
      </c>
      <c r="J58" s="306">
        <f t="shared" ca="1" si="14"/>
        <v>150.66274679539768</v>
      </c>
      <c r="K58" s="307">
        <f t="shared" ca="1" si="15"/>
        <v>636.16579303822527</v>
      </c>
      <c r="L58" s="304">
        <f t="shared" ca="1" si="0"/>
        <v>653.76309126769172</v>
      </c>
      <c r="M58" s="306">
        <f t="shared" ca="1" si="16"/>
        <v>1.3061455763336707</v>
      </c>
      <c r="N58" s="304">
        <f t="shared" ca="1" si="17"/>
        <v>74.836628953601831</v>
      </c>
      <c r="P58" s="310">
        <f t="shared" ca="1" si="18"/>
        <v>3</v>
      </c>
      <c r="Q58" s="304">
        <f t="shared" ca="1" si="19"/>
        <v>0</v>
      </c>
      <c r="R58" s="306">
        <f t="shared" ca="1" si="20"/>
        <v>0</v>
      </c>
      <c r="S58" s="307">
        <f t="shared" ca="1" si="21"/>
        <v>3.2539999999999996</v>
      </c>
      <c r="T58" s="304">
        <f t="shared" ca="1" si="1"/>
        <v>31.921739999999996</v>
      </c>
      <c r="U58" s="311">
        <f t="shared" ca="1" si="2"/>
        <v>0</v>
      </c>
      <c r="V58" s="306">
        <f t="shared" ca="1" si="3"/>
        <v>1.1494721035595936</v>
      </c>
      <c r="W58" s="304">
        <f t="shared" ca="1" si="4"/>
        <v>45.374163299688831</v>
      </c>
      <c r="Y58" s="314" t="str">
        <f t="shared" ca="1" si="22"/>
        <v/>
      </c>
      <c r="Z58" s="315" t="str">
        <f t="shared" ca="1" si="23"/>
        <v/>
      </c>
      <c r="AA58" s="316" t="str">
        <f t="shared" ca="1" si="24"/>
        <v/>
      </c>
      <c r="AC58" s="310" t="e">
        <f t="shared" ca="1" si="25"/>
        <v>#N/A</v>
      </c>
      <c r="AD58" s="323" t="e">
        <f t="shared" ca="1" si="26"/>
        <v>#N/A</v>
      </c>
      <c r="AE58" s="324">
        <f t="shared" ca="1" si="5"/>
        <v>636.16579303822527</v>
      </c>
      <c r="AG58" s="306">
        <f t="shared" ca="1" si="27"/>
        <v>-23.462011077425494</v>
      </c>
      <c r="AH58" s="304">
        <f t="shared" ca="1" si="28"/>
        <v>-13.993083956659875</v>
      </c>
    </row>
    <row r="59" spans="1:34" x14ac:dyDescent="0.2">
      <c r="A59" s="347">
        <f t="shared" ca="1" si="6"/>
        <v>0.01</v>
      </c>
      <c r="B59" s="304">
        <f t="shared" ca="1" si="7"/>
        <v>5.1499999999999879</v>
      </c>
      <c r="D59" s="306">
        <f t="shared" ca="1" si="8"/>
        <v>-3.6473938071593603</v>
      </c>
      <c r="E59" s="307">
        <f t="shared" ca="1" si="9"/>
        <v>-23.268639371541351</v>
      </c>
      <c r="F59" s="304">
        <f t="shared" ca="1" si="10"/>
        <v>23.552771806888224</v>
      </c>
      <c r="G59" s="306">
        <f t="shared" ca="1" si="11"/>
        <v>36.344564532746929</v>
      </c>
      <c r="H59" s="307">
        <f t="shared" ca="1" si="12"/>
        <v>134.01091400386721</v>
      </c>
      <c r="I59" s="304">
        <f t="shared" ca="1" si="13"/>
        <v>138.85190831683553</v>
      </c>
      <c r="J59" s="306">
        <f t="shared" ca="1" si="14"/>
        <v>151.02637481041552</v>
      </c>
      <c r="K59" s="307">
        <f t="shared" ca="1" si="15"/>
        <v>637.50706561023253</v>
      </c>
      <c r="L59" s="304">
        <f t="shared" ca="1" si="0"/>
        <v>655.15206218964568</v>
      </c>
      <c r="M59" s="306">
        <f t="shared" ca="1" si="16"/>
        <v>1.3059607734548655</v>
      </c>
      <c r="N59" s="304">
        <f t="shared" ca="1" si="17"/>
        <v>74.826040528604423</v>
      </c>
      <c r="P59" s="310">
        <f t="shared" ca="1" si="18"/>
        <v>3</v>
      </c>
      <c r="Q59" s="304">
        <f t="shared" ca="1" si="19"/>
        <v>0</v>
      </c>
      <c r="R59" s="306">
        <f t="shared" ca="1" si="20"/>
        <v>0</v>
      </c>
      <c r="S59" s="307">
        <f t="shared" ca="1" si="21"/>
        <v>3.2539999999999996</v>
      </c>
      <c r="T59" s="304">
        <f t="shared" ca="1" si="1"/>
        <v>31.921739999999996</v>
      </c>
      <c r="U59" s="311">
        <f t="shared" ca="1" si="2"/>
        <v>0</v>
      </c>
      <c r="V59" s="306">
        <f t="shared" ca="1" si="3"/>
        <v>1.1493177819016831</v>
      </c>
      <c r="W59" s="304">
        <f t="shared" ca="1" si="4"/>
        <v>45.21546412185797</v>
      </c>
      <c r="Y59" s="314" t="str">
        <f t="shared" ca="1" si="22"/>
        <v/>
      </c>
      <c r="Z59" s="315" t="str">
        <f t="shared" ca="1" si="23"/>
        <v/>
      </c>
      <c r="AA59" s="316" t="str">
        <f t="shared" ca="1" si="24"/>
        <v/>
      </c>
      <c r="AC59" s="310" t="e">
        <f t="shared" ca="1" si="25"/>
        <v>#N/A</v>
      </c>
      <c r="AD59" s="323" t="e">
        <f t="shared" ca="1" si="26"/>
        <v>#N/A</v>
      </c>
      <c r="AE59" s="324">
        <f t="shared" ca="1" si="5"/>
        <v>637.50706561023253</v>
      </c>
      <c r="AG59" s="306">
        <f t="shared" ca="1" si="27"/>
        <v>-23.412573216159146</v>
      </c>
      <c r="AH59" s="304">
        <f t="shared" ca="1" si="28"/>
        <v>-13.944119022645618</v>
      </c>
    </row>
    <row r="60" spans="1:34" x14ac:dyDescent="0.2">
      <c r="A60" s="347">
        <f t="shared" ca="1" si="6"/>
        <v>0.01</v>
      </c>
      <c r="B60" s="304">
        <f t="shared" ca="1" si="7"/>
        <v>5.1599999999999877</v>
      </c>
      <c r="D60" s="306">
        <f t="shared" ca="1" si="8"/>
        <v>-3.6371152369021225</v>
      </c>
      <c r="E60" s="307">
        <f t="shared" ca="1" si="9"/>
        <v>-23.220894957772295</v>
      </c>
      <c r="F60" s="304">
        <f t="shared" ca="1" si="10"/>
        <v>23.50401178280849</v>
      </c>
      <c r="G60" s="306">
        <f t="shared" ca="1" si="11"/>
        <v>36.308193380377908</v>
      </c>
      <c r="H60" s="307">
        <f t="shared" ca="1" si="12"/>
        <v>133.7787050542895</v>
      </c>
      <c r="I60" s="304">
        <f t="shared" ca="1" si="13"/>
        <v>138.61827741156469</v>
      </c>
      <c r="J60" s="306">
        <f t="shared" ca="1" si="14"/>
        <v>151.38963859998114</v>
      </c>
      <c r="K60" s="307">
        <f t="shared" ca="1" si="15"/>
        <v>638.84601370552332</v>
      </c>
      <c r="L60" s="304">
        <f t="shared" ca="1" si="0"/>
        <v>656.53869033200976</v>
      </c>
      <c r="M60" s="306">
        <f t="shared" ca="1" si="16"/>
        <v>1.305775532876188</v>
      </c>
      <c r="N60" s="304">
        <f t="shared" ca="1" si="17"/>
        <v>74.815427025251637</v>
      </c>
      <c r="P60" s="310">
        <f t="shared" ca="1" si="18"/>
        <v>3</v>
      </c>
      <c r="Q60" s="304">
        <f t="shared" ca="1" si="19"/>
        <v>0</v>
      </c>
      <c r="R60" s="306">
        <f t="shared" ca="1" si="20"/>
        <v>0</v>
      </c>
      <c r="S60" s="307">
        <f t="shared" ca="1" si="21"/>
        <v>3.2539999999999996</v>
      </c>
      <c r="T60" s="304">
        <f t="shared" ca="1" si="1"/>
        <v>31.921739999999996</v>
      </c>
      <c r="U60" s="311">
        <f t="shared" ca="1" si="2"/>
        <v>0</v>
      </c>
      <c r="V60" s="306">
        <f t="shared" ca="1" si="3"/>
        <v>1.1491637476950429</v>
      </c>
      <c r="W60" s="304">
        <f t="shared" ca="1" si="4"/>
        <v>45.057394404020933</v>
      </c>
      <c r="Y60" s="314" t="str">
        <f t="shared" ca="1" si="22"/>
        <v/>
      </c>
      <c r="Z60" s="315" t="str">
        <f t="shared" ca="1" si="23"/>
        <v/>
      </c>
      <c r="AA60" s="316" t="str">
        <f t="shared" ca="1" si="24"/>
        <v/>
      </c>
      <c r="AC60" s="310" t="e">
        <f t="shared" ca="1" si="25"/>
        <v>#N/A</v>
      </c>
      <c r="AD60" s="323" t="e">
        <f t="shared" ca="1" si="26"/>
        <v>#N/A</v>
      </c>
      <c r="AE60" s="324">
        <f t="shared" ca="1" si="5"/>
        <v>638.84601370552332</v>
      </c>
      <c r="AG60" s="306">
        <f t="shared" ca="1" si="27"/>
        <v>-23.363328354963265</v>
      </c>
      <c r="AH60" s="304">
        <f t="shared" ca="1" si="28"/>
        <v>-13.895348531609704</v>
      </c>
    </row>
    <row r="61" spans="1:34" x14ac:dyDescent="0.2">
      <c r="A61" s="347">
        <f t="shared" ca="1" si="6"/>
        <v>0.01</v>
      </c>
      <c r="B61" s="304">
        <f t="shared" ca="1" si="7"/>
        <v>5.1699999999999875</v>
      </c>
      <c r="D61" s="306">
        <f t="shared" ca="1" si="8"/>
        <v>-3.6268756622002885</v>
      </c>
      <c r="E61" s="307">
        <f t="shared" ca="1" si="9"/>
        <v>-23.173339905099496</v>
      </c>
      <c r="F61" s="304">
        <f t="shared" ca="1" si="10"/>
        <v>23.455445197785895</v>
      </c>
      <c r="G61" s="306">
        <f t="shared" ca="1" si="11"/>
        <v>36.271924623755908</v>
      </c>
      <c r="H61" s="307">
        <f t="shared" ca="1" si="12"/>
        <v>133.54697165523851</v>
      </c>
      <c r="I61" s="304">
        <f t="shared" ca="1" si="13"/>
        <v>138.38513704222905</v>
      </c>
      <c r="J61" s="306">
        <f t="shared" ca="1" si="14"/>
        <v>151.75253919000181</v>
      </c>
      <c r="K61" s="307">
        <f t="shared" ca="1" si="15"/>
        <v>640.18264208907101</v>
      </c>
      <c r="L61" s="304">
        <f t="shared" ca="1" si="0"/>
        <v>657.92298058568883</v>
      </c>
      <c r="M61" s="306">
        <f t="shared" ca="1" si="16"/>
        <v>1.3055898534847954</v>
      </c>
      <c r="N61" s="304">
        <f t="shared" ca="1" si="17"/>
        <v>74.804788379782295</v>
      </c>
      <c r="P61" s="310">
        <f t="shared" ca="1" si="18"/>
        <v>3</v>
      </c>
      <c r="Q61" s="304">
        <f t="shared" ca="1" si="19"/>
        <v>0</v>
      </c>
      <c r="R61" s="306">
        <f t="shared" ca="1" si="20"/>
        <v>0</v>
      </c>
      <c r="S61" s="307">
        <f t="shared" ca="1" si="21"/>
        <v>3.2539999999999996</v>
      </c>
      <c r="T61" s="304">
        <f t="shared" ca="1" si="1"/>
        <v>31.921739999999996</v>
      </c>
      <c r="U61" s="311">
        <f t="shared" ca="1" si="2"/>
        <v>0</v>
      </c>
      <c r="V61" s="306">
        <f t="shared" ca="1" si="3"/>
        <v>1.1490100002836277</v>
      </c>
      <c r="W61" s="304">
        <f t="shared" ca="1" si="4"/>
        <v>44.899950909995219</v>
      </c>
      <c r="Y61" s="314" t="str">
        <f t="shared" ca="1" si="22"/>
        <v/>
      </c>
      <c r="Z61" s="315" t="str">
        <f t="shared" ca="1" si="23"/>
        <v/>
      </c>
      <c r="AA61" s="316" t="str">
        <f t="shared" ca="1" si="24"/>
        <v/>
      </c>
      <c r="AC61" s="310" t="e">
        <f t="shared" ca="1" si="25"/>
        <v>#N/A</v>
      </c>
      <c r="AD61" s="323" t="e">
        <f t="shared" ca="1" si="26"/>
        <v>#N/A</v>
      </c>
      <c r="AE61" s="324">
        <f t="shared" ca="1" si="5"/>
        <v>640.18264208907101</v>
      </c>
      <c r="AG61" s="306">
        <f t="shared" ca="1" si="27"/>
        <v>-23.314275487651059</v>
      </c>
      <c r="AH61" s="304">
        <f t="shared" ca="1" si="28"/>
        <v>-13.846771482489533</v>
      </c>
    </row>
    <row r="62" spans="1:34" x14ac:dyDescent="0.2">
      <c r="A62" s="347">
        <f t="shared" ca="1" si="6"/>
        <v>0.01</v>
      </c>
      <c r="B62" s="304">
        <f t="shared" ca="1" si="7"/>
        <v>5.1799999999999873</v>
      </c>
      <c r="D62" s="306">
        <f t="shared" ca="1" si="8"/>
        <v>-3.6166748797281967</v>
      </c>
      <c r="E62" s="307">
        <f t="shared" ca="1" si="9"/>
        <v>-23.125973239890925</v>
      </c>
      <c r="F62" s="304">
        <f t="shared" ca="1" si="10"/>
        <v>23.407071057221323</v>
      </c>
      <c r="G62" s="306">
        <f t="shared" ca="1" si="11"/>
        <v>36.235757874958622</v>
      </c>
      <c r="H62" s="307">
        <f t="shared" ca="1" si="12"/>
        <v>133.3157119228396</v>
      </c>
      <c r="I62" s="304">
        <f t="shared" ca="1" si="13"/>
        <v>138.1524852989123</v>
      </c>
      <c r="J62" s="306">
        <f t="shared" ca="1" si="14"/>
        <v>152.11507760249538</v>
      </c>
      <c r="K62" s="307">
        <f t="shared" ca="1" si="15"/>
        <v>641.51695550696138</v>
      </c>
      <c r="L62" s="304">
        <f t="shared" ca="1" si="0"/>
        <v>659.30493782235078</v>
      </c>
      <c r="M62" s="306">
        <f t="shared" ca="1" si="16"/>
        <v>1.3054037341635998</v>
      </c>
      <c r="N62" s="304">
        <f t="shared" ca="1" si="17"/>
        <v>74.794124528191944</v>
      </c>
      <c r="P62" s="310">
        <f t="shared" ca="1" si="18"/>
        <v>3</v>
      </c>
      <c r="Q62" s="304">
        <f t="shared" ca="1" si="19"/>
        <v>0</v>
      </c>
      <c r="R62" s="306">
        <f t="shared" ca="1" si="20"/>
        <v>0</v>
      </c>
      <c r="S62" s="307">
        <f t="shared" ca="1" si="21"/>
        <v>3.2539999999999996</v>
      </c>
      <c r="T62" s="304">
        <f t="shared" ca="1" si="1"/>
        <v>31.921739999999996</v>
      </c>
      <c r="U62" s="311">
        <f t="shared" ca="1" si="2"/>
        <v>0</v>
      </c>
      <c r="V62" s="306">
        <f t="shared" ca="1" si="3"/>
        <v>1.1488565390140699</v>
      </c>
      <c r="W62" s="304">
        <f t="shared" ca="1" si="4"/>
        <v>44.743130424706905</v>
      </c>
      <c r="Y62" s="314" t="str">
        <f t="shared" ca="1" si="22"/>
        <v/>
      </c>
      <c r="Z62" s="315" t="str">
        <f t="shared" ca="1" si="23"/>
        <v/>
      </c>
      <c r="AA62" s="316" t="str">
        <f t="shared" ca="1" si="24"/>
        <v/>
      </c>
      <c r="AC62" s="310" t="e">
        <f t="shared" ca="1" si="25"/>
        <v>#N/A</v>
      </c>
      <c r="AD62" s="323" t="e">
        <f t="shared" ca="1" si="26"/>
        <v>#N/A</v>
      </c>
      <c r="AE62" s="324">
        <f t="shared" ca="1" si="5"/>
        <v>641.51695550696138</v>
      </c>
      <c r="AG62" s="306">
        <f t="shared" ca="1" si="27"/>
        <v>-23.265413614550056</v>
      </c>
      <c r="AH62" s="304">
        <f t="shared" ca="1" si="28"/>
        <v>-13.798386880760672</v>
      </c>
    </row>
    <row r="63" spans="1:34" x14ac:dyDescent="0.2">
      <c r="A63" s="347">
        <f t="shared" ca="1" si="6"/>
        <v>0.01</v>
      </c>
      <c r="B63" s="304">
        <f t="shared" ca="1" si="7"/>
        <v>5.1899999999999871</v>
      </c>
      <c r="D63" s="306">
        <f t="shared" ca="1" si="8"/>
        <v>-3.6065126874835709</v>
      </c>
      <c r="E63" s="307">
        <f t="shared" ca="1" si="9"/>
        <v>-23.078793994864796</v>
      </c>
      <c r="F63" s="304">
        <f t="shared" ca="1" si="10"/>
        <v>23.358888373002411</v>
      </c>
      <c r="G63" s="306">
        <f t="shared" ca="1" si="11"/>
        <v>36.199692748083784</v>
      </c>
      <c r="H63" s="307">
        <f t="shared" ca="1" si="12"/>
        <v>133.08492398289096</v>
      </c>
      <c r="I63" s="304">
        <f t="shared" ca="1" si="13"/>
        <v>137.9203202816305</v>
      </c>
      <c r="J63" s="306">
        <f t="shared" ca="1" si="14"/>
        <v>152.4772548556106</v>
      </c>
      <c r="K63" s="307">
        <f t="shared" ca="1" si="15"/>
        <v>642.84895868649005</v>
      </c>
      <c r="L63" s="304">
        <f t="shared" ca="1" si="0"/>
        <v>660.68456689452603</v>
      </c>
      <c r="M63" s="306">
        <f t="shared" ca="1" si="16"/>
        <v>1.3052171737912484</v>
      </c>
      <c r="N63" s="304">
        <f t="shared" ca="1" si="17"/>
        <v>74.783435406231817</v>
      </c>
      <c r="P63" s="310">
        <f t="shared" ca="1" si="18"/>
        <v>3</v>
      </c>
      <c r="Q63" s="304">
        <f t="shared" ca="1" si="19"/>
        <v>0</v>
      </c>
      <c r="R63" s="306">
        <f t="shared" ca="1" si="20"/>
        <v>0</v>
      </c>
      <c r="S63" s="307">
        <f t="shared" ca="1" si="21"/>
        <v>3.2539999999999996</v>
      </c>
      <c r="T63" s="304">
        <f t="shared" ca="1" si="1"/>
        <v>31.921739999999996</v>
      </c>
      <c r="U63" s="311">
        <f t="shared" ca="1" si="2"/>
        <v>0</v>
      </c>
      <c r="V63" s="306">
        <f t="shared" ca="1" si="3"/>
        <v>1.1487033632356667</v>
      </c>
      <c r="W63" s="304">
        <f t="shared" ca="1" si="4"/>
        <v>44.586929754025704</v>
      </c>
      <c r="Y63" s="314" t="str">
        <f t="shared" ca="1" si="22"/>
        <v/>
      </c>
      <c r="Z63" s="315" t="str">
        <f t="shared" ca="1" si="23"/>
        <v/>
      </c>
      <c r="AA63" s="316" t="str">
        <f t="shared" ca="1" si="24"/>
        <v/>
      </c>
      <c r="AC63" s="310" t="e">
        <f t="shared" ca="1" si="25"/>
        <v>#N/A</v>
      </c>
      <c r="AD63" s="323" t="e">
        <f t="shared" ca="1" si="26"/>
        <v>#N/A</v>
      </c>
      <c r="AE63" s="324">
        <f t="shared" ca="1" si="5"/>
        <v>642.84895868649005</v>
      </c>
      <c r="AG63" s="306">
        <f t="shared" ca="1" si="27"/>
        <v>-23.21674174245079</v>
      </c>
      <c r="AH63" s="304">
        <f t="shared" ca="1" si="28"/>
        <v>-13.750193738385653</v>
      </c>
    </row>
    <row r="64" spans="1:34" x14ac:dyDescent="0.2">
      <c r="A64" s="347">
        <f t="shared" ca="1" si="6"/>
        <v>0.01</v>
      </c>
      <c r="B64" s="304">
        <f t="shared" ca="1" si="7"/>
        <v>5.1999999999999869</v>
      </c>
      <c r="D64" s="306">
        <f t="shared" ca="1" si="8"/>
        <v>-3.5963888847771974</v>
      </c>
      <c r="E64" s="307">
        <f t="shared" ca="1" si="9"/>
        <v>-23.031801209039905</v>
      </c>
      <c r="F64" s="304">
        <f t="shared" ca="1" si="10"/>
        <v>23.310896163452853</v>
      </c>
      <c r="G64" s="306">
        <f t="shared" ca="1" si="11"/>
        <v>36.163728859236009</v>
      </c>
      <c r="H64" s="307">
        <f t="shared" ca="1" si="12"/>
        <v>132.85460597080055</v>
      </c>
      <c r="I64" s="304">
        <f t="shared" ca="1" si="13"/>
        <v>137.68864010026758</v>
      </c>
      <c r="J64" s="306">
        <f t="shared" ca="1" si="14"/>
        <v>152.8390719636472</v>
      </c>
      <c r="K64" s="307">
        <f t="shared" ca="1" si="15"/>
        <v>644.17865633625854</v>
      </c>
      <c r="L64" s="304">
        <f t="shared" ca="1" si="0"/>
        <v>662.06187263570496</v>
      </c>
      <c r="M64" s="306">
        <f t="shared" ca="1" si="16"/>
        <v>1.3050301712421057</v>
      </c>
      <c r="N64" s="304">
        <f t="shared" ca="1" si="17"/>
        <v>74.772720949407756</v>
      </c>
      <c r="P64" s="310">
        <f t="shared" ca="1" si="18"/>
        <v>3</v>
      </c>
      <c r="Q64" s="304">
        <f t="shared" ca="1" si="19"/>
        <v>0</v>
      </c>
      <c r="R64" s="306">
        <f t="shared" ca="1" si="20"/>
        <v>0</v>
      </c>
      <c r="S64" s="307">
        <f t="shared" ca="1" si="21"/>
        <v>3.2539999999999996</v>
      </c>
      <c r="T64" s="304">
        <f t="shared" ca="1" si="1"/>
        <v>31.921739999999996</v>
      </c>
      <c r="U64" s="311">
        <f t="shared" ca="1" si="2"/>
        <v>0</v>
      </c>
      <c r="V64" s="306">
        <f t="shared" ca="1" si="3"/>
        <v>1.1485504723003632</v>
      </c>
      <c r="W64" s="304">
        <f t="shared" ca="1" si="4"/>
        <v>44.431345724600945</v>
      </c>
      <c r="Y64" s="314" t="str">
        <f t="shared" ca="1" si="22"/>
        <v/>
      </c>
      <c r="Z64" s="315" t="str">
        <f t="shared" ca="1" si="23"/>
        <v/>
      </c>
      <c r="AA64" s="316" t="str">
        <f t="shared" ca="1" si="24"/>
        <v/>
      </c>
      <c r="AC64" s="310" t="e">
        <f t="shared" ca="1" si="25"/>
        <v>#N/A</v>
      </c>
      <c r="AD64" s="323" t="e">
        <f t="shared" ca="1" si="26"/>
        <v>#N/A</v>
      </c>
      <c r="AE64" s="324">
        <f t="shared" ca="1" si="5"/>
        <v>644.17865633625854</v>
      </c>
      <c r="AG64" s="306">
        <f t="shared" ca="1" si="27"/>
        <v>-23.168258884555968</v>
      </c>
      <c r="AH64" s="304">
        <f t="shared" ca="1" si="28"/>
        <v>-13.702191073763279</v>
      </c>
    </row>
    <row r="65" spans="1:34" x14ac:dyDescent="0.2">
      <c r="A65" s="347">
        <f t="shared" ca="1" si="6"/>
        <v>0.01</v>
      </c>
      <c r="B65" s="304">
        <f t="shared" ca="1" si="7"/>
        <v>5.2099999999999866</v>
      </c>
      <c r="D65" s="306">
        <f t="shared" ca="1" si="8"/>
        <v>-3.5863032722226236</v>
      </c>
      <c r="E65" s="307">
        <f t="shared" ca="1" si="9"/>
        <v>-22.984993927686325</v>
      </c>
      <c r="F65" s="304">
        <f t="shared" ca="1" si="10"/>
        <v>23.263093453282004</v>
      </c>
      <c r="G65" s="306">
        <f t="shared" ca="1" si="11"/>
        <v>36.127865826513784</v>
      </c>
      <c r="H65" s="307">
        <f t="shared" ca="1" si="12"/>
        <v>132.62475603152367</v>
      </c>
      <c r="I65" s="304">
        <f t="shared" ca="1" si="13"/>
        <v>137.45744287451211</v>
      </c>
      <c r="J65" s="306">
        <f t="shared" ca="1" si="14"/>
        <v>153.20052993707594</v>
      </c>
      <c r="K65" s="307">
        <f t="shared" ca="1" si="15"/>
        <v>645.50605314627012</v>
      </c>
      <c r="L65" s="304">
        <f t="shared" ca="1" si="0"/>
        <v>663.43685986043636</v>
      </c>
      <c r="M65" s="306">
        <f t="shared" ca="1" si="16"/>
        <v>1.3048427253862356</v>
      </c>
      <c r="N65" s="304">
        <f t="shared" ca="1" si="17"/>
        <v>74.761981092979184</v>
      </c>
      <c r="P65" s="310">
        <f t="shared" ca="1" si="18"/>
        <v>3</v>
      </c>
      <c r="Q65" s="304">
        <f t="shared" ca="1" si="19"/>
        <v>0</v>
      </c>
      <c r="R65" s="306">
        <f t="shared" ca="1" si="20"/>
        <v>0</v>
      </c>
      <c r="S65" s="307">
        <f t="shared" ca="1" si="21"/>
        <v>3.2539999999999996</v>
      </c>
      <c r="T65" s="304">
        <f t="shared" ca="1" si="1"/>
        <v>31.921739999999996</v>
      </c>
      <c r="U65" s="311">
        <f t="shared" ca="1" si="2"/>
        <v>0</v>
      </c>
      <c r="V65" s="306">
        <f t="shared" ca="1" si="3"/>
        <v>1.1483978655627407</v>
      </c>
      <c r="W65" s="304">
        <f t="shared" ca="1" si="4"/>
        <v>44.276375183699763</v>
      </c>
      <c r="Y65" s="314" t="str">
        <f t="shared" ca="1" si="22"/>
        <v/>
      </c>
      <c r="Z65" s="315" t="str">
        <f t="shared" ca="1" si="23"/>
        <v/>
      </c>
      <c r="AA65" s="316" t="str">
        <f t="shared" ca="1" si="24"/>
        <v/>
      </c>
      <c r="AC65" s="310" t="e">
        <f t="shared" ca="1" si="25"/>
        <v>#N/A</v>
      </c>
      <c r="AD65" s="323" t="e">
        <f t="shared" ca="1" si="26"/>
        <v>#N/A</v>
      </c>
      <c r="AE65" s="324">
        <f t="shared" ca="1" si="5"/>
        <v>645.50605314627012</v>
      </c>
      <c r="AG65" s="306">
        <f t="shared" ca="1" si="27"/>
        <v>-23.119964060429947</v>
      </c>
      <c r="AH65" s="304">
        <f t="shared" ca="1" si="28"/>
        <v>-13.654377911678226</v>
      </c>
    </row>
    <row r="66" spans="1:34" x14ac:dyDescent="0.2">
      <c r="A66" s="347">
        <f t="shared" ca="1" si="6"/>
        <v>0.01</v>
      </c>
      <c r="B66" s="304">
        <f t="shared" ca="1" si="7"/>
        <v>5.2199999999999864</v>
      </c>
      <c r="D66" s="306">
        <f t="shared" ca="1" si="8"/>
        <v>-3.576255651726012</v>
      </c>
      <c r="E66" s="307">
        <f t="shared" ca="1" si="9"/>
        <v>-22.938371202276699</v>
      </c>
      <c r="F66" s="304">
        <f t="shared" ca="1" si="10"/>
        <v>23.215479273535131</v>
      </c>
      <c r="G66" s="306">
        <f t="shared" ca="1" si="11"/>
        <v>36.092103269996521</v>
      </c>
      <c r="H66" s="307">
        <f t="shared" ca="1" si="12"/>
        <v>132.39537231950089</v>
      </c>
      <c r="I66" s="304">
        <f t="shared" ca="1" si="13"/>
        <v>137.22672673379392</v>
      </c>
      <c r="J66" s="306">
        <f t="shared" ca="1" si="14"/>
        <v>153.5616297825585</v>
      </c>
      <c r="K66" s="307">
        <f t="shared" ca="1" si="15"/>
        <v>646.83115378802529</v>
      </c>
      <c r="L66" s="304">
        <f t="shared" ca="1" si="0"/>
        <v>664.80953336442428</v>
      </c>
      <c r="M66" s="306">
        <f t="shared" ca="1" si="16"/>
        <v>1.3046548350893812</v>
      </c>
      <c r="N66" s="304">
        <f t="shared" ca="1" si="17"/>
        <v>74.751215771957959</v>
      </c>
      <c r="P66" s="310">
        <f t="shared" ca="1" si="18"/>
        <v>3</v>
      </c>
      <c r="Q66" s="304">
        <f t="shared" ca="1" si="19"/>
        <v>0</v>
      </c>
      <c r="R66" s="306">
        <f t="shared" ca="1" si="20"/>
        <v>0</v>
      </c>
      <c r="S66" s="307">
        <f t="shared" ca="1" si="21"/>
        <v>3.2539999999999996</v>
      </c>
      <c r="T66" s="304">
        <f t="shared" ca="1" si="1"/>
        <v>31.921739999999996</v>
      </c>
      <c r="U66" s="311">
        <f t="shared" ca="1" si="2"/>
        <v>0</v>
      </c>
      <c r="V66" s="306">
        <f t="shared" ca="1" si="3"/>
        <v>1.1482455423800029</v>
      </c>
      <c r="W66" s="304">
        <f t="shared" ca="1" si="4"/>
        <v>44.1220149990463</v>
      </c>
      <c r="Y66" s="314" t="str">
        <f t="shared" ca="1" si="22"/>
        <v/>
      </c>
      <c r="Z66" s="315" t="str">
        <f t="shared" ca="1" si="23"/>
        <v/>
      </c>
      <c r="AA66" s="316" t="str">
        <f t="shared" ca="1" si="24"/>
        <v/>
      </c>
      <c r="AC66" s="310" t="e">
        <f t="shared" ca="1" si="25"/>
        <v>#N/A</v>
      </c>
      <c r="AD66" s="323" t="e">
        <f t="shared" ca="1" si="26"/>
        <v>#N/A</v>
      </c>
      <c r="AE66" s="324">
        <f t="shared" ca="1" si="5"/>
        <v>646.83115378802529</v>
      </c>
      <c r="AG66" s="306">
        <f t="shared" ca="1" si="27"/>
        <v>-23.071856295948869</v>
      </c>
      <c r="AH66" s="304">
        <f t="shared" ca="1" si="28"/>
        <v>-13.606753283251312</v>
      </c>
    </row>
    <row r="67" spans="1:34" x14ac:dyDescent="0.2">
      <c r="A67" s="347">
        <f t="shared" ca="1" si="6"/>
        <v>0.01</v>
      </c>
      <c r="B67" s="304">
        <f t="shared" ca="1" si="7"/>
        <v>5.2299999999999862</v>
      </c>
      <c r="D67" s="306">
        <f t="shared" ca="1" si="8"/>
        <v>-3.5662458264760648</v>
      </c>
      <c r="E67" s="307">
        <f t="shared" ca="1" si="9"/>
        <v>-22.891932090437862</v>
      </c>
      <c r="F67" s="304">
        <f t="shared" ca="1" si="10"/>
        <v>23.168052661544017</v>
      </c>
      <c r="G67" s="306">
        <f t="shared" ca="1" si="11"/>
        <v>36.056440811731761</v>
      </c>
      <c r="H67" s="307">
        <f t="shared" ca="1" si="12"/>
        <v>132.16645299859653</v>
      </c>
      <c r="I67" s="304">
        <f t="shared" ca="1" si="13"/>
        <v>136.99648981722174</v>
      </c>
      <c r="J67" s="306">
        <f t="shared" ca="1" si="14"/>
        <v>153.92237250296714</v>
      </c>
      <c r="K67" s="307">
        <f t="shared" ca="1" si="15"/>
        <v>648.15396291461582</v>
      </c>
      <c r="L67" s="304">
        <f t="shared" ca="1" si="0"/>
        <v>666.1798979246247</v>
      </c>
      <c r="M67" s="306">
        <f t="shared" ca="1" si="16"/>
        <v>1.3044664992129471</v>
      </c>
      <c r="N67" s="304">
        <f t="shared" ca="1" si="17"/>
        <v>74.74042492110739</v>
      </c>
      <c r="P67" s="310">
        <f t="shared" ca="1" si="18"/>
        <v>3</v>
      </c>
      <c r="Q67" s="304">
        <f t="shared" ca="1" si="19"/>
        <v>0</v>
      </c>
      <c r="R67" s="306">
        <f t="shared" ca="1" si="20"/>
        <v>0</v>
      </c>
      <c r="S67" s="307">
        <f t="shared" ca="1" si="21"/>
        <v>3.2539999999999996</v>
      </c>
      <c r="T67" s="304">
        <f t="shared" ca="1" si="1"/>
        <v>31.921739999999996</v>
      </c>
      <c r="U67" s="311">
        <f t="shared" ca="1" si="2"/>
        <v>0</v>
      </c>
      <c r="V67" s="306">
        <f t="shared" ca="1" si="3"/>
        <v>1.1480935021119603</v>
      </c>
      <c r="W67" s="304">
        <f t="shared" ca="1" si="4"/>
        <v>43.968262058662631</v>
      </c>
      <c r="Y67" s="314" t="str">
        <f t="shared" ca="1" si="22"/>
        <v/>
      </c>
      <c r="Z67" s="315" t="str">
        <f t="shared" ca="1" si="23"/>
        <v/>
      </c>
      <c r="AA67" s="316" t="str">
        <f t="shared" ca="1" si="24"/>
        <v/>
      </c>
      <c r="AC67" s="310" t="e">
        <f t="shared" ca="1" si="25"/>
        <v>#N/A</v>
      </c>
      <c r="AD67" s="323" t="e">
        <f t="shared" ca="1" si="26"/>
        <v>#N/A</v>
      </c>
      <c r="AE67" s="324">
        <f t="shared" ca="1" si="5"/>
        <v>648.15396291461582</v>
      </c>
      <c r="AG67" s="306">
        <f t="shared" ca="1" si="27"/>
        <v>-23.023934623251126</v>
      </c>
      <c r="AH67" s="304">
        <f t="shared" ca="1" si="28"/>
        <v>-13.559316225890075</v>
      </c>
    </row>
    <row r="68" spans="1:34" x14ac:dyDescent="0.2">
      <c r="A68" s="347">
        <f t="shared" ca="1" si="6"/>
        <v>0.01</v>
      </c>
      <c r="B68" s="304">
        <f t="shared" ca="1" si="7"/>
        <v>5.239999999999986</v>
      </c>
      <c r="D68" s="306">
        <f t="shared" ca="1" si="8"/>
        <v>-3.5562736009340457</v>
      </c>
      <c r="E68" s="307">
        <f t="shared" ca="1" si="9"/>
        <v>-22.845675655903001</v>
      </c>
      <c r="F68" s="304">
        <f t="shared" ca="1" si="10"/>
        <v>23.120812660878066</v>
      </c>
      <c r="G68" s="306">
        <f t="shared" ca="1" si="11"/>
        <v>36.020878075722422</v>
      </c>
      <c r="H68" s="307">
        <f t="shared" ca="1" si="12"/>
        <v>131.93799624203749</v>
      </c>
      <c r="I68" s="304">
        <f t="shared" ca="1" si="13"/>
        <v>136.76673027352069</v>
      </c>
      <c r="J68" s="306">
        <f t="shared" ca="1" si="14"/>
        <v>154.28275909740441</v>
      </c>
      <c r="K68" s="307">
        <f t="shared" ca="1" si="15"/>
        <v>649.47448516081897</v>
      </c>
      <c r="L68" s="304">
        <f t="shared" ref="L68:L131" ca="1" si="29">SQRT(pos_x^2+pos_z^2)</f>
        <v>667.54795829934096</v>
      </c>
      <c r="M68" s="306">
        <f t="shared" ca="1" si="16"/>
        <v>1.3042777166139801</v>
      </c>
      <c r="N68" s="304">
        <f t="shared" ca="1" si="17"/>
        <v>74.729608474941074</v>
      </c>
      <c r="P68" s="310">
        <f t="shared" ca="1" si="18"/>
        <v>3</v>
      </c>
      <c r="Q68" s="304">
        <f t="shared" ca="1" si="19"/>
        <v>0</v>
      </c>
      <c r="R68" s="306">
        <f t="shared" ca="1" si="20"/>
        <v>0</v>
      </c>
      <c r="S68" s="307">
        <f t="shared" ca="1" si="21"/>
        <v>3.2539999999999996</v>
      </c>
      <c r="T68" s="304">
        <f t="shared" ref="T68:T131" ca="1" si="30">m*g</f>
        <v>31.921739999999996</v>
      </c>
      <c r="U68" s="311">
        <f t="shared" ref="U68:U131" ca="1" si="31">IF(pos_xz&lt;L_rampe,Poids*COS(Beta),0)</f>
        <v>0</v>
      </c>
      <c r="V68" s="306">
        <f t="shared" ref="V68:V131" ca="1" si="32">Rho_moyen*(20000-Alt_rampe-pos_z)/(20000+Alt_rampe+pos_z)</f>
        <v>1.1479417441210191</v>
      </c>
      <c r="W68" s="304">
        <f t="shared" ref="W68:W131" ca="1" si="33">1/2*Rho*Sref*Cx*vit_xz^2</f>
        <v>43.815113270710818</v>
      </c>
      <c r="Y68" s="314" t="str">
        <f t="shared" ca="1" si="22"/>
        <v/>
      </c>
      <c r="Z68" s="315" t="str">
        <f t="shared" ca="1" si="23"/>
        <v/>
      </c>
      <c r="AA68" s="316" t="str">
        <f t="shared" ca="1" si="24"/>
        <v/>
      </c>
      <c r="AC68" s="310" t="e">
        <f t="shared" ca="1" si="25"/>
        <v>#N/A</v>
      </c>
      <c r="AD68" s="323" t="e">
        <f t="shared" ca="1" si="26"/>
        <v>#N/A</v>
      </c>
      <c r="AE68" s="324">
        <f t="shared" ref="AE68:AE131" ca="1" si="34">IF(t&lt;T_para, pos_z, NA())</f>
        <v>649.47448516081897</v>
      </c>
      <c r="AG68" s="306">
        <f t="shared" ca="1" si="27"/>
        <v>-22.97619808068832</v>
      </c>
      <c r="AH68" s="304">
        <f t="shared" ca="1" si="28"/>
        <v>-13.512065783239901</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-3.5463387808238709</v>
      </c>
      <c r="E69" s="307">
        <f t="shared" ref="E69:E132" ca="1" si="38">IF(AND(L68&lt;L_rampe,Poussee&lt;Poids*SIN(M68)),0,(-W68+Poussee)/m*SIN(M68)+U68/m*COS(M68)-Poids/m)</f>
        <v>-22.799600968464119</v>
      </c>
      <c r="F69" s="304">
        <f t="shared" ref="F69:F132" ca="1" si="39">SQRT(acc_x^2+acc_z^2)</f>
        <v>23.07375832129576</v>
      </c>
      <c r="G69" s="306">
        <f t="shared" ref="G69:G132" ca="1" si="40">G68+acc_x*pas</f>
        <v>35.985414687914187</v>
      </c>
      <c r="H69" s="307">
        <f t="shared" ref="H69:H132" ca="1" si="41">H68+acc_z*pas</f>
        <v>131.71000023235285</v>
      </c>
      <c r="I69" s="304">
        <f t="shared" ref="I69:I132" ca="1" si="42">SQRT(vit_x^2+vit_z^2)</f>
        <v>136.537446260971</v>
      </c>
      <c r="J69" s="306">
        <f t="shared" ref="J69:J132" ca="1" si="43">J68+0.5*(vit_x+G68)*pas*(K68&gt;=0)</f>
        <v>154.6427905612226</v>
      </c>
      <c r="K69" s="307">
        <f t="shared" ref="K69:K132" ca="1" si="44">K68+0.5*(vit_z+H68)*pas</f>
        <v>650.79272514319098</v>
      </c>
      <c r="L69" s="304">
        <f t="shared" ca="1" si="29"/>
        <v>668.91371922831945</v>
      </c>
      <c r="M69" s="306">
        <f t="shared" ref="M69:M132" ca="1" si="45">IF(AND(L68&gt;L_rampe,G69&gt;0),ATAN2(G69,H69),$M$4)</f>
        <v>1.3040884861451498</v>
      </c>
      <c r="N69" s="304">
        <f t="shared" ref="N69:N132" ca="1" si="46">DEGREES(Beta)</f>
        <v>74.718766367721813</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3.2539999999999996</v>
      </c>
      <c r="T69" s="304">
        <f t="shared" ca="1" si="30"/>
        <v>31.921739999999996</v>
      </c>
      <c r="U69" s="311">
        <f t="shared" ca="1" si="31"/>
        <v>0</v>
      </c>
      <c r="V69" s="306">
        <f t="shared" ca="1" si="32"/>
        <v>1.1477902677721659</v>
      </c>
      <c r="W69" s="304">
        <f t="shared" ca="1" si="33"/>
        <v>43.662565563336805</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650.79272514319098</v>
      </c>
      <c r="AG69" s="306">
        <f t="shared" ref="AG69:AG132" ca="1" si="56">IF(AND(L68&lt;L_rampe,Poussee&lt;Poids*SIN(M68)),0,(-W68+Poussee)/m-Poids*SIN(M68)/m)</f>
        <v>-22.928645712776614</v>
      </c>
      <c r="AH69" s="304">
        <f t="shared" ref="AH69:AH132" ca="1" si="57">IF(AND(L68&lt;L_rampe,Poussee&lt;Poids*SIN(M68)), g*SIN(M68), (-W68+Poussee)/m)</f>
        <v>-13.465001005135472</v>
      </c>
    </row>
    <row r="70" spans="1:34" x14ac:dyDescent="0.2">
      <c r="A70" s="347">
        <f t="shared" ca="1" si="35"/>
        <v>0.01</v>
      </c>
      <c r="B70" s="304">
        <f t="shared" ca="1" si="36"/>
        <v>5.2599999999999856</v>
      </c>
      <c r="D70" s="306">
        <f t="shared" ca="1" si="37"/>
        <v>-3.5364411731223315</v>
      </c>
      <c r="E70" s="307">
        <f t="shared" ca="1" si="38"/>
        <v>-22.753707103925073</v>
      </c>
      <c r="F70" s="304">
        <f t="shared" ca="1" si="39"/>
        <v>23.026888698696688</v>
      </c>
      <c r="G70" s="306">
        <f t="shared" ca="1" si="40"/>
        <v>35.950050276182964</v>
      </c>
      <c r="H70" s="307">
        <f t="shared" ca="1" si="41"/>
        <v>131.4824631613136</v>
      </c>
      <c r="I70" s="304">
        <f t="shared" ca="1" si="42"/>
        <v>136.3086359473466</v>
      </c>
      <c r="J70" s="306">
        <f t="shared" ca="1" si="43"/>
        <v>155.00246788604309</v>
      </c>
      <c r="K70" s="307">
        <f t="shared" ca="1" si="44"/>
        <v>652.10868746015933</v>
      </c>
      <c r="L70" s="304">
        <f t="shared" ca="1" si="29"/>
        <v>670.27718543284436</v>
      </c>
      <c r="M70" s="306">
        <f t="shared" ca="1" si="45"/>
        <v>1.3038988066547306</v>
      </c>
      <c r="N70" s="304">
        <f t="shared" ca="1" si="46"/>
        <v>74.707898533460607</v>
      </c>
      <c r="P70" s="310">
        <f t="shared" ca="1" si="47"/>
        <v>3</v>
      </c>
      <c r="Q70" s="304">
        <f t="shared" ca="1" si="48"/>
        <v>0</v>
      </c>
      <c r="R70" s="306">
        <f t="shared" ca="1" si="49"/>
        <v>0</v>
      </c>
      <c r="S70" s="307">
        <f t="shared" ca="1" si="50"/>
        <v>3.2539999999999996</v>
      </c>
      <c r="T70" s="304">
        <f t="shared" ca="1" si="30"/>
        <v>31.921739999999996</v>
      </c>
      <c r="U70" s="311">
        <f t="shared" ca="1" si="31"/>
        <v>0</v>
      </c>
      <c r="V70" s="306">
        <f t="shared" ca="1" si="32"/>
        <v>1.1476390724329528</v>
      </c>
      <c r="W70" s="304">
        <f t="shared" ca="1" si="33"/>
        <v>43.510615884515317</v>
      </c>
      <c r="Y70" s="314" t="str">
        <f t="shared" ca="1" si="51"/>
        <v/>
      </c>
      <c r="Z70" s="315" t="str">
        <f t="shared" ca="1" si="52"/>
        <v/>
      </c>
      <c r="AA70" s="316" t="str">
        <f t="shared" ca="1" si="53"/>
        <v/>
      </c>
      <c r="AC70" s="310" t="e">
        <f t="shared" ca="1" si="54"/>
        <v>#N/A</v>
      </c>
      <c r="AD70" s="323" t="e">
        <f t="shared" ca="1" si="55"/>
        <v>#N/A</v>
      </c>
      <c r="AE70" s="324">
        <f t="shared" ca="1" si="34"/>
        <v>652.10868746015933</v>
      </c>
      <c r="AG70" s="306">
        <f t="shared" ca="1" si="56"/>
        <v>-22.881276570148614</v>
      </c>
      <c r="AH70" s="304">
        <f t="shared" ca="1" si="57"/>
        <v>-13.418120947552801</v>
      </c>
    </row>
    <row r="71" spans="1:34" x14ac:dyDescent="0.2">
      <c r="A71" s="347">
        <f t="shared" ca="1" si="35"/>
        <v>0.01</v>
      </c>
      <c r="B71" s="304">
        <f t="shared" ca="1" si="36"/>
        <v>5.2699999999999854</v>
      </c>
      <c r="D71" s="306">
        <f t="shared" ca="1" si="37"/>
        <v>-3.5265805860493535</v>
      </c>
      <c r="E71" s="307">
        <f t="shared" ca="1" si="38"/>
        <v>-22.707993144054925</v>
      </c>
      <c r="F71" s="304">
        <f t="shared" ca="1" si="39"/>
        <v>22.98020285507388</v>
      </c>
      <c r="G71" s="306">
        <f t="shared" ca="1" si="40"/>
        <v>35.914784470322473</v>
      </c>
      <c r="H71" s="307">
        <f t="shared" ca="1" si="41"/>
        <v>131.25538322987305</v>
      </c>
      <c r="I71" s="304">
        <f t="shared" ca="1" si="42"/>
        <v>136.08029750985466</v>
      </c>
      <c r="J71" s="306">
        <f t="shared" ca="1" si="43"/>
        <v>155.36179205977561</v>
      </c>
      <c r="K71" s="307">
        <f t="shared" ca="1" si="44"/>
        <v>653.42237669211522</v>
      </c>
      <c r="L71" s="304">
        <f t="shared" ca="1" si="29"/>
        <v>671.63836161583083</v>
      </c>
      <c r="M71" s="306">
        <f t="shared" ca="1" si="45"/>
        <v>1.3037086769865813</v>
      </c>
      <c r="N71" s="304">
        <f t="shared" ca="1" si="46"/>
        <v>74.697004905915421</v>
      </c>
      <c r="P71" s="310">
        <f t="shared" ca="1" si="47"/>
        <v>3</v>
      </c>
      <c r="Q71" s="304">
        <f t="shared" ca="1" si="48"/>
        <v>0</v>
      </c>
      <c r="R71" s="306">
        <f t="shared" ca="1" si="49"/>
        <v>0</v>
      </c>
      <c r="S71" s="307">
        <f t="shared" ca="1" si="50"/>
        <v>3.2539999999999996</v>
      </c>
      <c r="T71" s="304">
        <f t="shared" ca="1" si="30"/>
        <v>31.921739999999996</v>
      </c>
      <c r="U71" s="311">
        <f t="shared" ca="1" si="31"/>
        <v>0</v>
      </c>
      <c r="V71" s="306">
        <f t="shared" ca="1" si="32"/>
        <v>1.1474881574734885</v>
      </c>
      <c r="W71" s="304">
        <f t="shared" ca="1" si="33"/>
        <v>43.359261201896665</v>
      </c>
      <c r="Y71" s="314" t="str">
        <f t="shared" ca="1" si="51"/>
        <v/>
      </c>
      <c r="Z71" s="315" t="str">
        <f t="shared" ca="1" si="52"/>
        <v/>
      </c>
      <c r="AA71" s="316" t="str">
        <f t="shared" ca="1" si="53"/>
        <v/>
      </c>
      <c r="AC71" s="310" t="e">
        <f t="shared" ca="1" si="54"/>
        <v>#N/A</v>
      </c>
      <c r="AD71" s="323" t="e">
        <f t="shared" ca="1" si="55"/>
        <v>#N/A</v>
      </c>
      <c r="AE71" s="324">
        <f t="shared" ca="1" si="34"/>
        <v>653.42237669211522</v>
      </c>
      <c r="AG71" s="306">
        <f t="shared" ca="1" si="56"/>
        <v>-22.834089709505573</v>
      </c>
      <c r="AH71" s="304">
        <f t="shared" ca="1" si="57"/>
        <v>-13.371424672561561</v>
      </c>
    </row>
    <row r="72" spans="1:34" x14ac:dyDescent="0.2">
      <c r="A72" s="347">
        <f t="shared" ca="1" si="35"/>
        <v>0.01</v>
      </c>
      <c r="B72" s="304">
        <f t="shared" ca="1" si="36"/>
        <v>5.2799999999999851</v>
      </c>
      <c r="D72" s="306">
        <f t="shared" ca="1" si="37"/>
        <v>-3.5167568290584024</v>
      </c>
      <c r="E72" s="307">
        <f t="shared" ca="1" si="38"/>
        <v>-22.66245817654184</v>
      </c>
      <c r="F72" s="304">
        <f t="shared" ca="1" si="39"/>
        <v>22.933699858466731</v>
      </c>
      <c r="G72" s="306">
        <f t="shared" ca="1" si="40"/>
        <v>35.879616902031891</v>
      </c>
      <c r="H72" s="307">
        <f t="shared" ca="1" si="41"/>
        <v>131.02875864810764</v>
      </c>
      <c r="I72" s="304">
        <f t="shared" ca="1" si="42"/>
        <v>135.85242913507514</v>
      </c>
      <c r="J72" s="306">
        <f t="shared" ca="1" si="43"/>
        <v>155.72076406663737</v>
      </c>
      <c r="K72" s="307">
        <f t="shared" ca="1" si="44"/>
        <v>654.73379740150517</v>
      </c>
      <c r="L72" s="304">
        <f t="shared" ca="1" si="29"/>
        <v>672.9972524619194</v>
      </c>
      <c r="M72" s="306">
        <f t="shared" ca="1" si="45"/>
        <v>1.303518095980126</v>
      </c>
      <c r="N72" s="304">
        <f t="shared" ca="1" si="46"/>
        <v>74.686085418590181</v>
      </c>
      <c r="P72" s="310">
        <f t="shared" ca="1" si="47"/>
        <v>3</v>
      </c>
      <c r="Q72" s="304">
        <f t="shared" ca="1" si="48"/>
        <v>0</v>
      </c>
      <c r="R72" s="306">
        <f t="shared" ca="1" si="49"/>
        <v>0</v>
      </c>
      <c r="S72" s="307">
        <f t="shared" ca="1" si="50"/>
        <v>3.2539999999999996</v>
      </c>
      <c r="T72" s="304">
        <f t="shared" ca="1" si="30"/>
        <v>31.921739999999996</v>
      </c>
      <c r="U72" s="311">
        <f t="shared" ca="1" si="31"/>
        <v>0</v>
      </c>
      <c r="V72" s="306">
        <f t="shared" ca="1" si="32"/>
        <v>1.1473375222664213</v>
      </c>
      <c r="W72" s="304">
        <f t="shared" ca="1" si="33"/>
        <v>43.208498502654372</v>
      </c>
      <c r="Y72" s="314" t="str">
        <f t="shared" ca="1" si="51"/>
        <v/>
      </c>
      <c r="Z72" s="315" t="str">
        <f t="shared" ca="1" si="52"/>
        <v/>
      </c>
      <c r="AA72" s="316" t="str">
        <f t="shared" ca="1" si="53"/>
        <v/>
      </c>
      <c r="AC72" s="310" t="e">
        <f t="shared" ca="1" si="54"/>
        <v>#N/A</v>
      </c>
      <c r="AD72" s="323" t="e">
        <f t="shared" ca="1" si="55"/>
        <v>#N/A</v>
      </c>
      <c r="AE72" s="324">
        <f t="shared" ca="1" si="34"/>
        <v>654.73379740150517</v>
      </c>
      <c r="AG72" s="306">
        <f t="shared" ca="1" si="56"/>
        <v>-22.787084193570177</v>
      </c>
      <c r="AH72" s="304">
        <f t="shared" ca="1" si="57"/>
        <v>-13.324911248278019</v>
      </c>
    </row>
    <row r="73" spans="1:34" x14ac:dyDescent="0.2">
      <c r="A73" s="347">
        <f t="shared" ca="1" si="35"/>
        <v>0.01</v>
      </c>
      <c r="B73" s="304">
        <f t="shared" ca="1" si="36"/>
        <v>5.2899999999999849</v>
      </c>
      <c r="D73" s="306">
        <f t="shared" ca="1" si="37"/>
        <v>-3.5069697128269306</v>
      </c>
      <c r="E73" s="307">
        <f t="shared" ca="1" si="38"/>
        <v>-22.617101294947233</v>
      </c>
      <c r="F73" s="304">
        <f t="shared" ca="1" si="39"/>
        <v>22.887378782914162</v>
      </c>
      <c r="G73" s="306">
        <f t="shared" ca="1" si="40"/>
        <v>35.84454720490362</v>
      </c>
      <c r="H73" s="307">
        <f t="shared" ca="1" si="41"/>
        <v>130.80258763515818</v>
      </c>
      <c r="I73" s="304">
        <f t="shared" ca="1" si="42"/>
        <v>135.62502901890122</v>
      </c>
      <c r="J73" s="306">
        <f t="shared" ca="1" si="43"/>
        <v>156.07938488717204</v>
      </c>
      <c r="K73" s="307">
        <f t="shared" ca="1" si="44"/>
        <v>656.04295413292152</v>
      </c>
      <c r="L73" s="304">
        <f t="shared" ca="1" si="29"/>
        <v>674.35386263756845</v>
      </c>
      <c r="M73" s="306">
        <f t="shared" ca="1" si="45"/>
        <v>1.3033270624703355</v>
      </c>
      <c r="N73" s="304">
        <f t="shared" ca="1" si="46"/>
        <v>74.675140004733606</v>
      </c>
      <c r="P73" s="310">
        <f t="shared" ca="1" si="47"/>
        <v>3</v>
      </c>
      <c r="Q73" s="304">
        <f t="shared" ca="1" si="48"/>
        <v>0</v>
      </c>
      <c r="R73" s="306">
        <f t="shared" ca="1" si="49"/>
        <v>0</v>
      </c>
      <c r="S73" s="307">
        <f t="shared" ca="1" si="50"/>
        <v>3.2539999999999996</v>
      </c>
      <c r="T73" s="304">
        <f t="shared" ca="1" si="30"/>
        <v>31.921739999999996</v>
      </c>
      <c r="U73" s="311">
        <f t="shared" ca="1" si="31"/>
        <v>0</v>
      </c>
      <c r="V73" s="306">
        <f t="shared" ca="1" si="32"/>
        <v>1.1471871661869264</v>
      </c>
      <c r="W73" s="304">
        <f t="shared" ca="1" si="33"/>
        <v>43.058324793334542</v>
      </c>
      <c r="Y73" s="314" t="str">
        <f t="shared" ca="1" si="51"/>
        <v/>
      </c>
      <c r="Z73" s="315" t="str">
        <f t="shared" ca="1" si="52"/>
        <v/>
      </c>
      <c r="AA73" s="316" t="str">
        <f t="shared" ca="1" si="53"/>
        <v/>
      </c>
      <c r="AC73" s="310" t="e">
        <f t="shared" ca="1" si="54"/>
        <v>#N/A</v>
      </c>
      <c r="AD73" s="323" t="e">
        <f t="shared" ca="1" si="55"/>
        <v>#N/A</v>
      </c>
      <c r="AE73" s="324">
        <f t="shared" ca="1" si="34"/>
        <v>656.04295413292152</v>
      </c>
      <c r="AG73" s="306">
        <f t="shared" ca="1" si="56"/>
        <v>-22.740259091039576</v>
      </c>
      <c r="AH73" s="304">
        <f t="shared" ca="1" si="57"/>
        <v>-13.278579748818187</v>
      </c>
    </row>
    <row r="74" spans="1:34" x14ac:dyDescent="0.2">
      <c r="A74" s="347">
        <f t="shared" ca="1" si="35"/>
        <v>0.01</v>
      </c>
      <c r="B74" s="304">
        <f t="shared" ca="1" si="36"/>
        <v>5.2999999999999847</v>
      </c>
      <c r="D74" s="306">
        <f t="shared" ca="1" si="37"/>
        <v>-3.4972190492469175</v>
      </c>
      <c r="E74" s="307">
        <f t="shared" ca="1" si="38"/>
        <v>-22.571921598660474</v>
      </c>
      <c r="F74" s="304">
        <f t="shared" ca="1" si="39"/>
        <v>22.841238708408323</v>
      </c>
      <c r="G74" s="306">
        <f t="shared" ca="1" si="40"/>
        <v>35.809575014411152</v>
      </c>
      <c r="H74" s="307">
        <f t="shared" ca="1" si="41"/>
        <v>130.57686841917157</v>
      </c>
      <c r="I74" s="304">
        <f t="shared" ca="1" si="42"/>
        <v>135.39809536647988</v>
      </c>
      <c r="J74" s="306">
        <f t="shared" ca="1" si="43"/>
        <v>156.43765549826861</v>
      </c>
      <c r="K74" s="307">
        <f t="shared" ca="1" si="44"/>
        <v>657.34985141319316</v>
      </c>
      <c r="L74" s="304">
        <f t="shared" ca="1" si="29"/>
        <v>675.70819679114595</v>
      </c>
      <c r="M74" s="306">
        <f t="shared" ca="1" si="45"/>
        <v>1.3031355752877065</v>
      </c>
      <c r="N74" s="304">
        <f t="shared" ca="1" si="46"/>
        <v>74.664168597338119</v>
      </c>
      <c r="P74" s="310">
        <f t="shared" ca="1" si="47"/>
        <v>3</v>
      </c>
      <c r="Q74" s="304">
        <f t="shared" ca="1" si="48"/>
        <v>0</v>
      </c>
      <c r="R74" s="306">
        <f t="shared" ca="1" si="49"/>
        <v>0</v>
      </c>
      <c r="S74" s="307">
        <f t="shared" ca="1" si="50"/>
        <v>3.2539999999999996</v>
      </c>
      <c r="T74" s="304">
        <f t="shared" ca="1" si="30"/>
        <v>31.921739999999996</v>
      </c>
      <c r="U74" s="311">
        <f t="shared" ca="1" si="31"/>
        <v>0</v>
      </c>
      <c r="V74" s="306">
        <f t="shared" ca="1" si="32"/>
        <v>1.1470370886126933</v>
      </c>
      <c r="W74" s="304">
        <f t="shared" ca="1" si="33"/>
        <v>42.908737099706492</v>
      </c>
      <c r="Y74" s="314" t="str">
        <f t="shared" ca="1" si="51"/>
        <v/>
      </c>
      <c r="Z74" s="315" t="str">
        <f t="shared" ca="1" si="52"/>
        <v/>
      </c>
      <c r="AA74" s="316" t="str">
        <f t="shared" ca="1" si="53"/>
        <v/>
      </c>
      <c r="AC74" s="310" t="e">
        <f t="shared" ca="1" si="54"/>
        <v>#N/A</v>
      </c>
      <c r="AD74" s="323" t="e">
        <f t="shared" ca="1" si="55"/>
        <v>#N/A</v>
      </c>
      <c r="AE74" s="324">
        <f t="shared" ca="1" si="34"/>
        <v>657.34985141319316</v>
      </c>
      <c r="AG74" s="306">
        <f t="shared" ca="1" si="56"/>
        <v>-22.693613476538971</v>
      </c>
      <c r="AH74" s="304">
        <f t="shared" ca="1" si="57"/>
        <v>-13.232429254251551</v>
      </c>
    </row>
    <row r="75" spans="1:34" x14ac:dyDescent="0.2">
      <c r="A75" s="347">
        <f t="shared" ca="1" si="35"/>
        <v>0.01</v>
      </c>
      <c r="B75" s="304">
        <f t="shared" ca="1" si="36"/>
        <v>5.3099999999999845</v>
      </c>
      <c r="D75" s="306">
        <f t="shared" ca="1" si="37"/>
        <v>-3.4875046514155206</v>
      </c>
      <c r="E75" s="307">
        <f t="shared" ca="1" si="38"/>
        <v>-22.526918192853948</v>
      </c>
      <c r="F75" s="304">
        <f t="shared" ca="1" si="39"/>
        <v>22.795278720848732</v>
      </c>
      <c r="G75" s="306">
        <f t="shared" ca="1" si="40"/>
        <v>35.774699967897</v>
      </c>
      <c r="H75" s="307">
        <f t="shared" ca="1" si="41"/>
        <v>130.35159923724302</v>
      </c>
      <c r="I75" s="304">
        <f t="shared" ca="1" si="42"/>
        <v>135.17162639215326</v>
      </c>
      <c r="J75" s="306">
        <f t="shared" ca="1" si="43"/>
        <v>156.79557687318015</v>
      </c>
      <c r="K75" s="307">
        <f t="shared" ca="1" si="44"/>
        <v>658.65449375147523</v>
      </c>
      <c r="L75" s="304">
        <f t="shared" ca="1" si="29"/>
        <v>677.06025955302198</v>
      </c>
      <c r="M75" s="306">
        <f t="shared" ca="1" si="45"/>
        <v>1.3029436332582429</v>
      </c>
      <c r="N75" s="304">
        <f t="shared" ca="1" si="46"/>
        <v>74.653171129138684</v>
      </c>
      <c r="P75" s="310">
        <f t="shared" ca="1" si="47"/>
        <v>3</v>
      </c>
      <c r="Q75" s="304">
        <f t="shared" ca="1" si="48"/>
        <v>0</v>
      </c>
      <c r="R75" s="306">
        <f t="shared" ca="1" si="49"/>
        <v>0</v>
      </c>
      <c r="S75" s="307">
        <f t="shared" ca="1" si="50"/>
        <v>3.2539999999999996</v>
      </c>
      <c r="T75" s="304">
        <f t="shared" ca="1" si="30"/>
        <v>31.921739999999996</v>
      </c>
      <c r="U75" s="311">
        <f t="shared" ca="1" si="31"/>
        <v>0</v>
      </c>
      <c r="V75" s="306">
        <f t="shared" ca="1" si="32"/>
        <v>1.1468872889239135</v>
      </c>
      <c r="W75" s="304">
        <f t="shared" ca="1" si="33"/>
        <v>42.759732466614807</v>
      </c>
      <c r="Y75" s="314" t="str">
        <f t="shared" ca="1" si="51"/>
        <v/>
      </c>
      <c r="Z75" s="315" t="str">
        <f t="shared" ca="1" si="52"/>
        <v/>
      </c>
      <c r="AA75" s="316" t="str">
        <f t="shared" ca="1" si="53"/>
        <v/>
      </c>
      <c r="AC75" s="310" t="e">
        <f t="shared" ca="1" si="54"/>
        <v>#N/A</v>
      </c>
      <c r="AD75" s="323" t="e">
        <f t="shared" ca="1" si="55"/>
        <v>#N/A</v>
      </c>
      <c r="AE75" s="324">
        <f t="shared" ca="1" si="34"/>
        <v>658.65449375147523</v>
      </c>
      <c r="AG75" s="306">
        <f t="shared" ca="1" si="56"/>
        <v>-22.647146430575553</v>
      </c>
      <c r="AH75" s="304">
        <f t="shared" ca="1" si="57"/>
        <v>-13.186458850555162</v>
      </c>
    </row>
    <row r="76" spans="1:34" x14ac:dyDescent="0.2">
      <c r="A76" s="347">
        <f t="shared" ca="1" si="35"/>
        <v>0.01</v>
      </c>
      <c r="B76" s="304">
        <f t="shared" ca="1" si="36"/>
        <v>5.3199999999999843</v>
      </c>
      <c r="D76" s="306">
        <f t="shared" ca="1" si="37"/>
        <v>-3.4778263336257909</v>
      </c>
      <c r="E76" s="307">
        <f t="shared" ca="1" si="38"/>
        <v>-22.482090188438516</v>
      </c>
      <c r="F76" s="304">
        <f t="shared" ca="1" si="39"/>
        <v>22.749497911996745</v>
      </c>
      <c r="G76" s="306">
        <f t="shared" ca="1" si="40"/>
        <v>35.739921704560743</v>
      </c>
      <c r="H76" s="307">
        <f t="shared" ca="1" si="41"/>
        <v>130.12677833535864</v>
      </c>
      <c r="I76" s="304">
        <f t="shared" ca="1" si="42"/>
        <v>134.94562031940012</v>
      </c>
      <c r="J76" s="306">
        <f t="shared" ca="1" si="43"/>
        <v>157.15314998154244</v>
      </c>
      <c r="K76" s="307">
        <f t="shared" ca="1" si="44"/>
        <v>659.95688563933822</v>
      </c>
      <c r="L76" s="304">
        <f t="shared" ca="1" si="29"/>
        <v>678.4100555356589</v>
      </c>
      <c r="M76" s="306">
        <f t="shared" ca="1" si="45"/>
        <v>1.3027512352034361</v>
      </c>
      <c r="N76" s="304">
        <f t="shared" ca="1" si="46"/>
        <v>74.642147532611716</v>
      </c>
      <c r="P76" s="310">
        <f t="shared" ca="1" si="47"/>
        <v>3</v>
      </c>
      <c r="Q76" s="304">
        <f t="shared" ca="1" si="48"/>
        <v>0</v>
      </c>
      <c r="R76" s="306">
        <f t="shared" ca="1" si="49"/>
        <v>0</v>
      </c>
      <c r="S76" s="307">
        <f t="shared" ca="1" si="50"/>
        <v>3.2539999999999996</v>
      </c>
      <c r="T76" s="304">
        <f t="shared" ca="1" si="30"/>
        <v>31.921739999999996</v>
      </c>
      <c r="U76" s="311">
        <f t="shared" ca="1" si="31"/>
        <v>0</v>
      </c>
      <c r="V76" s="306">
        <f t="shared" ca="1" si="32"/>
        <v>1.1467377665032654</v>
      </c>
      <c r="W76" s="304">
        <f t="shared" ca="1" si="33"/>
        <v>42.611307957832494</v>
      </c>
      <c r="Y76" s="314" t="str">
        <f t="shared" ca="1" si="51"/>
        <v/>
      </c>
      <c r="Z76" s="315" t="str">
        <f t="shared" ca="1" si="52"/>
        <v/>
      </c>
      <c r="AA76" s="316" t="str">
        <f t="shared" ca="1" si="53"/>
        <v/>
      </c>
      <c r="AC76" s="310" t="e">
        <f t="shared" ca="1" si="54"/>
        <v>#N/A</v>
      </c>
      <c r="AD76" s="323" t="e">
        <f t="shared" ca="1" si="55"/>
        <v>#N/A</v>
      </c>
      <c r="AE76" s="324">
        <f t="shared" ca="1" si="34"/>
        <v>659.95688563933822</v>
      </c>
      <c r="AG76" s="306">
        <f t="shared" ca="1" si="56"/>
        <v>-22.600857039492922</v>
      </c>
      <c r="AH76" s="304">
        <f t="shared" ca="1" si="57"/>
        <v>-13.140667629568167</v>
      </c>
    </row>
    <row r="77" spans="1:34" x14ac:dyDescent="0.2">
      <c r="A77" s="347">
        <f t="shared" ca="1" si="35"/>
        <v>0.01</v>
      </c>
      <c r="B77" s="304">
        <f t="shared" ca="1" si="36"/>
        <v>5.3299999999999841</v>
      </c>
      <c r="D77" s="306">
        <f t="shared" ca="1" si="37"/>
        <v>-3.4681839113574577</v>
      </c>
      <c r="E77" s="307">
        <f t="shared" ca="1" si="38"/>
        <v>-22.437436702019369</v>
      </c>
      <c r="F77" s="304">
        <f t="shared" ca="1" si="39"/>
        <v>22.703895379430474</v>
      </c>
      <c r="G77" s="306">
        <f t="shared" ca="1" si="40"/>
        <v>35.705239865447169</v>
      </c>
      <c r="H77" s="307">
        <f t="shared" ca="1" si="41"/>
        <v>129.90240396833843</v>
      </c>
      <c r="I77" s="304">
        <f t="shared" ca="1" si="42"/>
        <v>134.72007538077801</v>
      </c>
      <c r="J77" s="306">
        <f t="shared" ca="1" si="43"/>
        <v>157.51037578939247</v>
      </c>
      <c r="K77" s="307">
        <f t="shared" ca="1" si="44"/>
        <v>661.25703155085671</v>
      </c>
      <c r="L77" s="304">
        <f t="shared" ca="1" si="29"/>
        <v>679.7575893337023</v>
      </c>
      <c r="M77" s="306">
        <f t="shared" ca="1" si="45"/>
        <v>1.3025583799402443</v>
      </c>
      <c r="N77" s="304">
        <f t="shared" ca="1" si="46"/>
        <v>74.631097739973953</v>
      </c>
      <c r="P77" s="310">
        <f t="shared" ca="1" si="47"/>
        <v>3</v>
      </c>
      <c r="Q77" s="304">
        <f t="shared" ca="1" si="48"/>
        <v>0</v>
      </c>
      <c r="R77" s="306">
        <f t="shared" ca="1" si="49"/>
        <v>0</v>
      </c>
      <c r="S77" s="307">
        <f t="shared" ca="1" si="50"/>
        <v>3.2539999999999996</v>
      </c>
      <c r="T77" s="304">
        <f t="shared" ca="1" si="30"/>
        <v>31.921739999999996</v>
      </c>
      <c r="U77" s="311">
        <f t="shared" ca="1" si="31"/>
        <v>0</v>
      </c>
      <c r="V77" s="306">
        <f t="shared" ca="1" si="32"/>
        <v>1.1465885207359046</v>
      </c>
      <c r="W77" s="304">
        <f t="shared" ca="1" si="33"/>
        <v>42.463460655915767</v>
      </c>
      <c r="Y77" s="314" t="str">
        <f t="shared" ca="1" si="51"/>
        <v/>
      </c>
      <c r="Z77" s="315" t="str">
        <f t="shared" ca="1" si="52"/>
        <v/>
      </c>
      <c r="AA77" s="316" t="str">
        <f t="shared" ca="1" si="53"/>
        <v/>
      </c>
      <c r="AC77" s="310" t="e">
        <f t="shared" ca="1" si="54"/>
        <v>#N/A</v>
      </c>
      <c r="AD77" s="323" t="e">
        <f t="shared" ca="1" si="55"/>
        <v>#N/A</v>
      </c>
      <c r="AE77" s="324">
        <f t="shared" ca="1" si="34"/>
        <v>661.25703155085671</v>
      </c>
      <c r="AG77" s="306">
        <f t="shared" ca="1" si="56"/>
        <v>-22.554744395425796</v>
      </c>
      <c r="AH77" s="304">
        <f t="shared" ca="1" si="57"/>
        <v>-13.09505468894668</v>
      </c>
    </row>
    <row r="78" spans="1:34" x14ac:dyDescent="0.2">
      <c r="A78" s="347">
        <f t="shared" ca="1" si="35"/>
        <v>0.01</v>
      </c>
      <c r="B78" s="304">
        <f t="shared" ca="1" si="36"/>
        <v>5.3399999999999839</v>
      </c>
      <c r="D78" s="306">
        <f t="shared" ca="1" si="37"/>
        <v>-3.4585772012678389</v>
      </c>
      <c r="E78" s="307">
        <f t="shared" ca="1" si="38"/>
        <v>-22.392956855852322</v>
      </c>
      <c r="F78" s="304">
        <f t="shared" ca="1" si="39"/>
        <v>22.658470226500135</v>
      </c>
      <c r="G78" s="306">
        <f t="shared" ca="1" si="40"/>
        <v>35.670654093434493</v>
      </c>
      <c r="H78" s="307">
        <f t="shared" ca="1" si="41"/>
        <v>129.6784743997799</v>
      </c>
      <c r="I78" s="304">
        <f t="shared" ca="1" si="42"/>
        <v>134.49498981786581</v>
      </c>
      <c r="J78" s="306">
        <f t="shared" ca="1" si="43"/>
        <v>157.86725525918689</v>
      </c>
      <c r="K78" s="307">
        <f t="shared" ca="1" si="44"/>
        <v>662.55493594269728</v>
      </c>
      <c r="L78" s="304">
        <f t="shared" ca="1" si="29"/>
        <v>681.10286552407115</v>
      </c>
      <c r="M78" s="306">
        <f t="shared" ca="1" si="45"/>
        <v>1.3023650662810733</v>
      </c>
      <c r="N78" s="304">
        <f t="shared" ca="1" si="46"/>
        <v>74.620021683181221</v>
      </c>
      <c r="P78" s="310">
        <f t="shared" ca="1" si="47"/>
        <v>3</v>
      </c>
      <c r="Q78" s="304">
        <f t="shared" ca="1" si="48"/>
        <v>0</v>
      </c>
      <c r="R78" s="306">
        <f t="shared" ca="1" si="49"/>
        <v>0</v>
      </c>
      <c r="S78" s="307">
        <f t="shared" ca="1" si="50"/>
        <v>3.2539999999999996</v>
      </c>
      <c r="T78" s="304">
        <f t="shared" ca="1" si="30"/>
        <v>31.921739999999996</v>
      </c>
      <c r="U78" s="311">
        <f t="shared" ca="1" si="31"/>
        <v>0</v>
      </c>
      <c r="V78" s="306">
        <f t="shared" ca="1" si="32"/>
        <v>1.1464395510094478</v>
      </c>
      <c r="W78" s="304">
        <f t="shared" ca="1" si="33"/>
        <v>42.316187662059882</v>
      </c>
      <c r="Y78" s="314" t="str">
        <f t="shared" ca="1" si="51"/>
        <v/>
      </c>
      <c r="Z78" s="315" t="str">
        <f t="shared" ca="1" si="52"/>
        <v/>
      </c>
      <c r="AA78" s="316" t="str">
        <f t="shared" ca="1" si="53"/>
        <v/>
      </c>
      <c r="AC78" s="310" t="e">
        <f t="shared" ca="1" si="54"/>
        <v>#N/A</v>
      </c>
      <c r="AD78" s="323" t="e">
        <f t="shared" ca="1" si="55"/>
        <v>#N/A</v>
      </c>
      <c r="AE78" s="324">
        <f t="shared" ca="1" si="34"/>
        <v>662.55493594269728</v>
      </c>
      <c r="AG78" s="306">
        <f t="shared" ca="1" si="56"/>
        <v>-22.508807596255259</v>
      </c>
      <c r="AH78" s="304">
        <f t="shared" ca="1" si="57"/>
        <v>-13.049619132119169</v>
      </c>
    </row>
    <row r="79" spans="1:34" x14ac:dyDescent="0.2">
      <c r="A79" s="347">
        <f t="shared" ca="1" si="35"/>
        <v>0.01</v>
      </c>
      <c r="B79" s="304">
        <f t="shared" ca="1" si="36"/>
        <v>5.3499999999999837</v>
      </c>
      <c r="D79" s="306">
        <f t="shared" ca="1" si="37"/>
        <v>-3.4490060211827882</v>
      </c>
      <c r="E79" s="307">
        <f t="shared" ca="1" si="38"/>
        <v>-22.348649777800453</v>
      </c>
      <c r="F79" s="304">
        <f t="shared" ca="1" si="39"/>
        <v>22.613221562283766</v>
      </c>
      <c r="G79" s="306">
        <f t="shared" ca="1" si="40"/>
        <v>35.636164033222663</v>
      </c>
      <c r="H79" s="307">
        <f t="shared" ca="1" si="41"/>
        <v>129.4549879020019</v>
      </c>
      <c r="I79" s="304">
        <f t="shared" ca="1" si="42"/>
        <v>134.27036188120672</v>
      </c>
      <c r="J79" s="306">
        <f t="shared" ca="1" si="43"/>
        <v>158.22378934982018</v>
      </c>
      <c r="K79" s="307">
        <f t="shared" ca="1" si="44"/>
        <v>663.85060325420625</v>
      </c>
      <c r="L79" s="304">
        <f t="shared" ca="1" si="29"/>
        <v>682.44588866604647</v>
      </c>
      <c r="M79" s="306">
        <f t="shared" ca="1" si="45"/>
        <v>1.3021712930337561</v>
      </c>
      <c r="N79" s="304">
        <f t="shared" ca="1" si="46"/>
        <v>74.6089192939274</v>
      </c>
      <c r="P79" s="310">
        <f t="shared" ca="1" si="47"/>
        <v>3</v>
      </c>
      <c r="Q79" s="304">
        <f t="shared" ca="1" si="48"/>
        <v>0</v>
      </c>
      <c r="R79" s="306">
        <f t="shared" ca="1" si="49"/>
        <v>0</v>
      </c>
      <c r="S79" s="307">
        <f t="shared" ca="1" si="50"/>
        <v>3.2539999999999996</v>
      </c>
      <c r="T79" s="304">
        <f t="shared" ca="1" si="30"/>
        <v>31.921739999999996</v>
      </c>
      <c r="U79" s="311">
        <f t="shared" ca="1" si="31"/>
        <v>0</v>
      </c>
      <c r="V79" s="306">
        <f t="shared" ca="1" si="32"/>
        <v>1.1462908567139627</v>
      </c>
      <c r="W79" s="304">
        <f t="shared" ca="1" si="33"/>
        <v>42.169486095956451</v>
      </c>
      <c r="Y79" s="314" t="str">
        <f t="shared" ca="1" si="51"/>
        <v/>
      </c>
      <c r="Z79" s="315" t="str">
        <f t="shared" ca="1" si="52"/>
        <v/>
      </c>
      <c r="AA79" s="316" t="str">
        <f t="shared" ca="1" si="53"/>
        <v/>
      </c>
      <c r="AC79" s="310" t="e">
        <f t="shared" ca="1" si="54"/>
        <v>#N/A</v>
      </c>
      <c r="AD79" s="323" t="e">
        <f t="shared" ca="1" si="55"/>
        <v>#N/A</v>
      </c>
      <c r="AE79" s="324">
        <f t="shared" ca="1" si="34"/>
        <v>663.85060325420625</v>
      </c>
      <c r="AG79" s="306">
        <f t="shared" ca="1" si="56"/>
        <v>-22.463045745564315</v>
      </c>
      <c r="AH79" s="304">
        <f t="shared" ca="1" si="57"/>
        <v>-13.004360068242129</v>
      </c>
    </row>
    <row r="80" spans="1:34" x14ac:dyDescent="0.2">
      <c r="A80" s="347">
        <f t="shared" ca="1" si="35"/>
        <v>0.01</v>
      </c>
      <c r="B80" s="304">
        <f t="shared" ca="1" si="36"/>
        <v>5.3599999999999834</v>
      </c>
      <c r="D80" s="306">
        <f t="shared" ca="1" si="37"/>
        <v>-3.4394701900877589</v>
      </c>
      <c r="E80" s="307">
        <f t="shared" ca="1" si="38"/>
        <v>-22.304514601291153</v>
      </c>
      <c r="F80" s="304">
        <f t="shared" ca="1" si="39"/>
        <v>22.568148501543334</v>
      </c>
      <c r="G80" s="306">
        <f t="shared" ca="1" si="40"/>
        <v>35.601769331321783</v>
      </c>
      <c r="H80" s="307">
        <f t="shared" ca="1" si="41"/>
        <v>129.231942755989</v>
      </c>
      <c r="I80" s="304">
        <f t="shared" ca="1" si="42"/>
        <v>134.04618983025165</v>
      </c>
      <c r="J80" s="306">
        <f t="shared" ca="1" si="43"/>
        <v>158.57997901664291</v>
      </c>
      <c r="K80" s="307">
        <f t="shared" ca="1" si="44"/>
        <v>665.14403790749623</v>
      </c>
      <c r="L80" s="304">
        <f t="shared" ca="1" si="29"/>
        <v>683.78666330136014</v>
      </c>
      <c r="M80" s="306">
        <f t="shared" ca="1" si="45"/>
        <v>1.3019770590015329</v>
      </c>
      <c r="N80" s="304">
        <f t="shared" ca="1" si="46"/>
        <v>74.597790503643211</v>
      </c>
      <c r="P80" s="310">
        <f t="shared" ca="1" si="47"/>
        <v>3</v>
      </c>
      <c r="Q80" s="304">
        <f t="shared" ca="1" si="48"/>
        <v>0</v>
      </c>
      <c r="R80" s="306">
        <f t="shared" ca="1" si="49"/>
        <v>0</v>
      </c>
      <c r="S80" s="307">
        <f t="shared" ca="1" si="50"/>
        <v>3.2539999999999996</v>
      </c>
      <c r="T80" s="304">
        <f t="shared" ca="1" si="30"/>
        <v>31.921739999999996</v>
      </c>
      <c r="U80" s="311">
        <f t="shared" ca="1" si="31"/>
        <v>0</v>
      </c>
      <c r="V80" s="306">
        <f t="shared" ca="1" si="32"/>
        <v>1.1461424372419535</v>
      </c>
      <c r="W80" s="304">
        <f t="shared" ca="1" si="33"/>
        <v>42.023353095651871</v>
      </c>
      <c r="Y80" s="314" t="str">
        <f t="shared" ca="1" si="51"/>
        <v/>
      </c>
      <c r="Z80" s="315" t="str">
        <f t="shared" ca="1" si="52"/>
        <v/>
      </c>
      <c r="AA80" s="316" t="str">
        <f t="shared" ca="1" si="53"/>
        <v/>
      </c>
      <c r="AC80" s="310" t="e">
        <f t="shared" ca="1" si="54"/>
        <v>#N/A</v>
      </c>
      <c r="AD80" s="323" t="e">
        <f t="shared" ca="1" si="55"/>
        <v>#N/A</v>
      </c>
      <c r="AE80" s="324">
        <f t="shared" ca="1" si="34"/>
        <v>665.14403790749623</v>
      </c>
      <c r="AG80" s="306">
        <f t="shared" ca="1" si="56"/>
        <v>-22.417457952593896</v>
      </c>
      <c r="AH80" s="304">
        <f t="shared" ca="1" si="57"/>
        <v>-12.959276612156255</v>
      </c>
    </row>
    <row r="81" spans="1:34" x14ac:dyDescent="0.2">
      <c r="A81" s="347">
        <f t="shared" ca="1" si="35"/>
        <v>0.01</v>
      </c>
      <c r="B81" s="304">
        <f t="shared" ca="1" si="36"/>
        <v>5.3699999999999832</v>
      </c>
      <c r="D81" s="306">
        <f t="shared" ca="1" si="37"/>
        <v>-3.4299695281189164</v>
      </c>
      <c r="E81" s="307">
        <f t="shared" ca="1" si="38"/>
        <v>-22.26055046527356</v>
      </c>
      <c r="F81" s="304">
        <f t="shared" ca="1" si="39"/>
        <v>22.523250164681279</v>
      </c>
      <c r="G81" s="306">
        <f t="shared" ca="1" si="40"/>
        <v>35.567469636040592</v>
      </c>
      <c r="H81" s="307">
        <f t="shared" ca="1" si="41"/>
        <v>129.00933725133626</v>
      </c>
      <c r="I81" s="304">
        <f t="shared" ca="1" si="42"/>
        <v>133.82247193330306</v>
      </c>
      <c r="J81" s="306">
        <f t="shared" ca="1" si="43"/>
        <v>158.93582521147971</v>
      </c>
      <c r="K81" s="307">
        <f t="shared" ca="1" si="44"/>
        <v>666.4352443075328</v>
      </c>
      <c r="L81" s="304">
        <f t="shared" ca="1" si="29"/>
        <v>685.12519395428376</v>
      </c>
      <c r="M81" s="306">
        <f t="shared" ca="1" si="45"/>
        <v>1.301782362983031</v>
      </c>
      <c r="N81" s="304">
        <f t="shared" ca="1" si="46"/>
        <v>74.586635243495039</v>
      </c>
      <c r="P81" s="310">
        <f t="shared" ca="1" si="47"/>
        <v>3</v>
      </c>
      <c r="Q81" s="304">
        <f t="shared" ca="1" si="48"/>
        <v>0</v>
      </c>
      <c r="R81" s="306">
        <f t="shared" ca="1" si="49"/>
        <v>0</v>
      </c>
      <c r="S81" s="307">
        <f t="shared" ca="1" si="50"/>
        <v>3.2539999999999996</v>
      </c>
      <c r="T81" s="304">
        <f t="shared" ca="1" si="30"/>
        <v>31.921739999999996</v>
      </c>
      <c r="U81" s="311">
        <f t="shared" ca="1" si="31"/>
        <v>0</v>
      </c>
      <c r="V81" s="306">
        <f t="shared" ca="1" si="32"/>
        <v>1.145994291988349</v>
      </c>
      <c r="W81" s="304">
        <f t="shared" ca="1" si="33"/>
        <v>41.877785817407073</v>
      </c>
      <c r="Y81" s="314" t="str">
        <f t="shared" ca="1" si="51"/>
        <v/>
      </c>
      <c r="Z81" s="315" t="str">
        <f t="shared" ca="1" si="52"/>
        <v/>
      </c>
      <c r="AA81" s="316" t="str">
        <f t="shared" ca="1" si="53"/>
        <v/>
      </c>
      <c r="AC81" s="310" t="e">
        <f t="shared" ca="1" si="54"/>
        <v>#N/A</v>
      </c>
      <c r="AD81" s="323" t="e">
        <f t="shared" ca="1" si="55"/>
        <v>#N/A</v>
      </c>
      <c r="AE81" s="324">
        <f t="shared" ca="1" si="34"/>
        <v>666.4352443075328</v>
      </c>
      <c r="AG81" s="306">
        <f t="shared" ca="1" si="56"/>
        <v>-22.372043332199198</v>
      </c>
      <c r="AH81" s="304">
        <f t="shared" ca="1" si="57"/>
        <v>-12.914367884342925</v>
      </c>
    </row>
    <row r="82" spans="1:34" x14ac:dyDescent="0.2">
      <c r="A82" s="347">
        <f t="shared" ca="1" si="35"/>
        <v>0.01</v>
      </c>
      <c r="B82" s="304">
        <f t="shared" ca="1" si="36"/>
        <v>5.379999999999983</v>
      </c>
      <c r="D82" s="306">
        <f t="shared" ca="1" si="37"/>
        <v>-3.4205038565543457</v>
      </c>
      <c r="E82" s="307">
        <f t="shared" ca="1" si="38"/>
        <v>-22.216756514176346</v>
      </c>
      <c r="F82" s="304">
        <f t="shared" ca="1" si="39"/>
        <v>22.478525677697377</v>
      </c>
      <c r="G82" s="306">
        <f t="shared" ca="1" si="40"/>
        <v>35.533264597475046</v>
      </c>
      <c r="H82" s="307">
        <f t="shared" ca="1" si="41"/>
        <v>128.78716968619449</v>
      </c>
      <c r="I82" s="304">
        <f t="shared" ca="1" si="42"/>
        <v>133.59920646745934</v>
      </c>
      <c r="J82" s="306">
        <f t="shared" ca="1" si="43"/>
        <v>159.29132888264729</v>
      </c>
      <c r="K82" s="307">
        <f t="shared" ca="1" si="44"/>
        <v>667.72422684222045</v>
      </c>
      <c r="L82" s="304">
        <f t="shared" ca="1" si="29"/>
        <v>686.46148513171568</v>
      </c>
      <c r="M82" s="306">
        <f t="shared" ca="1" si="45"/>
        <v>1.3015872037722434</v>
      </c>
      <c r="N82" s="304">
        <f t="shared" ca="1" si="46"/>
        <v>74.575453444383811</v>
      </c>
      <c r="P82" s="310">
        <f t="shared" ca="1" si="47"/>
        <v>3</v>
      </c>
      <c r="Q82" s="304">
        <f t="shared" ca="1" si="48"/>
        <v>0</v>
      </c>
      <c r="R82" s="306">
        <f t="shared" ca="1" si="49"/>
        <v>0</v>
      </c>
      <c r="S82" s="307">
        <f t="shared" ca="1" si="50"/>
        <v>3.2539999999999996</v>
      </c>
      <c r="T82" s="304">
        <f t="shared" ca="1" si="30"/>
        <v>31.921739999999996</v>
      </c>
      <c r="U82" s="311">
        <f t="shared" ca="1" si="31"/>
        <v>0</v>
      </c>
      <c r="V82" s="306">
        <f t="shared" ca="1" si="32"/>
        <v>1.1458464203504914</v>
      </c>
      <c r="W82" s="304">
        <f t="shared" ca="1" si="33"/>
        <v>41.732781435558742</v>
      </c>
      <c r="Y82" s="314" t="str">
        <f t="shared" ca="1" si="51"/>
        <v/>
      </c>
      <c r="Z82" s="315" t="str">
        <f t="shared" ca="1" si="52"/>
        <v/>
      </c>
      <c r="AA82" s="316" t="str">
        <f t="shared" ca="1" si="53"/>
        <v/>
      </c>
      <c r="AC82" s="310" t="e">
        <f t="shared" ca="1" si="54"/>
        <v>#N/A</v>
      </c>
      <c r="AD82" s="323" t="e">
        <f t="shared" ca="1" si="55"/>
        <v>#N/A</v>
      </c>
      <c r="AE82" s="324">
        <f t="shared" ca="1" si="34"/>
        <v>667.72422684222045</v>
      </c>
      <c r="AG82" s="306">
        <f t="shared" ca="1" si="56"/>
        <v>-22.326801004806455</v>
      </c>
      <c r="AH82" s="304">
        <f t="shared" ca="1" si="57"/>
        <v>-12.869633010881094</v>
      </c>
    </row>
    <row r="83" spans="1:34" x14ac:dyDescent="0.2">
      <c r="A83" s="347">
        <f t="shared" ca="1" si="35"/>
        <v>0.01</v>
      </c>
      <c r="B83" s="304">
        <f t="shared" ca="1" si="36"/>
        <v>5.3899999999999828</v>
      </c>
      <c r="D83" s="306">
        <f t="shared" ca="1" si="37"/>
        <v>-3.411072997805364</v>
      </c>
      <c r="E83" s="307">
        <f t="shared" ca="1" si="38"/>
        <v>-22.173131897865971</v>
      </c>
      <c r="F83" s="304">
        <f t="shared" ca="1" si="39"/>
        <v>22.433974172146101</v>
      </c>
      <c r="G83" s="306">
        <f t="shared" ca="1" si="40"/>
        <v>35.499153867496993</v>
      </c>
      <c r="H83" s="307">
        <f t="shared" ca="1" si="41"/>
        <v>128.56543836721582</v>
      </c>
      <c r="I83" s="304">
        <f t="shared" ca="1" si="42"/>
        <v>133.37639171855938</v>
      </c>
      <c r="J83" s="306">
        <f t="shared" ca="1" si="43"/>
        <v>159.64649097497215</v>
      </c>
      <c r="K83" s="307">
        <f t="shared" ca="1" si="44"/>
        <v>669.01098988248748</v>
      </c>
      <c r="L83" s="304">
        <f t="shared" ca="1" si="29"/>
        <v>687.79554132326825</v>
      </c>
      <c r="M83" s="306">
        <f t="shared" ca="1" si="45"/>
        <v>1.3013915801585101</v>
      </c>
      <c r="N83" s="304">
        <f t="shared" ca="1" si="46"/>
        <v>74.564245036943788</v>
      </c>
      <c r="P83" s="310">
        <f t="shared" ca="1" si="47"/>
        <v>3</v>
      </c>
      <c r="Q83" s="304">
        <f t="shared" ca="1" si="48"/>
        <v>0</v>
      </c>
      <c r="R83" s="306">
        <f t="shared" ca="1" si="49"/>
        <v>0</v>
      </c>
      <c r="S83" s="307">
        <f t="shared" ca="1" si="50"/>
        <v>3.2539999999999996</v>
      </c>
      <c r="T83" s="304">
        <f t="shared" ca="1" si="30"/>
        <v>31.921739999999996</v>
      </c>
      <c r="U83" s="311">
        <f t="shared" ca="1" si="31"/>
        <v>0</v>
      </c>
      <c r="V83" s="306">
        <f t="shared" ca="1" si="32"/>
        <v>1.145698821728121</v>
      </c>
      <c r="W83" s="304">
        <f t="shared" ca="1" si="33"/>
        <v>41.588337142381249</v>
      </c>
      <c r="Y83" s="314" t="str">
        <f t="shared" ca="1" si="51"/>
        <v/>
      </c>
      <c r="Z83" s="315" t="str">
        <f t="shared" ca="1" si="52"/>
        <v/>
      </c>
      <c r="AA83" s="316" t="str">
        <f t="shared" ca="1" si="53"/>
        <v/>
      </c>
      <c r="AC83" s="310" t="e">
        <f t="shared" ca="1" si="54"/>
        <v>#N/A</v>
      </c>
      <c r="AD83" s="323" t="e">
        <f t="shared" ca="1" si="55"/>
        <v>#N/A</v>
      </c>
      <c r="AE83" s="324">
        <f t="shared" ca="1" si="34"/>
        <v>669.01098988248748</v>
      </c>
      <c r="AG83" s="306">
        <f t="shared" ca="1" si="56"/>
        <v>-22.28173009637014</v>
      </c>
      <c r="AH83" s="304">
        <f t="shared" ca="1" si="57"/>
        <v>-12.825071123404655</v>
      </c>
    </row>
    <row r="84" spans="1:34" x14ac:dyDescent="0.2">
      <c r="A84" s="347">
        <f t="shared" ca="1" si="35"/>
        <v>0.01</v>
      </c>
      <c r="B84" s="304">
        <f t="shared" ca="1" si="36"/>
        <v>5.3999999999999826</v>
      </c>
      <c r="D84" s="306">
        <f t="shared" ca="1" si="37"/>
        <v>-3.4016767754078372</v>
      </c>
      <c r="E84" s="307">
        <f t="shared" ca="1" si="38"/>
        <v>-22.129675771605143</v>
      </c>
      <c r="F84" s="304">
        <f t="shared" ca="1" si="39"/>
        <v>22.389594785094186</v>
      </c>
      <c r="G84" s="306">
        <f t="shared" ca="1" si="40"/>
        <v>35.465137099742911</v>
      </c>
      <c r="H84" s="307">
        <f t="shared" ca="1" si="41"/>
        <v>128.34414160949976</v>
      </c>
      <c r="I84" s="304">
        <f t="shared" ca="1" si="42"/>
        <v>133.15402598112792</v>
      </c>
      <c r="J84" s="306">
        <f t="shared" ca="1" si="43"/>
        <v>160.00131242980837</v>
      </c>
      <c r="K84" s="307">
        <f t="shared" ca="1" si="44"/>
        <v>670.29553778237107</v>
      </c>
      <c r="L84" s="304">
        <f t="shared" ca="1" si="29"/>
        <v>689.12736700135429</v>
      </c>
      <c r="M84" s="306">
        <f t="shared" ca="1" si="45"/>
        <v>1.3011954909264956</v>
      </c>
      <c r="N84" s="304">
        <f t="shared" ca="1" si="46"/>
        <v>74.553009951541398</v>
      </c>
      <c r="P84" s="310">
        <f t="shared" ca="1" si="47"/>
        <v>3</v>
      </c>
      <c r="Q84" s="304">
        <f t="shared" ca="1" si="48"/>
        <v>0</v>
      </c>
      <c r="R84" s="306">
        <f t="shared" ca="1" si="49"/>
        <v>0</v>
      </c>
      <c r="S84" s="307">
        <f t="shared" ca="1" si="50"/>
        <v>3.2539999999999996</v>
      </c>
      <c r="T84" s="304">
        <f t="shared" ca="1" si="30"/>
        <v>31.921739999999996</v>
      </c>
      <c r="U84" s="311">
        <f t="shared" ca="1" si="31"/>
        <v>0</v>
      </c>
      <c r="V84" s="306">
        <f t="shared" ca="1" si="32"/>
        <v>1.1455514955233681</v>
      </c>
      <c r="W84" s="304">
        <f t="shared" ca="1" si="33"/>
        <v>41.444450147950533</v>
      </c>
      <c r="Y84" s="314" t="str">
        <f t="shared" ca="1" si="51"/>
        <v/>
      </c>
      <c r="Z84" s="315" t="str">
        <f t="shared" ca="1" si="52"/>
        <v/>
      </c>
      <c r="AA84" s="316" t="str">
        <f t="shared" ca="1" si="53"/>
        <v/>
      </c>
      <c r="AC84" s="310" t="e">
        <f t="shared" ca="1" si="54"/>
        <v>#N/A</v>
      </c>
      <c r="AD84" s="323" t="e">
        <f t="shared" ca="1" si="55"/>
        <v>#N/A</v>
      </c>
      <c r="AE84" s="324">
        <f t="shared" ca="1" si="34"/>
        <v>670.29553778237107</v>
      </c>
      <c r="AG84" s="306">
        <f t="shared" ca="1" si="56"/>
        <v>-22.236829738330385</v>
      </c>
      <c r="AH84" s="304">
        <f t="shared" ca="1" si="57"/>
        <v>-12.780681359060004</v>
      </c>
    </row>
    <row r="85" spans="1:34" x14ac:dyDescent="0.2">
      <c r="A85" s="347">
        <f t="shared" ca="1" si="35"/>
        <v>0.01</v>
      </c>
      <c r="B85" s="304">
        <f t="shared" ca="1" si="36"/>
        <v>5.4099999999999824</v>
      </c>
      <c r="D85" s="306">
        <f t="shared" ca="1" si="37"/>
        <v>-3.3923150140136737</v>
      </c>
      <c r="E85" s="307">
        <f t="shared" ca="1" si="38"/>
        <v>-22.086387296011868</v>
      </c>
      <c r="F85" s="304">
        <f t="shared" ca="1" si="39"/>
        <v>22.345386659078805</v>
      </c>
      <c r="G85" s="306">
        <f t="shared" ca="1" si="40"/>
        <v>35.431213949602771</v>
      </c>
      <c r="H85" s="307">
        <f t="shared" ca="1" si="41"/>
        <v>128.12327773653965</v>
      </c>
      <c r="I85" s="304">
        <f t="shared" ca="1" si="42"/>
        <v>132.93210755832092</v>
      </c>
      <c r="J85" s="306">
        <f t="shared" ca="1" si="43"/>
        <v>160.35579418505509</v>
      </c>
      <c r="K85" s="307">
        <f t="shared" ca="1" si="44"/>
        <v>671.57787487910127</v>
      </c>
      <c r="L85" s="304">
        <f t="shared" ca="1" si="29"/>
        <v>690.45696662127284</v>
      </c>
      <c r="M85" s="306">
        <f t="shared" ca="1" si="45"/>
        <v>1.3009989348561695</v>
      </c>
      <c r="N85" s="304">
        <f t="shared" ca="1" si="46"/>
        <v>74.541748118274043</v>
      </c>
      <c r="P85" s="310">
        <f t="shared" ca="1" si="47"/>
        <v>3</v>
      </c>
      <c r="Q85" s="304">
        <f t="shared" ca="1" si="48"/>
        <v>0</v>
      </c>
      <c r="R85" s="306">
        <f t="shared" ca="1" si="49"/>
        <v>0</v>
      </c>
      <c r="S85" s="307">
        <f t="shared" ca="1" si="50"/>
        <v>3.2539999999999996</v>
      </c>
      <c r="T85" s="304">
        <f t="shared" ca="1" si="30"/>
        <v>31.921739999999996</v>
      </c>
      <c r="U85" s="311">
        <f t="shared" ca="1" si="31"/>
        <v>0</v>
      </c>
      <c r="V85" s="306">
        <f t="shared" ca="1" si="32"/>
        <v>1.145404441140736</v>
      </c>
      <c r="W85" s="304">
        <f t="shared" ca="1" si="33"/>
        <v>41.301117680008439</v>
      </c>
      <c r="Y85" s="314" t="str">
        <f t="shared" ca="1" si="51"/>
        <v/>
      </c>
      <c r="Z85" s="315" t="str">
        <f t="shared" ca="1" si="52"/>
        <v/>
      </c>
      <c r="AA85" s="316" t="str">
        <f t="shared" ca="1" si="53"/>
        <v/>
      </c>
      <c r="AC85" s="310" t="e">
        <f t="shared" ca="1" si="54"/>
        <v>#N/A</v>
      </c>
      <c r="AD85" s="323" t="e">
        <f t="shared" ca="1" si="55"/>
        <v>#N/A</v>
      </c>
      <c r="AE85" s="324">
        <f t="shared" ca="1" si="34"/>
        <v>671.57787487910127</v>
      </c>
      <c r="AG85" s="306">
        <f t="shared" ca="1" si="56"/>
        <v>-22.192099067571007</v>
      </c>
      <c r="AH85" s="304">
        <f t="shared" ca="1" si="57"/>
        <v>-12.73646286046421</v>
      </c>
    </row>
    <row r="86" spans="1:34" x14ac:dyDescent="0.2">
      <c r="A86" s="347">
        <f t="shared" ca="1" si="35"/>
        <v>0.01</v>
      </c>
      <c r="B86" s="304">
        <f t="shared" ca="1" si="36"/>
        <v>5.4199999999999822</v>
      </c>
      <c r="D86" s="306">
        <f t="shared" ca="1" si="37"/>
        <v>-3.3829875393822948</v>
      </c>
      <c r="E86" s="307">
        <f t="shared" ca="1" si="38"/>
        <v>-22.043265637018624</v>
      </c>
      <c r="F86" s="304">
        <f t="shared" ca="1" si="39"/>
        <v>22.301348942065857</v>
      </c>
      <c r="G86" s="306">
        <f t="shared" ca="1" si="40"/>
        <v>35.397384074208951</v>
      </c>
      <c r="H86" s="307">
        <f t="shared" ca="1" si="41"/>
        <v>127.90284508016946</v>
      </c>
      <c r="I86" s="304">
        <f t="shared" ca="1" si="42"/>
        <v>132.71063476187163</v>
      </c>
      <c r="J86" s="306">
        <f t="shared" ca="1" si="43"/>
        <v>160.70993717517416</v>
      </c>
      <c r="K86" s="307">
        <f t="shared" ca="1" si="44"/>
        <v>672.85800549318481</v>
      </c>
      <c r="L86" s="304">
        <f t="shared" ca="1" si="29"/>
        <v>691.7843446212953</v>
      </c>
      <c r="M86" s="306">
        <f t="shared" ca="1" si="45"/>
        <v>1.3008019107227851</v>
      </c>
      <c r="N86" s="304">
        <f t="shared" ca="1" si="46"/>
        <v>74.530459466968892</v>
      </c>
      <c r="P86" s="310">
        <f t="shared" ca="1" si="47"/>
        <v>3</v>
      </c>
      <c r="Q86" s="304">
        <f t="shared" ca="1" si="48"/>
        <v>0</v>
      </c>
      <c r="R86" s="306">
        <f t="shared" ca="1" si="49"/>
        <v>0</v>
      </c>
      <c r="S86" s="307">
        <f t="shared" ca="1" si="50"/>
        <v>3.2539999999999996</v>
      </c>
      <c r="T86" s="304">
        <f t="shared" ca="1" si="30"/>
        <v>31.921739999999996</v>
      </c>
      <c r="U86" s="311">
        <f t="shared" ca="1" si="31"/>
        <v>0</v>
      </c>
      <c r="V86" s="306">
        <f t="shared" ca="1" si="32"/>
        <v>1.145257657987093</v>
      </c>
      <c r="W86" s="304">
        <f t="shared" ca="1" si="33"/>
        <v>41.158336983828896</v>
      </c>
      <c r="Y86" s="314" t="str">
        <f t="shared" ca="1" si="51"/>
        <v/>
      </c>
      <c r="Z86" s="315" t="str">
        <f t="shared" ca="1" si="52"/>
        <v/>
      </c>
      <c r="AA86" s="316" t="str">
        <f t="shared" ca="1" si="53"/>
        <v/>
      </c>
      <c r="AC86" s="310" t="e">
        <f t="shared" ca="1" si="54"/>
        <v>#N/A</v>
      </c>
      <c r="AD86" s="323" t="e">
        <f t="shared" ca="1" si="55"/>
        <v>#N/A</v>
      </c>
      <c r="AE86" s="324">
        <f t="shared" ca="1" si="34"/>
        <v>672.85800549318481</v>
      </c>
      <c r="AG86" s="306">
        <f t="shared" ca="1" si="56"/>
        <v>-22.147537226377665</v>
      </c>
      <c r="AH86" s="304">
        <f t="shared" ca="1" si="57"/>
        <v>-12.69241477566332</v>
      </c>
    </row>
    <row r="87" spans="1:34" x14ac:dyDescent="0.2">
      <c r="A87" s="347">
        <f t="shared" ca="1" si="35"/>
        <v>0.01</v>
      </c>
      <c r="B87" s="304">
        <f t="shared" ca="1" si="36"/>
        <v>5.429999999999982</v>
      </c>
      <c r="D87" s="306">
        <f t="shared" ca="1" si="37"/>
        <v>-3.3736941783722587</v>
      </c>
      <c r="E87" s="307">
        <f t="shared" ca="1" si="38"/>
        <v>-22.000309965832123</v>
      </c>
      <c r="F87" s="304">
        <f t="shared" ca="1" si="39"/>
        <v>22.257480787408873</v>
      </c>
      <c r="G87" s="306">
        <f t="shared" ca="1" si="40"/>
        <v>35.363647132425228</v>
      </c>
      <c r="H87" s="307">
        <f t="shared" ca="1" si="41"/>
        <v>127.68284198051113</v>
      </c>
      <c r="I87" s="304">
        <f t="shared" ca="1" si="42"/>
        <v>132.48960591203698</v>
      </c>
      <c r="J87" s="306">
        <f t="shared" ca="1" si="43"/>
        <v>161.06374233120732</v>
      </c>
      <c r="K87" s="307">
        <f t="shared" ca="1" si="44"/>
        <v>674.13593392848816</v>
      </c>
      <c r="L87" s="304">
        <f t="shared" ca="1" si="29"/>
        <v>693.10950542274952</v>
      </c>
      <c r="M87" s="306">
        <f t="shared" ca="1" si="45"/>
        <v>1.3006044172968585</v>
      </c>
      <c r="N87" s="304">
        <f t="shared" ca="1" si="46"/>
        <v>74.519143927181716</v>
      </c>
      <c r="P87" s="310">
        <f t="shared" ca="1" si="47"/>
        <v>3</v>
      </c>
      <c r="Q87" s="304">
        <f t="shared" ca="1" si="48"/>
        <v>0</v>
      </c>
      <c r="R87" s="306">
        <f t="shared" ca="1" si="49"/>
        <v>0</v>
      </c>
      <c r="S87" s="307">
        <f t="shared" ca="1" si="50"/>
        <v>3.2539999999999996</v>
      </c>
      <c r="T87" s="304">
        <f t="shared" ca="1" si="30"/>
        <v>31.921739999999996</v>
      </c>
      <c r="U87" s="311">
        <f t="shared" ca="1" si="31"/>
        <v>0</v>
      </c>
      <c r="V87" s="306">
        <f t="shared" ca="1" si="32"/>
        <v>1.1451111454716572</v>
      </c>
      <c r="W87" s="304">
        <f t="shared" ca="1" si="33"/>
        <v>41.016105322084854</v>
      </c>
      <c r="Y87" s="314" t="str">
        <f t="shared" ca="1" si="51"/>
        <v/>
      </c>
      <c r="Z87" s="315" t="str">
        <f t="shared" ca="1" si="52"/>
        <v/>
      </c>
      <c r="AA87" s="316" t="str">
        <f t="shared" ca="1" si="53"/>
        <v/>
      </c>
      <c r="AC87" s="310" t="e">
        <f t="shared" ca="1" si="54"/>
        <v>#N/A</v>
      </c>
      <c r="AD87" s="323" t="e">
        <f t="shared" ca="1" si="55"/>
        <v>#N/A</v>
      </c>
      <c r="AE87" s="324">
        <f t="shared" ca="1" si="34"/>
        <v>674.13593392848816</v>
      </c>
      <c r="AG87" s="306">
        <f t="shared" ca="1" si="56"/>
        <v>-22.10314336239658</v>
      </c>
      <c r="AH87" s="304">
        <f t="shared" ca="1" si="57"/>
        <v>-12.648536258091243</v>
      </c>
    </row>
    <row r="88" spans="1:34" x14ac:dyDescent="0.2">
      <c r="A88" s="347">
        <f t="shared" ca="1" si="35"/>
        <v>0.01</v>
      </c>
      <c r="B88" s="304">
        <f t="shared" ca="1" si="36"/>
        <v>5.4399999999999817</v>
      </c>
      <c r="D88" s="306">
        <f t="shared" ca="1" si="37"/>
        <v>-3.3644347589329104</v>
      </c>
      <c r="E88" s="307">
        <f t="shared" ca="1" si="38"/>
        <v>-21.957519458893248</v>
      </c>
      <c r="F88" s="304">
        <f t="shared" ca="1" si="39"/>
        <v>22.213781353808081</v>
      </c>
      <c r="G88" s="306">
        <f t="shared" ca="1" si="40"/>
        <v>35.330002784835898</v>
      </c>
      <c r="H88" s="307">
        <f t="shared" ca="1" si="41"/>
        <v>127.4632667859222</v>
      </c>
      <c r="I88" s="304">
        <f t="shared" ca="1" si="42"/>
        <v>132.26901933754439</v>
      </c>
      <c r="J88" s="306">
        <f t="shared" ca="1" si="43"/>
        <v>161.41721058079364</v>
      </c>
      <c r="K88" s="307">
        <f t="shared" ca="1" si="44"/>
        <v>675.41166447232035</v>
      </c>
      <c r="L88" s="304">
        <f t="shared" ca="1" si="29"/>
        <v>694.43245343010472</v>
      </c>
      <c r="M88" s="306">
        <f t="shared" ca="1" si="45"/>
        <v>1.3004064533441477</v>
      </c>
      <c r="N88" s="304">
        <f t="shared" ca="1" si="46"/>
        <v>74.507801428195663</v>
      </c>
      <c r="P88" s="310">
        <f t="shared" ca="1" si="47"/>
        <v>3</v>
      </c>
      <c r="Q88" s="304">
        <f t="shared" ca="1" si="48"/>
        <v>0</v>
      </c>
      <c r="R88" s="306">
        <f t="shared" ca="1" si="49"/>
        <v>0</v>
      </c>
      <c r="S88" s="307">
        <f t="shared" ca="1" si="50"/>
        <v>3.2539999999999996</v>
      </c>
      <c r="T88" s="304">
        <f t="shared" ca="1" si="30"/>
        <v>31.921739999999996</v>
      </c>
      <c r="U88" s="311">
        <f t="shared" ca="1" si="31"/>
        <v>0</v>
      </c>
      <c r="V88" s="306">
        <f t="shared" ca="1" si="32"/>
        <v>1.1449649030059872</v>
      </c>
      <c r="W88" s="304">
        <f t="shared" ca="1" si="33"/>
        <v>40.874419974716687</v>
      </c>
      <c r="Y88" s="314" t="str">
        <f t="shared" ca="1" si="51"/>
        <v/>
      </c>
      <c r="Z88" s="315" t="str">
        <f t="shared" ca="1" si="52"/>
        <v/>
      </c>
      <c r="AA88" s="316" t="str">
        <f t="shared" ca="1" si="53"/>
        <v/>
      </c>
      <c r="AC88" s="310" t="e">
        <f t="shared" ca="1" si="54"/>
        <v>#N/A</v>
      </c>
      <c r="AD88" s="323" t="e">
        <f t="shared" ca="1" si="55"/>
        <v>#N/A</v>
      </c>
      <c r="AE88" s="324">
        <f t="shared" ca="1" si="34"/>
        <v>675.41166447232035</v>
      </c>
      <c r="AG88" s="306">
        <f t="shared" ca="1" si="56"/>
        <v>-22.058916628593515</v>
      </c>
      <c r="AH88" s="304">
        <f t="shared" ca="1" si="57"/>
        <v>-12.604826466528845</v>
      </c>
    </row>
    <row r="89" spans="1:34" x14ac:dyDescent="0.2">
      <c r="A89" s="347">
        <f t="shared" ca="1" si="35"/>
        <v>0.01</v>
      </c>
      <c r="B89" s="304">
        <f t="shared" ca="1" si="36"/>
        <v>5.4499999999999815</v>
      </c>
      <c r="D89" s="306">
        <f t="shared" ca="1" si="37"/>
        <v>-3.3552091100961308</v>
      </c>
      <c r="E89" s="307">
        <f t="shared" ca="1" si="38"/>
        <v>-21.914893297837487</v>
      </c>
      <c r="F89" s="304">
        <f t="shared" ca="1" si="39"/>
        <v>22.17024980527</v>
      </c>
      <c r="G89" s="306">
        <f t="shared" ca="1" si="40"/>
        <v>35.29645069373494</v>
      </c>
      <c r="H89" s="307">
        <f t="shared" ca="1" si="41"/>
        <v>127.24411785294383</v>
      </c>
      <c r="I89" s="304">
        <f t="shared" ca="1" si="42"/>
        <v>132.04887337553896</v>
      </c>
      <c r="J89" s="306">
        <f t="shared" ca="1" si="43"/>
        <v>161.77034284818649</v>
      </c>
      <c r="K89" s="307">
        <f t="shared" ca="1" si="44"/>
        <v>676.6852013955147</v>
      </c>
      <c r="L89" s="304">
        <f t="shared" ca="1" si="29"/>
        <v>695.75319303105471</v>
      </c>
      <c r="M89" s="306">
        <f t="shared" ca="1" si="45"/>
        <v>1.3002080176256312</v>
      </c>
      <c r="N89" s="304">
        <f t="shared" ca="1" si="46"/>
        <v>74.496431899020024</v>
      </c>
      <c r="P89" s="310">
        <f t="shared" ca="1" si="47"/>
        <v>3</v>
      </c>
      <c r="Q89" s="304">
        <f t="shared" ca="1" si="48"/>
        <v>0</v>
      </c>
      <c r="R89" s="306">
        <f t="shared" ca="1" si="49"/>
        <v>0</v>
      </c>
      <c r="S89" s="307">
        <f t="shared" ca="1" si="50"/>
        <v>3.2539999999999996</v>
      </c>
      <c r="T89" s="304">
        <f t="shared" ca="1" si="30"/>
        <v>31.921739999999996</v>
      </c>
      <c r="U89" s="311">
        <f t="shared" ca="1" si="31"/>
        <v>0</v>
      </c>
      <c r="V89" s="306">
        <f t="shared" ca="1" si="32"/>
        <v>1.1448189300039682</v>
      </c>
      <c r="W89" s="304">
        <f t="shared" ca="1" si="33"/>
        <v>40.733278238801475</v>
      </c>
      <c r="Y89" s="314" t="str">
        <f t="shared" ca="1" si="51"/>
        <v/>
      </c>
      <c r="Z89" s="315" t="str">
        <f t="shared" ca="1" si="52"/>
        <v/>
      </c>
      <c r="AA89" s="316" t="str">
        <f t="shared" ca="1" si="53"/>
        <v/>
      </c>
      <c r="AC89" s="310" t="e">
        <f t="shared" ca="1" si="54"/>
        <v>#N/A</v>
      </c>
      <c r="AD89" s="323" t="e">
        <f t="shared" ca="1" si="55"/>
        <v>#N/A</v>
      </c>
      <c r="AE89" s="324">
        <f t="shared" ca="1" si="34"/>
        <v>676.6852013955147</v>
      </c>
      <c r="AG89" s="306">
        <f t="shared" ca="1" si="56"/>
        <v>-22.014856183213169</v>
      </c>
      <c r="AH89" s="304">
        <f t="shared" ca="1" si="57"/>
        <v>-12.56128456506352</v>
      </c>
    </row>
    <row r="90" spans="1:34" x14ac:dyDescent="0.2">
      <c r="A90" s="347">
        <f t="shared" ca="1" si="35"/>
        <v>0.01</v>
      </c>
      <c r="B90" s="304">
        <f t="shared" ca="1" si="36"/>
        <v>5.4599999999999813</v>
      </c>
      <c r="D90" s="306">
        <f t="shared" ca="1" si="37"/>
        <v>-3.3460170619681473</v>
      </c>
      <c r="E90" s="307">
        <f t="shared" ca="1" si="38"/>
        <v>-21.872430669455596</v>
      </c>
      <c r="F90" s="304">
        <f t="shared" ca="1" si="39"/>
        <v>22.126885311067252</v>
      </c>
      <c r="G90" s="306">
        <f t="shared" ca="1" si="40"/>
        <v>35.262990523115256</v>
      </c>
      <c r="H90" s="307">
        <f t="shared" ca="1" si="41"/>
        <v>127.02539354624928</v>
      </c>
      <c r="I90" s="304">
        <f t="shared" ca="1" si="42"/>
        <v>131.8291663715311</v>
      </c>
      <c r="J90" s="306">
        <f t="shared" ca="1" si="43"/>
        <v>162.12314005427075</v>
      </c>
      <c r="K90" s="307">
        <f t="shared" ca="1" si="44"/>
        <v>677.95654895251062</v>
      </c>
      <c r="L90" s="304">
        <f t="shared" ca="1" si="29"/>
        <v>697.07172859660193</v>
      </c>
      <c r="M90" s="306">
        <f t="shared" ca="1" si="45"/>
        <v>1.3000091088974872</v>
      </c>
      <c r="N90" s="304">
        <f t="shared" ca="1" si="46"/>
        <v>74.485035268389055</v>
      </c>
      <c r="P90" s="310">
        <f t="shared" ca="1" si="47"/>
        <v>3</v>
      </c>
      <c r="Q90" s="304">
        <f t="shared" ca="1" si="48"/>
        <v>0</v>
      </c>
      <c r="R90" s="306">
        <f t="shared" ca="1" si="49"/>
        <v>0</v>
      </c>
      <c r="S90" s="307">
        <f t="shared" ca="1" si="50"/>
        <v>3.2539999999999996</v>
      </c>
      <c r="T90" s="304">
        <f t="shared" ca="1" si="30"/>
        <v>31.921739999999996</v>
      </c>
      <c r="U90" s="311">
        <f t="shared" ca="1" si="31"/>
        <v>0</v>
      </c>
      <c r="V90" s="306">
        <f t="shared" ca="1" si="32"/>
        <v>1.1446732258818006</v>
      </c>
      <c r="W90" s="304">
        <f t="shared" ca="1" si="33"/>
        <v>40.592677428423755</v>
      </c>
      <c r="Y90" s="314" t="str">
        <f t="shared" ca="1" si="51"/>
        <v/>
      </c>
      <c r="Z90" s="315" t="str">
        <f t="shared" ca="1" si="52"/>
        <v/>
      </c>
      <c r="AA90" s="316" t="str">
        <f t="shared" ca="1" si="53"/>
        <v/>
      </c>
      <c r="AC90" s="310" t="e">
        <f t="shared" ca="1" si="54"/>
        <v>#N/A</v>
      </c>
      <c r="AD90" s="323" t="e">
        <f t="shared" ca="1" si="55"/>
        <v>#N/A</v>
      </c>
      <c r="AE90" s="324">
        <f t="shared" ca="1" si="34"/>
        <v>677.95654895251062</v>
      </c>
      <c r="AG90" s="306">
        <f t="shared" ca="1" si="56"/>
        <v>-21.970961189738844</v>
      </c>
      <c r="AH90" s="304">
        <f t="shared" ca="1" si="57"/>
        <v>-12.51790972304901</v>
      </c>
    </row>
    <row r="91" spans="1:34" x14ac:dyDescent="0.2">
      <c r="A91" s="347">
        <f t="shared" ca="1" si="35"/>
        <v>0.01</v>
      </c>
      <c r="B91" s="304">
        <f t="shared" ca="1" si="36"/>
        <v>5.4699999999999811</v>
      </c>
      <c r="D91" s="306">
        <f t="shared" ca="1" si="37"/>
        <v>-3.3368584457214139</v>
      </c>
      <c r="E91" s="307">
        <f t="shared" ca="1" si="38"/>
        <v>-21.830130765654708</v>
      </c>
      <c r="F91" s="304">
        <f t="shared" ca="1" si="39"/>
        <v>22.083687045698834</v>
      </c>
      <c r="G91" s="306">
        <f t="shared" ca="1" si="40"/>
        <v>35.229621938658042</v>
      </c>
      <c r="H91" s="307">
        <f t="shared" ca="1" si="41"/>
        <v>126.80709223859273</v>
      </c>
      <c r="I91" s="304">
        <f t="shared" ca="1" si="42"/>
        <v>131.60989667934453</v>
      </c>
      <c r="J91" s="306">
        <f t="shared" ca="1" si="43"/>
        <v>162.47560311657961</v>
      </c>
      <c r="K91" s="307">
        <f t="shared" ca="1" si="44"/>
        <v>679.22571138143485</v>
      </c>
      <c r="L91" s="304">
        <f t="shared" ca="1" si="29"/>
        <v>698.38806448113974</v>
      </c>
      <c r="M91" s="306">
        <f t="shared" ca="1" si="45"/>
        <v>1.2998097259110717</v>
      </c>
      <c r="N91" s="304">
        <f t="shared" ca="1" si="46"/>
        <v>74.473611464760737</v>
      </c>
      <c r="P91" s="310">
        <f t="shared" ca="1" si="47"/>
        <v>3</v>
      </c>
      <c r="Q91" s="304">
        <f t="shared" ca="1" si="48"/>
        <v>0</v>
      </c>
      <c r="R91" s="306">
        <f t="shared" ca="1" si="49"/>
        <v>0</v>
      </c>
      <c r="S91" s="307">
        <f t="shared" ca="1" si="50"/>
        <v>3.2539999999999996</v>
      </c>
      <c r="T91" s="304">
        <f t="shared" ca="1" si="30"/>
        <v>31.921739999999996</v>
      </c>
      <c r="U91" s="311">
        <f t="shared" ca="1" si="31"/>
        <v>0</v>
      </c>
      <c r="V91" s="306">
        <f t="shared" ca="1" si="32"/>
        <v>1.1445277900579893</v>
      </c>
      <c r="W91" s="304">
        <f t="shared" ca="1" si="33"/>
        <v>40.45261487454718</v>
      </c>
      <c r="Y91" s="314" t="str">
        <f t="shared" ca="1" si="51"/>
        <v/>
      </c>
      <c r="Z91" s="315" t="str">
        <f t="shared" ca="1" si="52"/>
        <v/>
      </c>
      <c r="AA91" s="316" t="str">
        <f t="shared" ca="1" si="53"/>
        <v/>
      </c>
      <c r="AC91" s="310" t="e">
        <f t="shared" ca="1" si="54"/>
        <v>#N/A</v>
      </c>
      <c r="AD91" s="323" t="e">
        <f t="shared" ca="1" si="55"/>
        <v>#N/A</v>
      </c>
      <c r="AE91" s="324">
        <f t="shared" ca="1" si="34"/>
        <v>679.22571138143485</v>
      </c>
      <c r="AG91" s="306">
        <f t="shared" ca="1" si="56"/>
        <v>-21.9272308168526</v>
      </c>
      <c r="AH91" s="304">
        <f t="shared" ca="1" si="57"/>
        <v>-12.474701115065692</v>
      </c>
    </row>
    <row r="92" spans="1:34" x14ac:dyDescent="0.2">
      <c r="A92" s="347">
        <f t="shared" ca="1" si="35"/>
        <v>0.01</v>
      </c>
      <c r="B92" s="304">
        <f t="shared" ca="1" si="36"/>
        <v>5.4799999999999809</v>
      </c>
      <c r="D92" s="306">
        <f t="shared" ca="1" si="37"/>
        <v>-3.3277330935865836</v>
      </c>
      <c r="E92" s="307">
        <f t="shared" ca="1" si="38"/>
        <v>-21.787992783419732</v>
      </c>
      <c r="F92" s="304">
        <f t="shared" ca="1" si="39"/>
        <v>22.040654188850695</v>
      </c>
      <c r="G92" s="306">
        <f t="shared" ca="1" si="40"/>
        <v>35.196344607722175</v>
      </c>
      <c r="H92" s="307">
        <f t="shared" ca="1" si="41"/>
        <v>126.58921231075853</v>
      </c>
      <c r="I92" s="304">
        <f t="shared" ca="1" si="42"/>
        <v>131.39106266106469</v>
      </c>
      <c r="J92" s="306">
        <f t="shared" ca="1" si="43"/>
        <v>162.8277329493115</v>
      </c>
      <c r="K92" s="307">
        <f t="shared" ca="1" si="44"/>
        <v>680.49269290418158</v>
      </c>
      <c r="L92" s="304">
        <f t="shared" ca="1" si="29"/>
        <v>699.7022050225346</v>
      </c>
      <c r="M92" s="306">
        <f t="shared" ca="1" si="45"/>
        <v>1.2996098674128969</v>
      </c>
      <c r="N92" s="304">
        <f t="shared" ca="1" si="46"/>
        <v>74.462160416315484</v>
      </c>
      <c r="P92" s="310">
        <f t="shared" ca="1" si="47"/>
        <v>3</v>
      </c>
      <c r="Q92" s="304">
        <f t="shared" ca="1" si="48"/>
        <v>0</v>
      </c>
      <c r="R92" s="306">
        <f t="shared" ca="1" si="49"/>
        <v>0</v>
      </c>
      <c r="S92" s="307">
        <f t="shared" ca="1" si="50"/>
        <v>3.2539999999999996</v>
      </c>
      <c r="T92" s="304">
        <f t="shared" ca="1" si="30"/>
        <v>31.921739999999996</v>
      </c>
      <c r="U92" s="311">
        <f t="shared" ca="1" si="31"/>
        <v>0</v>
      </c>
      <c r="V92" s="306">
        <f t="shared" ca="1" si="32"/>
        <v>1.1443826219533302</v>
      </c>
      <c r="W92" s="304">
        <f t="shared" ca="1" si="33"/>
        <v>40.313087924887384</v>
      </c>
      <c r="Y92" s="314" t="str">
        <f t="shared" ca="1" si="51"/>
        <v/>
      </c>
      <c r="Z92" s="315" t="str">
        <f t="shared" ca="1" si="52"/>
        <v/>
      </c>
      <c r="AA92" s="316" t="str">
        <f t="shared" ca="1" si="53"/>
        <v/>
      </c>
      <c r="AC92" s="310" t="e">
        <f t="shared" ca="1" si="54"/>
        <v>#N/A</v>
      </c>
      <c r="AD92" s="323" t="e">
        <f t="shared" ca="1" si="55"/>
        <v>#N/A</v>
      </c>
      <c r="AE92" s="324">
        <f t="shared" ca="1" si="34"/>
        <v>680.49269290418158</v>
      </c>
      <c r="AG92" s="306">
        <f t="shared" ca="1" si="56"/>
        <v>-21.883664238395625</v>
      </c>
      <c r="AH92" s="304">
        <f t="shared" ca="1" si="57"/>
        <v>-12.431657920881127</v>
      </c>
    </row>
    <row r="93" spans="1:34" x14ac:dyDescent="0.2">
      <c r="A93" s="347">
        <f t="shared" ca="1" si="35"/>
        <v>0.01</v>
      </c>
      <c r="B93" s="304">
        <f t="shared" ca="1" si="36"/>
        <v>5.4899999999999807</v>
      </c>
      <c r="D93" s="306">
        <f t="shared" ca="1" si="37"/>
        <v>-3.3186408388445248</v>
      </c>
      <c r="E93" s="307">
        <f t="shared" ca="1" si="38"/>
        <v>-21.746015924775079</v>
      </c>
      <c r="F93" s="304">
        <f t="shared" ca="1" si="39"/>
        <v>21.997785925356624</v>
      </c>
      <c r="G93" s="306">
        <f t="shared" ca="1" si="40"/>
        <v>35.163158199333729</v>
      </c>
      <c r="H93" s="307">
        <f t="shared" ca="1" si="41"/>
        <v>126.37175215151078</v>
      </c>
      <c r="I93" s="304">
        <f t="shared" ca="1" si="42"/>
        <v>131.17266268698765</v>
      </c>
      <c r="J93" s="306">
        <f t="shared" ca="1" si="43"/>
        <v>163.17953046334677</v>
      </c>
      <c r="K93" s="307">
        <f t="shared" ca="1" si="44"/>
        <v>681.75749772649294</v>
      </c>
      <c r="L93" s="304">
        <f t="shared" ca="1" si="29"/>
        <v>701.01415454220853</v>
      </c>
      <c r="M93" s="306">
        <f t="shared" ca="1" si="45"/>
        <v>1.29940953214461</v>
      </c>
      <c r="N93" s="304">
        <f t="shared" ca="1" si="46"/>
        <v>74.450682050955024</v>
      </c>
      <c r="P93" s="310">
        <f t="shared" ca="1" si="47"/>
        <v>3</v>
      </c>
      <c r="Q93" s="304">
        <f t="shared" ca="1" si="48"/>
        <v>0</v>
      </c>
      <c r="R93" s="306">
        <f t="shared" ca="1" si="49"/>
        <v>0</v>
      </c>
      <c r="S93" s="307">
        <f t="shared" ca="1" si="50"/>
        <v>3.2539999999999996</v>
      </c>
      <c r="T93" s="304">
        <f t="shared" ca="1" si="30"/>
        <v>31.921739999999996</v>
      </c>
      <c r="U93" s="311">
        <f t="shared" ca="1" si="31"/>
        <v>0</v>
      </c>
      <c r="V93" s="306">
        <f t="shared" ca="1" si="32"/>
        <v>1.1442377209909014</v>
      </c>
      <c r="W93" s="304">
        <f t="shared" ca="1" si="33"/>
        <v>40.174093943786062</v>
      </c>
      <c r="Y93" s="314" t="str">
        <f t="shared" ca="1" si="51"/>
        <v/>
      </c>
      <c r="Z93" s="315" t="str">
        <f t="shared" ca="1" si="52"/>
        <v/>
      </c>
      <c r="AA93" s="316" t="str">
        <f t="shared" ca="1" si="53"/>
        <v/>
      </c>
      <c r="AC93" s="310" t="e">
        <f t="shared" ca="1" si="54"/>
        <v>#N/A</v>
      </c>
      <c r="AD93" s="323" t="e">
        <f t="shared" ca="1" si="55"/>
        <v>#N/A</v>
      </c>
      <c r="AE93" s="324">
        <f t="shared" ca="1" si="34"/>
        <v>681.75749772649294</v>
      </c>
      <c r="AG93" s="306">
        <f t="shared" ca="1" si="56"/>
        <v>-21.840260633329038</v>
      </c>
      <c r="AH93" s="304">
        <f t="shared" ca="1" si="57"/>
        <v>-12.388779325410999</v>
      </c>
    </row>
    <row r="94" spans="1:34" x14ac:dyDescent="0.2">
      <c r="A94" s="347">
        <f t="shared" ca="1" si="35"/>
        <v>0.01</v>
      </c>
      <c r="B94" s="304">
        <f t="shared" ca="1" si="36"/>
        <v>5.4999999999999805</v>
      </c>
      <c r="D94" s="306">
        <f t="shared" ca="1" si="37"/>
        <v>-3.3095815158184316</v>
      </c>
      <c r="E94" s="307">
        <f t="shared" ca="1" si="38"/>
        <v>-21.704199396746823</v>
      </c>
      <c r="F94" s="304">
        <f t="shared" ca="1" si="39"/>
        <v>21.955081445159617</v>
      </c>
      <c r="G94" s="306">
        <f t="shared" ca="1" si="40"/>
        <v>35.130062384175545</v>
      </c>
      <c r="H94" s="307">
        <f t="shared" ca="1" si="41"/>
        <v>126.15471015754331</v>
      </c>
      <c r="I94" s="304">
        <f t="shared" ca="1" si="42"/>
        <v>130.95469513556901</v>
      </c>
      <c r="J94" s="306">
        <f t="shared" ca="1" si="43"/>
        <v>163.53099656626432</v>
      </c>
      <c r="K94" s="307">
        <f t="shared" ca="1" si="44"/>
        <v>683.02013003803825</v>
      </c>
      <c r="L94" s="304">
        <f t="shared" ca="1" si="29"/>
        <v>702.32391734521912</v>
      </c>
      <c r="M94" s="306">
        <f t="shared" ca="1" si="45"/>
        <v>1.2992087188429713</v>
      </c>
      <c r="N94" s="304">
        <f t="shared" ca="1" si="46"/>
        <v>74.439176296301042</v>
      </c>
      <c r="P94" s="310">
        <f t="shared" ca="1" si="47"/>
        <v>3</v>
      </c>
      <c r="Q94" s="304">
        <f t="shared" ca="1" si="48"/>
        <v>0</v>
      </c>
      <c r="R94" s="306">
        <f t="shared" ca="1" si="49"/>
        <v>0</v>
      </c>
      <c r="S94" s="307">
        <f t="shared" ca="1" si="50"/>
        <v>3.2539999999999996</v>
      </c>
      <c r="T94" s="304">
        <f t="shared" ca="1" si="30"/>
        <v>31.921739999999996</v>
      </c>
      <c r="U94" s="311">
        <f t="shared" ca="1" si="31"/>
        <v>0</v>
      </c>
      <c r="V94" s="306">
        <f t="shared" ca="1" si="32"/>
        <v>1.1440930865960475</v>
      </c>
      <c r="W94" s="304">
        <f t="shared" ca="1" si="33"/>
        <v>40.035630312085871</v>
      </c>
      <c r="Y94" s="314" t="str">
        <f t="shared" ca="1" si="51"/>
        <v/>
      </c>
      <c r="Z94" s="315" t="str">
        <f t="shared" ca="1" si="52"/>
        <v/>
      </c>
      <c r="AA94" s="316" t="str">
        <f t="shared" ca="1" si="53"/>
        <v/>
      </c>
      <c r="AC94" s="310" t="e">
        <f t="shared" ca="1" si="54"/>
        <v>#N/A</v>
      </c>
      <c r="AD94" s="323" t="e">
        <f t="shared" ca="1" si="55"/>
        <v>#N/A</v>
      </c>
      <c r="AE94" s="324">
        <f t="shared" ca="1" si="34"/>
        <v>683.02013003803825</v>
      </c>
      <c r="AG94" s="306">
        <f t="shared" ca="1" si="56"/>
        <v>-21.797019185695035</v>
      </c>
      <c r="AH94" s="304">
        <f t="shared" ca="1" si="57"/>
        <v>-12.346064518680414</v>
      </c>
    </row>
    <row r="95" spans="1:34" x14ac:dyDescent="0.2">
      <c r="A95" s="347">
        <f t="shared" ca="1" si="35"/>
        <v>0.01</v>
      </c>
      <c r="B95" s="304">
        <f t="shared" ca="1" si="36"/>
        <v>5.5099999999999802</v>
      </c>
      <c r="D95" s="306">
        <f t="shared" ca="1" si="37"/>
        <v>-3.3005549598659756</v>
      </c>
      <c r="E95" s="307">
        <f t="shared" ca="1" si="38"/>
        <v>-21.662542411325006</v>
      </c>
      <c r="F95" s="304">
        <f t="shared" ca="1" si="39"/>
        <v>21.912539943273362</v>
      </c>
      <c r="G95" s="306">
        <f t="shared" ca="1" si="40"/>
        <v>35.097056834576883</v>
      </c>
      <c r="H95" s="307">
        <f t="shared" ca="1" si="41"/>
        <v>125.93808473343006</v>
      </c>
      <c r="I95" s="304">
        <f t="shared" ca="1" si="42"/>
        <v>130.73715839337387</v>
      </c>
      <c r="J95" s="306">
        <f t="shared" ca="1" si="43"/>
        <v>163.88213216235809</v>
      </c>
      <c r="K95" s="307">
        <f t="shared" ca="1" si="44"/>
        <v>684.28059401249311</v>
      </c>
      <c r="L95" s="304">
        <f t="shared" ca="1" si="29"/>
        <v>703.6314977203416</v>
      </c>
      <c r="M95" s="306">
        <f t="shared" ca="1" si="45"/>
        <v>1.2990074262398328</v>
      </c>
      <c r="N95" s="304">
        <f t="shared" ca="1" si="46"/>
        <v>74.427643079694008</v>
      </c>
      <c r="P95" s="310">
        <f t="shared" ca="1" si="47"/>
        <v>3</v>
      </c>
      <c r="Q95" s="304">
        <f t="shared" ca="1" si="48"/>
        <v>0</v>
      </c>
      <c r="R95" s="306">
        <f t="shared" ca="1" si="49"/>
        <v>0</v>
      </c>
      <c r="S95" s="307">
        <f t="shared" ca="1" si="50"/>
        <v>3.2539999999999996</v>
      </c>
      <c r="T95" s="304">
        <f t="shared" ca="1" si="30"/>
        <v>31.921739999999996</v>
      </c>
      <c r="U95" s="311">
        <f t="shared" ca="1" si="31"/>
        <v>0</v>
      </c>
      <c r="V95" s="306">
        <f t="shared" ca="1" si="32"/>
        <v>1.1439487181963726</v>
      </c>
      <c r="W95" s="304">
        <f t="shared" ca="1" si="33"/>
        <v>39.897694427006904</v>
      </c>
      <c r="Y95" s="314" t="str">
        <f t="shared" ca="1" si="51"/>
        <v/>
      </c>
      <c r="Z95" s="315" t="str">
        <f t="shared" ca="1" si="52"/>
        <v/>
      </c>
      <c r="AA95" s="316" t="str">
        <f t="shared" ca="1" si="53"/>
        <v/>
      </c>
      <c r="AC95" s="310" t="e">
        <f t="shared" ca="1" si="54"/>
        <v>#N/A</v>
      </c>
      <c r="AD95" s="323" t="e">
        <f t="shared" ca="1" si="55"/>
        <v>#N/A</v>
      </c>
      <c r="AE95" s="324">
        <f t="shared" ca="1" si="34"/>
        <v>684.28059401249311</v>
      </c>
      <c r="AG95" s="306">
        <f t="shared" ca="1" si="56"/>
        <v>-21.753939084578274</v>
      </c>
      <c r="AH95" s="304">
        <f t="shared" ca="1" si="57"/>
        <v>-12.303512695785457</v>
      </c>
    </row>
    <row r="96" spans="1:34" x14ac:dyDescent="0.2">
      <c r="A96" s="347">
        <f t="shared" ca="1" si="35"/>
        <v>0.01</v>
      </c>
      <c r="B96" s="304">
        <f t="shared" ca="1" si="36"/>
        <v>5.51999999999998</v>
      </c>
      <c r="D96" s="306">
        <f t="shared" ca="1" si="37"/>
        <v>-3.29156100737156</v>
      </c>
      <c r="E96" s="307">
        <f t="shared" ca="1" si="38"/>
        <v>-21.621044185426538</v>
      </c>
      <c r="F96" s="304">
        <f t="shared" ca="1" si="39"/>
        <v>21.870160619744325</v>
      </c>
      <c r="G96" s="306">
        <f t="shared" ca="1" si="40"/>
        <v>35.064141224503167</v>
      </c>
      <c r="H96" s="307">
        <f t="shared" ca="1" si="41"/>
        <v>125.7218742915758</v>
      </c>
      <c r="I96" s="304">
        <f t="shared" ca="1" si="42"/>
        <v>130.52005085502645</v>
      </c>
      <c r="J96" s="306">
        <f t="shared" ca="1" si="43"/>
        <v>164.2329381526535</v>
      </c>
      <c r="K96" s="307">
        <f t="shared" ca="1" si="44"/>
        <v>685.53889380761814</v>
      </c>
      <c r="L96" s="304">
        <f t="shared" ca="1" si="29"/>
        <v>704.9368999401479</v>
      </c>
      <c r="M96" s="306">
        <f t="shared" ca="1" si="45"/>
        <v>1.2988056530621148</v>
      </c>
      <c r="N96" s="304">
        <f t="shared" ca="1" si="46"/>
        <v>74.41608232819182</v>
      </c>
      <c r="P96" s="310">
        <f t="shared" ca="1" si="47"/>
        <v>3</v>
      </c>
      <c r="Q96" s="304">
        <f t="shared" ca="1" si="48"/>
        <v>0</v>
      </c>
      <c r="R96" s="306">
        <f t="shared" ca="1" si="49"/>
        <v>0</v>
      </c>
      <c r="S96" s="307">
        <f t="shared" ca="1" si="50"/>
        <v>3.2539999999999996</v>
      </c>
      <c r="T96" s="304">
        <f t="shared" ca="1" si="30"/>
        <v>31.921739999999996</v>
      </c>
      <c r="U96" s="311">
        <f t="shared" ca="1" si="31"/>
        <v>0</v>
      </c>
      <c r="V96" s="306">
        <f t="shared" ca="1" si="32"/>
        <v>1.1438046152217261</v>
      </c>
      <c r="W96" s="304">
        <f t="shared" ca="1" si="33"/>
        <v>39.760283702023699</v>
      </c>
      <c r="Y96" s="314" t="str">
        <f t="shared" ca="1" si="51"/>
        <v/>
      </c>
      <c r="Z96" s="315" t="str">
        <f t="shared" ca="1" si="52"/>
        <v/>
      </c>
      <c r="AA96" s="316" t="str">
        <f t="shared" ca="1" si="53"/>
        <v/>
      </c>
      <c r="AC96" s="310" t="e">
        <f t="shared" ca="1" si="54"/>
        <v>#N/A</v>
      </c>
      <c r="AD96" s="323" t="e">
        <f t="shared" ca="1" si="55"/>
        <v>#N/A</v>
      </c>
      <c r="AE96" s="324">
        <f t="shared" ca="1" si="34"/>
        <v>685.53889380761814</v>
      </c>
      <c r="AG96" s="306">
        <f t="shared" ca="1" si="56"/>
        <v>-21.711019524067758</v>
      </c>
      <c r="AH96" s="304">
        <f t="shared" ca="1" si="57"/>
        <v>-12.261123056855228</v>
      </c>
    </row>
    <row r="97" spans="1:34" x14ac:dyDescent="0.2">
      <c r="A97" s="347">
        <f t="shared" ca="1" si="35"/>
        <v>0.01</v>
      </c>
      <c r="B97" s="304">
        <f t="shared" ca="1" si="36"/>
        <v>5.5299999999999798</v>
      </c>
      <c r="D97" s="306">
        <f t="shared" ca="1" si="37"/>
        <v>-3.2825994957386184</v>
      </c>
      <c r="E97" s="307">
        <f t="shared" ca="1" si="38"/>
        <v>-21.579703940858131</v>
      </c>
      <c r="F97" s="304">
        <f t="shared" ca="1" si="39"/>
        <v>21.82794267961393</v>
      </c>
      <c r="G97" s="306">
        <f t="shared" ca="1" si="40"/>
        <v>35.031315229545783</v>
      </c>
      <c r="H97" s="307">
        <f t="shared" ca="1" si="41"/>
        <v>125.50607725216722</v>
      </c>
      <c r="I97" s="304">
        <f t="shared" ca="1" si="42"/>
        <v>130.30337092316057</v>
      </c>
      <c r="J97" s="306">
        <f t="shared" ca="1" si="43"/>
        <v>164.58341543492375</v>
      </c>
      <c r="K97" s="307">
        <f t="shared" ca="1" si="44"/>
        <v>686.79503356533689</v>
      </c>
      <c r="L97" s="304">
        <f t="shared" ca="1" si="29"/>
        <v>706.24012826108719</v>
      </c>
      <c r="M97" s="306">
        <f t="shared" ca="1" si="45"/>
        <v>1.2986033980317853</v>
      </c>
      <c r="N97" s="304">
        <f t="shared" ca="1" si="46"/>
        <v>74.404493968568644</v>
      </c>
      <c r="P97" s="310">
        <f t="shared" ca="1" si="47"/>
        <v>3</v>
      </c>
      <c r="Q97" s="304">
        <f t="shared" ca="1" si="48"/>
        <v>0</v>
      </c>
      <c r="R97" s="306">
        <f t="shared" ca="1" si="49"/>
        <v>0</v>
      </c>
      <c r="S97" s="307">
        <f t="shared" ca="1" si="50"/>
        <v>3.2539999999999996</v>
      </c>
      <c r="T97" s="304">
        <f t="shared" ca="1" si="30"/>
        <v>31.921739999999996</v>
      </c>
      <c r="U97" s="311">
        <f t="shared" ca="1" si="31"/>
        <v>0</v>
      </c>
      <c r="V97" s="306">
        <f t="shared" ca="1" si="32"/>
        <v>1.1436607771041916</v>
      </c>
      <c r="W97" s="304">
        <f t="shared" ca="1" si="33"/>
        <v>39.62339556674371</v>
      </c>
      <c r="Y97" s="314" t="str">
        <f t="shared" ca="1" si="51"/>
        <v/>
      </c>
      <c r="Z97" s="315" t="str">
        <f t="shared" ca="1" si="52"/>
        <v/>
      </c>
      <c r="AA97" s="316" t="str">
        <f t="shared" ca="1" si="53"/>
        <v/>
      </c>
      <c r="AC97" s="310" t="e">
        <f t="shared" ca="1" si="54"/>
        <v>#N/A</v>
      </c>
      <c r="AD97" s="323" t="e">
        <f t="shared" ca="1" si="55"/>
        <v>#N/A</v>
      </c>
      <c r="AE97" s="324">
        <f t="shared" ca="1" si="34"/>
        <v>686.79503356533689</v>
      </c>
      <c r="AG97" s="306">
        <f t="shared" ca="1" si="56"/>
        <v>-21.668259703218894</v>
      </c>
      <c r="AH97" s="304">
        <f t="shared" ca="1" si="57"/>
        <v>-12.218894807014046</v>
      </c>
    </row>
    <row r="98" spans="1:34" x14ac:dyDescent="0.2">
      <c r="A98" s="347">
        <f t="shared" ca="1" si="35"/>
        <v>0.01</v>
      </c>
      <c r="B98" s="304">
        <f t="shared" ca="1" si="36"/>
        <v>5.5399999999999796</v>
      </c>
      <c r="D98" s="306">
        <f t="shared" ca="1" si="37"/>
        <v>-3.2736702633819865</v>
      </c>
      <c r="E98" s="307">
        <f t="shared" ca="1" si="38"/>
        <v>-21.538520904279778</v>
      </c>
      <c r="F98" s="304">
        <f t="shared" ca="1" si="39"/>
        <v>21.785885332881207</v>
      </c>
      <c r="G98" s="306">
        <f t="shared" ca="1" si="40"/>
        <v>34.998578526911963</v>
      </c>
      <c r="H98" s="307">
        <f t="shared" ca="1" si="41"/>
        <v>125.29069204312442</v>
      </c>
      <c r="I98" s="304">
        <f t="shared" ca="1" si="42"/>
        <v>130.08711700837046</v>
      </c>
      <c r="J98" s="306">
        <f t="shared" ca="1" si="43"/>
        <v>164.93356490370604</v>
      </c>
      <c r="K98" s="307">
        <f t="shared" ca="1" si="44"/>
        <v>688.04901741181334</v>
      </c>
      <c r="L98" s="304">
        <f t="shared" ca="1" si="29"/>
        <v>707.54118692356474</v>
      </c>
      <c r="M98" s="306">
        <f t="shared" ca="1" si="45"/>
        <v>1.2984006598658371</v>
      </c>
      <c r="N98" s="304">
        <f t="shared" ca="1" si="46"/>
        <v>74.392877927313592</v>
      </c>
      <c r="P98" s="310">
        <f t="shared" ca="1" si="47"/>
        <v>3</v>
      </c>
      <c r="Q98" s="304">
        <f t="shared" ca="1" si="48"/>
        <v>0</v>
      </c>
      <c r="R98" s="306">
        <f t="shared" ca="1" si="49"/>
        <v>0</v>
      </c>
      <c r="S98" s="307">
        <f t="shared" ca="1" si="50"/>
        <v>3.2539999999999996</v>
      </c>
      <c r="T98" s="304">
        <f t="shared" ca="1" si="30"/>
        <v>31.921739999999996</v>
      </c>
      <c r="U98" s="311">
        <f t="shared" ca="1" si="31"/>
        <v>0</v>
      </c>
      <c r="V98" s="306">
        <f t="shared" ca="1" si="32"/>
        <v>1.1435172032780774</v>
      </c>
      <c r="W98" s="304">
        <f t="shared" ca="1" si="33"/>
        <v>39.487027466786863</v>
      </c>
      <c r="Y98" s="314" t="str">
        <f t="shared" ca="1" si="51"/>
        <v/>
      </c>
      <c r="Z98" s="315" t="str">
        <f t="shared" ca="1" si="52"/>
        <v/>
      </c>
      <c r="AA98" s="316" t="str">
        <f t="shared" ca="1" si="53"/>
        <v/>
      </c>
      <c r="AC98" s="310" t="e">
        <f t="shared" ca="1" si="54"/>
        <v>#N/A</v>
      </c>
      <c r="AD98" s="323" t="e">
        <f t="shared" ca="1" si="55"/>
        <v>#N/A</v>
      </c>
      <c r="AE98" s="324">
        <f t="shared" ca="1" si="34"/>
        <v>688.04901741181334</v>
      </c>
      <c r="AG98" s="306">
        <f t="shared" ca="1" si="56"/>
        <v>-21.625658826015975</v>
      </c>
      <c r="AH98" s="304">
        <f t="shared" ca="1" si="57"/>
        <v>-12.176827156344105</v>
      </c>
    </row>
    <row r="99" spans="1:34" x14ac:dyDescent="0.2">
      <c r="A99" s="347">
        <f t="shared" ca="1" si="35"/>
        <v>0.01</v>
      </c>
      <c r="B99" s="304">
        <f t="shared" ca="1" si="36"/>
        <v>5.5499999999999794</v>
      </c>
      <c r="D99" s="306">
        <f t="shared" ca="1" si="37"/>
        <v>-3.2647731497203498</v>
      </c>
      <c r="E99" s="307">
        <f t="shared" ca="1" si="38"/>
        <v>-21.497494307168509</v>
      </c>
      <c r="F99" s="304">
        <f t="shared" ca="1" si="39"/>
        <v>21.743987794465792</v>
      </c>
      <c r="G99" s="306">
        <f t="shared" ca="1" si="40"/>
        <v>34.965930795414756</v>
      </c>
      <c r="H99" s="307">
        <f t="shared" ca="1" si="41"/>
        <v>125.07571710005274</v>
      </c>
      <c r="I99" s="304">
        <f t="shared" ca="1" si="42"/>
        <v>129.87128752916158</v>
      </c>
      <c r="J99" s="306">
        <f t="shared" ca="1" si="43"/>
        <v>165.28338745031766</v>
      </c>
      <c r="K99" s="307">
        <f t="shared" ca="1" si="44"/>
        <v>689.30084945752924</v>
      </c>
      <c r="L99" s="304">
        <f t="shared" ca="1" si="29"/>
        <v>708.84008015202073</v>
      </c>
      <c r="M99" s="306">
        <f t="shared" ca="1" si="45"/>
        <v>1.2981974372762659</v>
      </c>
      <c r="N99" s="304">
        <f t="shared" ca="1" si="46"/>
        <v>74.381234130629451</v>
      </c>
      <c r="P99" s="310">
        <f t="shared" ca="1" si="47"/>
        <v>3</v>
      </c>
      <c r="Q99" s="304">
        <f t="shared" ca="1" si="48"/>
        <v>0</v>
      </c>
      <c r="R99" s="306">
        <f t="shared" ca="1" si="49"/>
        <v>0</v>
      </c>
      <c r="S99" s="307">
        <f t="shared" ca="1" si="50"/>
        <v>3.2539999999999996</v>
      </c>
      <c r="T99" s="304">
        <f t="shared" ca="1" si="30"/>
        <v>31.921739999999996</v>
      </c>
      <c r="U99" s="311">
        <f t="shared" ca="1" si="31"/>
        <v>0</v>
      </c>
      <c r="V99" s="306">
        <f t="shared" ca="1" si="32"/>
        <v>1.1433738931799029</v>
      </c>
      <c r="W99" s="304">
        <f t="shared" ca="1" si="33"/>
        <v>39.351176863665714</v>
      </c>
      <c r="Y99" s="314" t="str">
        <f t="shared" ca="1" si="51"/>
        <v/>
      </c>
      <c r="Z99" s="315" t="str">
        <f t="shared" ca="1" si="52"/>
        <v/>
      </c>
      <c r="AA99" s="316" t="str">
        <f t="shared" ca="1" si="53"/>
        <v/>
      </c>
      <c r="AC99" s="310" t="e">
        <f t="shared" ca="1" si="54"/>
        <v>#N/A</v>
      </c>
      <c r="AD99" s="323" t="e">
        <f t="shared" ca="1" si="55"/>
        <v>#N/A</v>
      </c>
      <c r="AE99" s="324">
        <f t="shared" ca="1" si="34"/>
        <v>689.30084945752924</v>
      </c>
      <c r="AG99" s="306">
        <f t="shared" ca="1" si="56"/>
        <v>-21.583216101335005</v>
      </c>
      <c r="AH99" s="304">
        <f t="shared" ca="1" si="57"/>
        <v>-12.134919319848454</v>
      </c>
    </row>
    <row r="100" spans="1:34" x14ac:dyDescent="0.2">
      <c r="A100" s="347">
        <f t="shared" ca="1" si="35"/>
        <v>0.01</v>
      </c>
      <c r="B100" s="304">
        <f t="shared" ca="1" si="36"/>
        <v>5.5599999999999792</v>
      </c>
      <c r="D100" s="306">
        <f t="shared" ca="1" si="37"/>
        <v>-3.2559079951687289</v>
      </c>
      <c r="E100" s="307">
        <f t="shared" ca="1" si="38"/>
        <v>-21.456623385782322</v>
      </c>
      <c r="F100" s="304">
        <f t="shared" ca="1" si="39"/>
        <v>21.702249284171089</v>
      </c>
      <c r="G100" s="306">
        <f t="shared" ca="1" si="40"/>
        <v>34.933371715463068</v>
      </c>
      <c r="H100" s="307">
        <f t="shared" ca="1" si="41"/>
        <v>124.86115086619492</v>
      </c>
      <c r="I100" s="304">
        <f t="shared" ca="1" si="42"/>
        <v>129.65588091190233</v>
      </c>
      <c r="J100" s="306">
        <f t="shared" ca="1" si="43"/>
        <v>165.63288396287206</v>
      </c>
      <c r="K100" s="307">
        <f t="shared" ca="1" si="44"/>
        <v>690.55053379736046</v>
      </c>
      <c r="L100" s="304">
        <f t="shared" ca="1" si="29"/>
        <v>710.13681215500844</v>
      </c>
      <c r="M100" s="306">
        <f t="shared" ca="1" si="45"/>
        <v>1.2979937289700469</v>
      </c>
      <c r="N100" s="304">
        <f t="shared" ca="1" si="46"/>
        <v>74.369562504431343</v>
      </c>
      <c r="P100" s="310">
        <f t="shared" ca="1" si="47"/>
        <v>3</v>
      </c>
      <c r="Q100" s="304">
        <f t="shared" ca="1" si="48"/>
        <v>0</v>
      </c>
      <c r="R100" s="306">
        <f t="shared" ca="1" si="49"/>
        <v>0</v>
      </c>
      <c r="S100" s="307">
        <f t="shared" ca="1" si="50"/>
        <v>3.2539999999999996</v>
      </c>
      <c r="T100" s="304">
        <f t="shared" ca="1" si="30"/>
        <v>31.921739999999996</v>
      </c>
      <c r="U100" s="311">
        <f t="shared" ca="1" si="31"/>
        <v>0</v>
      </c>
      <c r="V100" s="306">
        <f t="shared" ca="1" si="32"/>
        <v>1.1432308462483902</v>
      </c>
      <c r="W100" s="304">
        <f t="shared" ca="1" si="33"/>
        <v>39.215841234667302</v>
      </c>
      <c r="Y100" s="314" t="str">
        <f t="shared" ca="1" si="51"/>
        <v/>
      </c>
      <c r="Z100" s="315" t="str">
        <f t="shared" ca="1" si="52"/>
        <v/>
      </c>
      <c r="AA100" s="316" t="str">
        <f t="shared" ca="1" si="53"/>
        <v/>
      </c>
      <c r="AC100" s="310" t="e">
        <f t="shared" ca="1" si="54"/>
        <v>#N/A</v>
      </c>
      <c r="AD100" s="323" t="e">
        <f t="shared" ca="1" si="55"/>
        <v>#N/A</v>
      </c>
      <c r="AE100" s="324">
        <f t="shared" ca="1" si="34"/>
        <v>690.55053379736046</v>
      </c>
      <c r="AG100" s="306">
        <f t="shared" ca="1" si="56"/>
        <v>-21.540930742906706</v>
      </c>
      <c r="AH100" s="304">
        <f t="shared" ca="1" si="57"/>
        <v>-12.093170517414173</v>
      </c>
    </row>
    <row r="101" spans="1:34" x14ac:dyDescent="0.2">
      <c r="A101" s="347">
        <f t="shared" ca="1" si="35"/>
        <v>0.01</v>
      </c>
      <c r="B101" s="304">
        <f t="shared" ca="1" si="36"/>
        <v>5.569999999999979</v>
      </c>
      <c r="D101" s="306">
        <f t="shared" ca="1" si="37"/>
        <v>-3.2470746411310842</v>
      </c>
      <c r="E101" s="307">
        <f t="shared" ca="1" si="38"/>
        <v>-21.415907381124654</v>
      </c>
      <c r="F101" s="304">
        <f t="shared" ca="1" si="39"/>
        <v>21.660669026647955</v>
      </c>
      <c r="G101" s="306">
        <f t="shared" ca="1" si="40"/>
        <v>34.900900969051754</v>
      </c>
      <c r="H101" s="307">
        <f t="shared" ca="1" si="41"/>
        <v>124.64699179238367</v>
      </c>
      <c r="I101" s="304">
        <f t="shared" ca="1" si="42"/>
        <v>129.4408955907758</v>
      </c>
      <c r="J101" s="306">
        <f t="shared" ca="1" si="43"/>
        <v>165.98205532629464</v>
      </c>
      <c r="K101" s="307">
        <f t="shared" ca="1" si="44"/>
        <v>691.79807451065335</v>
      </c>
      <c r="L101" s="304">
        <f t="shared" ca="1" si="29"/>
        <v>711.43138712527195</v>
      </c>
      <c r="M101" s="306">
        <f t="shared" ca="1" si="45"/>
        <v>1.2977895336491134</v>
      </c>
      <c r="N101" s="304">
        <f t="shared" ca="1" si="46"/>
        <v>74.357862974345537</v>
      </c>
      <c r="P101" s="310">
        <f t="shared" ca="1" si="47"/>
        <v>3</v>
      </c>
      <c r="Q101" s="304">
        <f t="shared" ca="1" si="48"/>
        <v>0</v>
      </c>
      <c r="R101" s="306">
        <f t="shared" ca="1" si="49"/>
        <v>0</v>
      </c>
      <c r="S101" s="307">
        <f t="shared" ca="1" si="50"/>
        <v>3.2539999999999996</v>
      </c>
      <c r="T101" s="304">
        <f t="shared" ca="1" si="30"/>
        <v>31.921739999999996</v>
      </c>
      <c r="U101" s="311">
        <f t="shared" ca="1" si="31"/>
        <v>0</v>
      </c>
      <c r="V101" s="306">
        <f t="shared" ca="1" si="32"/>
        <v>1.1430880619244499</v>
      </c>
      <c r="W101" s="304">
        <f t="shared" ca="1" si="33"/>
        <v>39.081018072735461</v>
      </c>
      <c r="Y101" s="314" t="str">
        <f t="shared" ca="1" si="51"/>
        <v/>
      </c>
      <c r="Z101" s="315" t="str">
        <f t="shared" ca="1" si="52"/>
        <v/>
      </c>
      <c r="AA101" s="316" t="str">
        <f t="shared" ca="1" si="53"/>
        <v/>
      </c>
      <c r="AC101" s="310" t="e">
        <f t="shared" ca="1" si="54"/>
        <v>#N/A</v>
      </c>
      <c r="AD101" s="323" t="e">
        <f t="shared" ca="1" si="55"/>
        <v>#N/A</v>
      </c>
      <c r="AE101" s="324">
        <f t="shared" ca="1" si="34"/>
        <v>691.79807451065335</v>
      </c>
      <c r="AG101" s="306">
        <f t="shared" ca="1" si="56"/>
        <v>-21.498801969280073</v>
      </c>
      <c r="AH101" s="304">
        <f t="shared" ca="1" si="57"/>
        <v>-12.051579973776063</v>
      </c>
    </row>
    <row r="102" spans="1:34" x14ac:dyDescent="0.2">
      <c r="A102" s="347">
        <f t="shared" ca="1" si="35"/>
        <v>0.01</v>
      </c>
      <c r="B102" s="304">
        <f t="shared" ca="1" si="36"/>
        <v>5.5799999999999788</v>
      </c>
      <c r="D102" s="306">
        <f t="shared" ca="1" si="37"/>
        <v>-3.2382729299929203</v>
      </c>
      <c r="E102" s="307">
        <f t="shared" ca="1" si="38"/>
        <v>-21.375345538908949</v>
      </c>
      <c r="F102" s="304">
        <f t="shared" ca="1" si="39"/>
        <v>21.619246251358526</v>
      </c>
      <c r="G102" s="306">
        <f t="shared" ca="1" si="40"/>
        <v>34.868518239751822</v>
      </c>
      <c r="H102" s="307">
        <f t="shared" ca="1" si="41"/>
        <v>124.43323833699458</v>
      </c>
      <c r="I102" s="304">
        <f t="shared" ca="1" si="42"/>
        <v>129.2263300077318</v>
      </c>
      <c r="J102" s="306">
        <f t="shared" ca="1" si="43"/>
        <v>166.33090242233865</v>
      </c>
      <c r="K102" s="307">
        <f t="shared" ca="1" si="44"/>
        <v>693.04347566130025</v>
      </c>
      <c r="L102" s="304">
        <f t="shared" ca="1" si="29"/>
        <v>712.72380923982382</v>
      </c>
      <c r="M102" s="306">
        <f t="shared" ca="1" si="45"/>
        <v>1.2975848500103333</v>
      </c>
      <c r="N102" s="304">
        <f t="shared" ca="1" si="46"/>
        <v>74.346135465708059</v>
      </c>
      <c r="P102" s="310">
        <f t="shared" ca="1" si="47"/>
        <v>3</v>
      </c>
      <c r="Q102" s="304">
        <f t="shared" ca="1" si="48"/>
        <v>0</v>
      </c>
      <c r="R102" s="306">
        <f t="shared" ca="1" si="49"/>
        <v>0</v>
      </c>
      <c r="S102" s="307">
        <f t="shared" ca="1" si="50"/>
        <v>3.2539999999999996</v>
      </c>
      <c r="T102" s="304">
        <f t="shared" ca="1" si="30"/>
        <v>31.921739999999996</v>
      </c>
      <c r="U102" s="311">
        <f t="shared" ca="1" si="31"/>
        <v>0</v>
      </c>
      <c r="V102" s="306">
        <f t="shared" ca="1" si="32"/>
        <v>1.1429455396511741</v>
      </c>
      <c r="W102" s="304">
        <f t="shared" ca="1" si="33"/>
        <v>38.946704886354524</v>
      </c>
      <c r="Y102" s="314" t="str">
        <f t="shared" ca="1" si="51"/>
        <v/>
      </c>
      <c r="Z102" s="315" t="str">
        <f t="shared" ca="1" si="52"/>
        <v/>
      </c>
      <c r="AA102" s="316" t="str">
        <f t="shared" ca="1" si="53"/>
        <v/>
      </c>
      <c r="AC102" s="310" t="e">
        <f t="shared" ca="1" si="54"/>
        <v>#N/A</v>
      </c>
      <c r="AD102" s="323" t="e">
        <f t="shared" ca="1" si="55"/>
        <v>#N/A</v>
      </c>
      <c r="AE102" s="324">
        <f t="shared" ca="1" si="34"/>
        <v>693.04347566130025</v>
      </c>
      <c r="AG102" s="306">
        <f t="shared" ca="1" si="56"/>
        <v>-21.456829003785995</v>
      </c>
      <c r="AH102" s="304">
        <f t="shared" ca="1" si="57"/>
        <v>-12.010146918480475</v>
      </c>
    </row>
    <row r="103" spans="1:34" x14ac:dyDescent="0.2">
      <c r="A103" s="347">
        <f t="shared" ca="1" si="35"/>
        <v>0.01</v>
      </c>
      <c r="B103" s="304">
        <f t="shared" ca="1" si="36"/>
        <v>5.5899999999999785</v>
      </c>
      <c r="D103" s="306">
        <f t="shared" ca="1" si="37"/>
        <v>-3.2295027051140055</v>
      </c>
      <c r="E103" s="307">
        <f t="shared" ca="1" si="38"/>
        <v>-21.334937109523704</v>
      </c>
      <c r="F103" s="304">
        <f t="shared" ca="1" si="39"/>
        <v>21.577980192540505</v>
      </c>
      <c r="G103" s="306">
        <f t="shared" ca="1" si="40"/>
        <v>34.836223212700681</v>
      </c>
      <c r="H103" s="307">
        <f t="shared" ca="1" si="41"/>
        <v>124.21988896589934</v>
      </c>
      <c r="I103" s="304">
        <f t="shared" ca="1" si="42"/>
        <v>129.0121826124396</v>
      </c>
      <c r="J103" s="306">
        <f t="shared" ca="1" si="43"/>
        <v>166.67942612960093</v>
      </c>
      <c r="K103" s="307">
        <f t="shared" ca="1" si="44"/>
        <v>694.28674129781473</v>
      </c>
      <c r="L103" s="304">
        <f t="shared" ca="1" si="29"/>
        <v>714.01408266002136</v>
      </c>
      <c r="M103" s="306">
        <f t="shared" ca="1" si="45"/>
        <v>1.2973796767454862</v>
      </c>
      <c r="N103" s="304">
        <f t="shared" ca="1" si="46"/>
        <v>74.334379903563388</v>
      </c>
      <c r="P103" s="310">
        <f t="shared" ca="1" si="47"/>
        <v>3</v>
      </c>
      <c r="Q103" s="304">
        <f t="shared" ca="1" si="48"/>
        <v>0</v>
      </c>
      <c r="R103" s="306">
        <f t="shared" ca="1" si="49"/>
        <v>0</v>
      </c>
      <c r="S103" s="307">
        <f t="shared" ca="1" si="50"/>
        <v>3.2539999999999996</v>
      </c>
      <c r="T103" s="304">
        <f t="shared" ca="1" si="30"/>
        <v>31.921739999999996</v>
      </c>
      <c r="U103" s="311">
        <f t="shared" ca="1" si="31"/>
        <v>0</v>
      </c>
      <c r="V103" s="306">
        <f t="shared" ca="1" si="32"/>
        <v>1.1428032788738207</v>
      </c>
      <c r="W103" s="304">
        <f t="shared" ca="1" si="33"/>
        <v>38.812899199433801</v>
      </c>
      <c r="Y103" s="314" t="str">
        <f t="shared" ca="1" si="51"/>
        <v/>
      </c>
      <c r="Z103" s="315" t="str">
        <f t="shared" ca="1" si="52"/>
        <v/>
      </c>
      <c r="AA103" s="316" t="str">
        <f t="shared" ca="1" si="53"/>
        <v/>
      </c>
      <c r="AC103" s="310" t="e">
        <f t="shared" ca="1" si="54"/>
        <v>#N/A</v>
      </c>
      <c r="AD103" s="323" t="e">
        <f t="shared" ca="1" si="55"/>
        <v>#N/A</v>
      </c>
      <c r="AE103" s="324">
        <f t="shared" ca="1" si="34"/>
        <v>694.28674129781473</v>
      </c>
      <c r="AG103" s="306">
        <f t="shared" ca="1" si="56"/>
        <v>-21.4150110745014</v>
      </c>
      <c r="AH103" s="304">
        <f t="shared" ca="1" si="57"/>
        <v>-11.968870585849579</v>
      </c>
    </row>
    <row r="104" spans="1:34" x14ac:dyDescent="0.2">
      <c r="A104" s="347">
        <f t="shared" ca="1" si="35"/>
        <v>0.01</v>
      </c>
      <c r="B104" s="304">
        <f t="shared" ca="1" si="36"/>
        <v>5.5999999999999783</v>
      </c>
      <c r="D104" s="306">
        <f t="shared" ca="1" si="37"/>
        <v>-3.2207638108211269</v>
      </c>
      <c r="E104" s="307">
        <f t="shared" ca="1" si="38"/>
        <v>-21.294681347997681</v>
      </c>
      <c r="F104" s="304">
        <f t="shared" ca="1" si="39"/>
        <v>21.536870089171625</v>
      </c>
      <c r="G104" s="306">
        <f t="shared" ca="1" si="40"/>
        <v>34.804015574592469</v>
      </c>
      <c r="H104" s="307">
        <f t="shared" ca="1" si="41"/>
        <v>124.00694215241937</v>
      </c>
      <c r="I104" s="304">
        <f t="shared" ca="1" si="42"/>
        <v>128.7984518622408</v>
      </c>
      <c r="J104" s="306">
        <f t="shared" ca="1" si="43"/>
        <v>167.02762732353739</v>
      </c>
      <c r="K104" s="307">
        <f t="shared" ca="1" si="44"/>
        <v>695.5278754534063</v>
      </c>
      <c r="L104" s="304">
        <f t="shared" ca="1" si="29"/>
        <v>715.30221153164314</v>
      </c>
      <c r="M104" s="306">
        <f t="shared" ca="1" si="45"/>
        <v>1.297174012541241</v>
      </c>
      <c r="N104" s="304">
        <f t="shared" ca="1" si="46"/>
        <v>74.322596212663228</v>
      </c>
      <c r="P104" s="310">
        <f t="shared" ca="1" si="47"/>
        <v>3</v>
      </c>
      <c r="Q104" s="304">
        <f t="shared" ca="1" si="48"/>
        <v>0</v>
      </c>
      <c r="R104" s="306">
        <f t="shared" ca="1" si="49"/>
        <v>0</v>
      </c>
      <c r="S104" s="307">
        <f t="shared" ca="1" si="50"/>
        <v>3.2539999999999996</v>
      </c>
      <c r="T104" s="304">
        <f t="shared" ca="1" si="30"/>
        <v>31.921739999999996</v>
      </c>
      <c r="U104" s="311">
        <f t="shared" ca="1" si="31"/>
        <v>0</v>
      </c>
      <c r="V104" s="306">
        <f t="shared" ca="1" si="32"/>
        <v>1.1426612790398076</v>
      </c>
      <c r="W104" s="304">
        <f t="shared" ca="1" si="33"/>
        <v>38.679598551193351</v>
      </c>
      <c r="Y104" s="314" t="str">
        <f t="shared" ca="1" si="51"/>
        <v/>
      </c>
      <c r="Z104" s="315" t="str">
        <f t="shared" ca="1" si="52"/>
        <v/>
      </c>
      <c r="AA104" s="316" t="str">
        <f t="shared" ca="1" si="53"/>
        <v/>
      </c>
      <c r="AC104" s="310" t="e">
        <f t="shared" ca="1" si="54"/>
        <v>#N/A</v>
      </c>
      <c r="AD104" s="323" t="e">
        <f t="shared" ca="1" si="55"/>
        <v>#N/A</v>
      </c>
      <c r="AE104" s="324">
        <f t="shared" ca="1" si="34"/>
        <v>695.5278754534063</v>
      </c>
      <c r="AG104" s="306">
        <f t="shared" ca="1" si="56"/>
        <v>-21.373347414213551</v>
      </c>
      <c r="AH104" s="304">
        <f t="shared" ca="1" si="57"/>
        <v>-11.927750214945853</v>
      </c>
    </row>
    <row r="105" spans="1:34" x14ac:dyDescent="0.2">
      <c r="A105" s="347">
        <f t="shared" ca="1" si="35"/>
        <v>0.1</v>
      </c>
      <c r="B105" s="304">
        <f t="shared" ca="1" si="36"/>
        <v>5.699999999999978</v>
      </c>
      <c r="D105" s="306">
        <f t="shared" ca="1" si="37"/>
        <v>-3.2120560924009296</v>
      </c>
      <c r="E105" s="307">
        <f t="shared" ca="1" si="38"/>
        <v>-21.254577513965561</v>
      </c>
      <c r="F105" s="304">
        <f t="shared" ca="1" si="39"/>
        <v>21.495915184934564</v>
      </c>
      <c r="G105" s="306">
        <f t="shared" ca="1" si="40"/>
        <v>34.482809965352374</v>
      </c>
      <c r="H105" s="307">
        <f t="shared" ca="1" si="41"/>
        <v>121.88148440102282</v>
      </c>
      <c r="I105" s="304">
        <f t="shared" ca="1" si="42"/>
        <v>126.66554552404286</v>
      </c>
      <c r="J105" s="306">
        <f t="shared" ca="1" si="43"/>
        <v>170.49196860053462</v>
      </c>
      <c r="K105" s="307">
        <f t="shared" ca="1" si="44"/>
        <v>707.82229678107842</v>
      </c>
      <c r="L105" s="304">
        <f t="shared" ca="1" si="29"/>
        <v>728.06587282863825</v>
      </c>
      <c r="M105" s="306">
        <f t="shared" ca="1" si="45"/>
        <v>1.2950812038128334</v>
      </c>
      <c r="N105" s="304">
        <f t="shared" ca="1" si="46"/>
        <v>74.202687105197327</v>
      </c>
      <c r="P105" s="310">
        <f t="shared" ca="1" si="47"/>
        <v>23</v>
      </c>
      <c r="Q105" s="304">
        <f t="shared" ca="1" si="48"/>
        <v>0</v>
      </c>
      <c r="R105" s="306">
        <f t="shared" ca="1" si="49"/>
        <v>0</v>
      </c>
      <c r="S105" s="307">
        <f t="shared" ca="1" si="50"/>
        <v>3.2539999999999996</v>
      </c>
      <c r="T105" s="304">
        <f t="shared" ca="1" si="30"/>
        <v>31.921739999999996</v>
      </c>
      <c r="U105" s="311">
        <f t="shared" ca="1" si="31"/>
        <v>0</v>
      </c>
      <c r="V105" s="306">
        <f t="shared" ca="1" si="32"/>
        <v>1.1412555771311979</v>
      </c>
      <c r="W105" s="304">
        <f t="shared" ca="1" si="33"/>
        <v>37.363114426429107</v>
      </c>
      <c r="Y105" s="314" t="str">
        <f t="shared" ca="1" si="51"/>
        <v/>
      </c>
      <c r="Z105" s="315" t="str">
        <f t="shared" ca="1" si="52"/>
        <v/>
      </c>
      <c r="AA105" s="316" t="str">
        <f t="shared" ca="1" si="53"/>
        <v/>
      </c>
      <c r="AC105" s="310" t="e">
        <f t="shared" ca="1" si="54"/>
        <v>#N/A</v>
      </c>
      <c r="AD105" s="323" t="e">
        <f t="shared" ca="1" si="55"/>
        <v>#N/A</v>
      </c>
      <c r="AE105" s="324">
        <f t="shared" ca="1" si="34"/>
        <v>707.82229678107842</v>
      </c>
      <c r="AG105" s="306">
        <f t="shared" ca="1" si="56"/>
        <v>-21.331837260384809</v>
      </c>
      <c r="AH105" s="304">
        <f t="shared" ca="1" si="57"/>
        <v>-11.886785049536988</v>
      </c>
    </row>
    <row r="106" spans="1:34" x14ac:dyDescent="0.2">
      <c r="A106" s="347">
        <f t="shared" ca="1" si="35"/>
        <v>0.1</v>
      </c>
      <c r="B106" s="304">
        <f t="shared" ca="1" si="36"/>
        <v>5.7999999999999776</v>
      </c>
      <c r="D106" s="306">
        <f t="shared" ca="1" si="37"/>
        <v>-3.1258610735953178</v>
      </c>
      <c r="E106" s="307">
        <f t="shared" ca="1" si="38"/>
        <v>-20.858536591535831</v>
      </c>
      <c r="F106" s="304">
        <f t="shared" ca="1" si="39"/>
        <v>21.091456948059744</v>
      </c>
      <c r="G106" s="306">
        <f t="shared" ca="1" si="40"/>
        <v>34.170223857992845</v>
      </c>
      <c r="H106" s="307">
        <f t="shared" ca="1" si="41"/>
        <v>119.79563074186923</v>
      </c>
      <c r="I106" s="304">
        <f t="shared" ca="1" si="42"/>
        <v>124.57366231811453</v>
      </c>
      <c r="J106" s="306">
        <f t="shared" ca="1" si="43"/>
        <v>173.92462029170187</v>
      </c>
      <c r="K106" s="307">
        <f t="shared" ca="1" si="44"/>
        <v>719.90615253822307</v>
      </c>
      <c r="L106" s="304">
        <f t="shared" ca="1" si="29"/>
        <v>740.61774351280565</v>
      </c>
      <c r="M106" s="306">
        <f t="shared" ca="1" si="45"/>
        <v>1.2929373890436353</v>
      </c>
      <c r="N106" s="304">
        <f t="shared" ca="1" si="46"/>
        <v>74.079855566864467</v>
      </c>
      <c r="P106" s="310">
        <f t="shared" ca="1" si="47"/>
        <v>23</v>
      </c>
      <c r="Q106" s="304">
        <f t="shared" ca="1" si="48"/>
        <v>0</v>
      </c>
      <c r="R106" s="306">
        <f t="shared" ca="1" si="49"/>
        <v>0</v>
      </c>
      <c r="S106" s="307">
        <f t="shared" ca="1" si="50"/>
        <v>3.2539999999999996</v>
      </c>
      <c r="T106" s="304">
        <f t="shared" ca="1" si="30"/>
        <v>31.921739999999996</v>
      </c>
      <c r="U106" s="311">
        <f t="shared" ca="1" si="31"/>
        <v>0</v>
      </c>
      <c r="V106" s="306">
        <f t="shared" ca="1" si="32"/>
        <v>1.1398755761375599</v>
      </c>
      <c r="W106" s="304">
        <f t="shared" ca="1" si="33"/>
        <v>36.095501014261323</v>
      </c>
      <c r="Y106" s="314" t="str">
        <f t="shared" ca="1" si="51"/>
        <v/>
      </c>
      <c r="Z106" s="315" t="str">
        <f t="shared" ca="1" si="52"/>
        <v/>
      </c>
      <c r="AA106" s="316" t="str">
        <f t="shared" ca="1" si="53"/>
        <v/>
      </c>
      <c r="AC106" s="310" t="e">
        <f t="shared" ca="1" si="54"/>
        <v>#N/A</v>
      </c>
      <c r="AD106" s="323" t="e">
        <f t="shared" ca="1" si="55"/>
        <v>#N/A</v>
      </c>
      <c r="AE106" s="324">
        <f t="shared" ca="1" si="34"/>
        <v>719.90615253822307</v>
      </c>
      <c r="AG106" s="306">
        <f t="shared" ca="1" si="56"/>
        <v>-20.921694724673966</v>
      </c>
      <c r="AH106" s="304">
        <f t="shared" ca="1" si="57"/>
        <v>-11.482210948503107</v>
      </c>
    </row>
    <row r="107" spans="1:34" x14ac:dyDescent="0.2">
      <c r="A107" s="347">
        <f t="shared" ca="1" si="35"/>
        <v>0.1</v>
      </c>
      <c r="B107" s="304">
        <f t="shared" ca="1" si="36"/>
        <v>5.8999999999999773</v>
      </c>
      <c r="D107" s="306">
        <f t="shared" ca="1" si="37"/>
        <v>-3.0426858674824384</v>
      </c>
      <c r="E107" s="307">
        <f t="shared" ca="1" si="38"/>
        <v>-20.477195923539988</v>
      </c>
      <c r="F107" s="304">
        <f t="shared" ca="1" si="39"/>
        <v>20.702016572769427</v>
      </c>
      <c r="G107" s="306">
        <f t="shared" ca="1" si="40"/>
        <v>33.865955271244601</v>
      </c>
      <c r="H107" s="307">
        <f t="shared" ca="1" si="41"/>
        <v>117.74791114951523</v>
      </c>
      <c r="I107" s="304">
        <f t="shared" ca="1" si="42"/>
        <v>122.52131857969891</v>
      </c>
      <c r="J107" s="306">
        <f t="shared" ca="1" si="43"/>
        <v>177.32642924816375</v>
      </c>
      <c r="K107" s="307">
        <f t="shared" ca="1" si="44"/>
        <v>731.78332963279229</v>
      </c>
      <c r="L107" s="304">
        <f t="shared" ca="1" si="29"/>
        <v>752.96182110274356</v>
      </c>
      <c r="M107" s="306">
        <f t="shared" ca="1" si="45"/>
        <v>1.2907411516277763</v>
      </c>
      <c r="N107" s="304">
        <f t="shared" ca="1" si="46"/>
        <v>73.954020432127024</v>
      </c>
      <c r="P107" s="310">
        <f t="shared" ca="1" si="47"/>
        <v>23</v>
      </c>
      <c r="Q107" s="304">
        <f t="shared" ca="1" si="48"/>
        <v>0</v>
      </c>
      <c r="R107" s="306">
        <f t="shared" ca="1" si="49"/>
        <v>0</v>
      </c>
      <c r="S107" s="307">
        <f t="shared" ca="1" si="50"/>
        <v>3.2539999999999996</v>
      </c>
      <c r="T107" s="304">
        <f t="shared" ca="1" si="30"/>
        <v>31.921739999999996</v>
      </c>
      <c r="U107" s="311">
        <f t="shared" ca="1" si="31"/>
        <v>0</v>
      </c>
      <c r="V107" s="306">
        <f t="shared" ca="1" si="32"/>
        <v>1.1385207459438516</v>
      </c>
      <c r="W107" s="304">
        <f t="shared" ca="1" si="33"/>
        <v>34.87445537688113</v>
      </c>
      <c r="Y107" s="314" t="str">
        <f t="shared" ca="1" si="51"/>
        <v/>
      </c>
      <c r="Z107" s="315" t="str">
        <f t="shared" ca="1" si="52"/>
        <v/>
      </c>
      <c r="AA107" s="316" t="str">
        <f t="shared" ca="1" si="53"/>
        <v/>
      </c>
      <c r="AC107" s="310" t="e">
        <f t="shared" ca="1" si="54"/>
        <v>#N/A</v>
      </c>
      <c r="AD107" s="323" t="e">
        <f t="shared" ca="1" si="55"/>
        <v>#N/A</v>
      </c>
      <c r="AE107" s="324">
        <f t="shared" ca="1" si="34"/>
        <v>731.78332963279229</v>
      </c>
      <c r="AG107" s="306">
        <f t="shared" ca="1" si="56"/>
        <v>-20.526392265621837</v>
      </c>
      <c r="AH107" s="304">
        <f t="shared" ca="1" si="57"/>
        <v>-11.092655505304648</v>
      </c>
    </row>
    <row r="108" spans="1:34" x14ac:dyDescent="0.2">
      <c r="A108" s="347">
        <f t="shared" ca="1" si="35"/>
        <v>0.1</v>
      </c>
      <c r="B108" s="304">
        <f t="shared" ca="1" si="36"/>
        <v>5.9999999999999769</v>
      </c>
      <c r="D108" s="306">
        <f t="shared" ca="1" si="37"/>
        <v>-2.9623853675332552</v>
      </c>
      <c r="E108" s="307">
        <f t="shared" ca="1" si="38"/>
        <v>-20.109862686675974</v>
      </c>
      <c r="F108" s="304">
        <f t="shared" ca="1" si="39"/>
        <v>20.326886243169113</v>
      </c>
      <c r="G108" s="306">
        <f t="shared" ca="1" si="40"/>
        <v>33.569716734491273</v>
      </c>
      <c r="H108" s="307">
        <f t="shared" ca="1" si="41"/>
        <v>115.73692488084764</v>
      </c>
      <c r="I108" s="304">
        <f t="shared" ca="1" si="42"/>
        <v>120.5071021247667</v>
      </c>
      <c r="J108" s="306">
        <f t="shared" ca="1" si="43"/>
        <v>180.69821284845054</v>
      </c>
      <c r="K108" s="307">
        <f t="shared" ca="1" si="44"/>
        <v>743.45757143431047</v>
      </c>
      <c r="L108" s="304">
        <f t="shared" ca="1" si="29"/>
        <v>765.10195702901376</v>
      </c>
      <c r="M108" s="306">
        <f t="shared" ca="1" si="45"/>
        <v>1.2884910175381112</v>
      </c>
      <c r="N108" s="304">
        <f t="shared" ca="1" si="46"/>
        <v>73.825097245450706</v>
      </c>
      <c r="P108" s="310">
        <f t="shared" ca="1" si="47"/>
        <v>23</v>
      </c>
      <c r="Q108" s="304">
        <f t="shared" ca="1" si="48"/>
        <v>0</v>
      </c>
      <c r="R108" s="306">
        <f t="shared" ca="1" si="49"/>
        <v>0</v>
      </c>
      <c r="S108" s="307">
        <f t="shared" ca="1" si="50"/>
        <v>3.2539999999999996</v>
      </c>
      <c r="T108" s="304">
        <f t="shared" ca="1" si="30"/>
        <v>31.921739999999996</v>
      </c>
      <c r="U108" s="311">
        <f t="shared" ca="1" si="31"/>
        <v>0</v>
      </c>
      <c r="V108" s="306">
        <f t="shared" ca="1" si="32"/>
        <v>1.1371905765352062</v>
      </c>
      <c r="W108" s="304">
        <f t="shared" ca="1" si="33"/>
        <v>33.697811719619537</v>
      </c>
      <c r="Y108" s="314" t="str">
        <f t="shared" ca="1" si="51"/>
        <v/>
      </c>
      <c r="Z108" s="315" t="str">
        <f t="shared" ca="1" si="52"/>
        <v/>
      </c>
      <c r="AA108" s="316" t="str">
        <f t="shared" ca="1" si="53"/>
        <v/>
      </c>
      <c r="AC108" s="310">
        <f t="shared" ca="1" si="54"/>
        <v>5.9999999999999769</v>
      </c>
      <c r="AD108" s="323">
        <f t="shared" ca="1" si="55"/>
        <v>180.69821284845054</v>
      </c>
      <c r="AE108" s="324">
        <f t="shared" ca="1" si="34"/>
        <v>743.45757143431047</v>
      </c>
      <c r="AG108" s="306">
        <f t="shared" ca="1" si="56"/>
        <v>-20.145215247640301</v>
      </c>
      <c r="AH108" s="304">
        <f t="shared" ca="1" si="57"/>
        <v>-10.717410994739131</v>
      </c>
    </row>
    <row r="109" spans="1:34" x14ac:dyDescent="0.2">
      <c r="A109" s="347">
        <f t="shared" ca="1" si="35"/>
        <v>0.1</v>
      </c>
      <c r="B109" s="304">
        <f t="shared" ca="1" si="36"/>
        <v>6.0999999999999766</v>
      </c>
      <c r="D109" s="306">
        <f t="shared" ca="1" si="37"/>
        <v>-2.8848230835781519</v>
      </c>
      <c r="E109" s="307">
        <f t="shared" ca="1" si="38"/>
        <v>-19.755885309647958</v>
      </c>
      <c r="F109" s="304">
        <f t="shared" ca="1" si="39"/>
        <v>19.965400286283003</v>
      </c>
      <c r="G109" s="306">
        <f t="shared" ca="1" si="40"/>
        <v>33.281234426133459</v>
      </c>
      <c r="H109" s="307">
        <f t="shared" ca="1" si="41"/>
        <v>113.76133634988284</v>
      </c>
      <c r="I109" s="304">
        <f t="shared" ca="1" si="42"/>
        <v>118.52966807107165</v>
      </c>
      <c r="J109" s="306">
        <f t="shared" ca="1" si="43"/>
        <v>184.04076040648178</v>
      </c>
      <c r="K109" s="307">
        <f t="shared" ca="1" si="44"/>
        <v>754.93248449584701</v>
      </c>
      <c r="L109" s="304">
        <f t="shared" ca="1" si="29"/>
        <v>777.04186350419252</v>
      </c>
      <c r="M109" s="306">
        <f t="shared" ca="1" si="45"/>
        <v>1.2861854526073004</v>
      </c>
      <c r="N109" s="304">
        <f t="shared" ca="1" si="46"/>
        <v>73.69299810552188</v>
      </c>
      <c r="P109" s="310">
        <f t="shared" ca="1" si="47"/>
        <v>23</v>
      </c>
      <c r="Q109" s="304">
        <f t="shared" ca="1" si="48"/>
        <v>0</v>
      </c>
      <c r="R109" s="306">
        <f t="shared" ca="1" si="49"/>
        <v>0</v>
      </c>
      <c r="S109" s="307">
        <f t="shared" ca="1" si="50"/>
        <v>3.2539999999999996</v>
      </c>
      <c r="T109" s="304">
        <f t="shared" ca="1" si="30"/>
        <v>31.921739999999996</v>
      </c>
      <c r="U109" s="311">
        <f t="shared" ca="1" si="31"/>
        <v>0</v>
      </c>
      <c r="V109" s="306">
        <f t="shared" ca="1" si="32"/>
        <v>1.1358845770326413</v>
      </c>
      <c r="W109" s="304">
        <f t="shared" ca="1" si="33"/>
        <v>32.563531701908957</v>
      </c>
      <c r="Y109" s="314" t="str">
        <f t="shared" ca="1" si="51"/>
        <v/>
      </c>
      <c r="Z109" s="315" t="str">
        <f t="shared" ca="1" si="52"/>
        <v/>
      </c>
      <c r="AA109" s="316" t="str">
        <f t="shared" ca="1" si="53"/>
        <v/>
      </c>
      <c r="AC109" s="310" t="e">
        <f t="shared" ca="1" si="54"/>
        <v>#N/A</v>
      </c>
      <c r="AD109" s="323" t="e">
        <f t="shared" ca="1" si="55"/>
        <v>#N/A</v>
      </c>
      <c r="AE109" s="324">
        <f t="shared" ca="1" si="34"/>
        <v>754.93248449584701</v>
      </c>
      <c r="AG109" s="306">
        <f t="shared" ca="1" si="56"/>
        <v>-19.777490834645036</v>
      </c>
      <c r="AH109" s="304">
        <f t="shared" ca="1" si="57"/>
        <v>-10.355811837621248</v>
      </c>
    </row>
    <row r="110" spans="1:34" x14ac:dyDescent="0.2">
      <c r="A110" s="347">
        <f t="shared" ca="1" si="35"/>
        <v>0.1</v>
      </c>
      <c r="B110" s="304">
        <f t="shared" ca="1" si="36"/>
        <v>6.1999999999999762</v>
      </c>
      <c r="D110" s="306">
        <f t="shared" ca="1" si="37"/>
        <v>-2.8098705330786742</v>
      </c>
      <c r="E110" s="307">
        <f t="shared" ca="1" si="38"/>
        <v>-19.414650558339417</v>
      </c>
      <c r="F110" s="304">
        <f t="shared" ca="1" si="39"/>
        <v>19.616932194282899</v>
      </c>
      <c r="G110" s="306">
        <f t="shared" ca="1" si="40"/>
        <v>33.000247372825591</v>
      </c>
      <c r="H110" s="307">
        <f t="shared" ca="1" si="41"/>
        <v>111.81987129404889</v>
      </c>
      <c r="I110" s="304">
        <f t="shared" ca="1" si="42"/>
        <v>116.58773495906567</v>
      </c>
      <c r="J110" s="306">
        <f t="shared" ca="1" si="43"/>
        <v>187.35483449642973</v>
      </c>
      <c r="K110" s="307">
        <f t="shared" ca="1" si="44"/>
        <v>766.21154487804358</v>
      </c>
      <c r="L110" s="304">
        <f t="shared" ca="1" si="29"/>
        <v>788.78511998742897</v>
      </c>
      <c r="M110" s="306">
        <f t="shared" ca="1" si="45"/>
        <v>1.2838228596533294</v>
      </c>
      <c r="N110" s="304">
        <f t="shared" ca="1" si="46"/>
        <v>73.557631500551992</v>
      </c>
      <c r="P110" s="310">
        <f t="shared" ca="1" si="47"/>
        <v>23</v>
      </c>
      <c r="Q110" s="304">
        <f t="shared" ca="1" si="48"/>
        <v>0</v>
      </c>
      <c r="R110" s="306">
        <f t="shared" ca="1" si="49"/>
        <v>0</v>
      </c>
      <c r="S110" s="307">
        <f t="shared" ca="1" si="50"/>
        <v>3.2539999999999996</v>
      </c>
      <c r="T110" s="304">
        <f t="shared" ca="1" si="30"/>
        <v>31.921739999999996</v>
      </c>
      <c r="U110" s="311">
        <f t="shared" ca="1" si="31"/>
        <v>0</v>
      </c>
      <c r="V110" s="306">
        <f t="shared" ca="1" si="32"/>
        <v>1.1346022747868898</v>
      </c>
      <c r="W110" s="304">
        <f t="shared" ca="1" si="33"/>
        <v>31.469695541474909</v>
      </c>
      <c r="Y110" s="314" t="str">
        <f t="shared" ca="1" si="51"/>
        <v/>
      </c>
      <c r="Z110" s="315" t="str">
        <f t="shared" ca="1" si="52"/>
        <v/>
      </c>
      <c r="AA110" s="316" t="str">
        <f t="shared" ca="1" si="53"/>
        <v/>
      </c>
      <c r="AC110" s="310" t="e">
        <f t="shared" ca="1" si="54"/>
        <v>#N/A</v>
      </c>
      <c r="AD110" s="323" t="e">
        <f t="shared" ca="1" si="55"/>
        <v>#N/A</v>
      </c>
      <c r="AE110" s="324">
        <f t="shared" ca="1" si="34"/>
        <v>766.21154487804358</v>
      </c>
      <c r="AG110" s="306">
        <f t="shared" ca="1" si="56"/>
        <v>-19.422584992145353</v>
      </c>
      <c r="AH110" s="304">
        <f t="shared" ca="1" si="57"/>
        <v>-10.007231623204966</v>
      </c>
    </row>
    <row r="111" spans="1:34" x14ac:dyDescent="0.2">
      <c r="A111" s="347">
        <f t="shared" ca="1" si="35"/>
        <v>0.1</v>
      </c>
      <c r="B111" s="304">
        <f t="shared" ca="1" si="36"/>
        <v>6.2999999999999758</v>
      </c>
      <c r="D111" s="306">
        <f t="shared" ca="1" si="37"/>
        <v>-2.7374066822891385</v>
      </c>
      <c r="E111" s="307">
        <f t="shared" ca="1" si="38"/>
        <v>-19.085580859587715</v>
      </c>
      <c r="F111" s="304">
        <f t="shared" ca="1" si="39"/>
        <v>19.280891890472862</v>
      </c>
      <c r="G111" s="306">
        <f t="shared" ca="1" si="40"/>
        <v>32.72650670459668</v>
      </c>
      <c r="H111" s="307">
        <f t="shared" ca="1" si="41"/>
        <v>109.91131320809012</v>
      </c>
      <c r="I111" s="304">
        <f t="shared" ca="1" si="42"/>
        <v>114.68008114844049</v>
      </c>
      <c r="J111" s="306">
        <f t="shared" ca="1" si="43"/>
        <v>190.64117220030084</v>
      </c>
      <c r="K111" s="307">
        <f t="shared" ca="1" si="44"/>
        <v>777.29810410315054</v>
      </c>
      <c r="L111" s="304">
        <f t="shared" ca="1" si="29"/>
        <v>800.33517927194544</v>
      </c>
      <c r="M111" s="306">
        <f t="shared" ca="1" si="45"/>
        <v>1.2814015754395223</v>
      </c>
      <c r="N111" s="304">
        <f t="shared" ca="1" si="46"/>
        <v>73.418902134099199</v>
      </c>
      <c r="P111" s="310">
        <f t="shared" ca="1" si="47"/>
        <v>23</v>
      </c>
      <c r="Q111" s="304">
        <f t="shared" ca="1" si="48"/>
        <v>0</v>
      </c>
      <c r="R111" s="306">
        <f t="shared" ca="1" si="49"/>
        <v>0</v>
      </c>
      <c r="S111" s="307">
        <f t="shared" ca="1" si="50"/>
        <v>3.2539999999999996</v>
      </c>
      <c r="T111" s="304">
        <f t="shared" ca="1" si="30"/>
        <v>31.921739999999996</v>
      </c>
      <c r="U111" s="311">
        <f t="shared" ca="1" si="31"/>
        <v>0</v>
      </c>
      <c r="V111" s="306">
        <f t="shared" ca="1" si="32"/>
        <v>1.1333432145262126</v>
      </c>
      <c r="W111" s="304">
        <f t="shared" ca="1" si="33"/>
        <v>30.414493838224267</v>
      </c>
      <c r="Y111" s="314" t="str">
        <f t="shared" ca="1" si="51"/>
        <v/>
      </c>
      <c r="Z111" s="315" t="str">
        <f t="shared" ca="1" si="52"/>
        <v/>
      </c>
      <c r="AA111" s="316" t="str">
        <f t="shared" ca="1" si="53"/>
        <v/>
      </c>
      <c r="AC111" s="310" t="e">
        <f t="shared" ca="1" si="54"/>
        <v>#N/A</v>
      </c>
      <c r="AD111" s="323" t="e">
        <f t="shared" ca="1" si="55"/>
        <v>#N/A</v>
      </c>
      <c r="AE111" s="324">
        <f t="shared" ca="1" si="34"/>
        <v>777.29810410315054</v>
      </c>
      <c r="AG111" s="306">
        <f t="shared" ca="1" si="56"/>
        <v>-19.079899731715791</v>
      </c>
      <c r="AH111" s="304">
        <f t="shared" ca="1" si="57"/>
        <v>-9.6710803753764338</v>
      </c>
    </row>
    <row r="112" spans="1:34" x14ac:dyDescent="0.2">
      <c r="A112" s="347">
        <f t="shared" ca="1" si="35"/>
        <v>0.1</v>
      </c>
      <c r="B112" s="304">
        <f t="shared" ca="1" si="36"/>
        <v>6.3999999999999755</v>
      </c>
      <c r="D112" s="306">
        <f t="shared" ca="1" si="37"/>
        <v>-2.6673174326874292</v>
      </c>
      <c r="E112" s="307">
        <f t="shared" ca="1" si="38"/>
        <v>-18.768131841438766</v>
      </c>
      <c r="F112" s="304">
        <f t="shared" ca="1" si="39"/>
        <v>18.956723216430259</v>
      </c>
      <c r="G112" s="306">
        <f t="shared" ca="1" si="40"/>
        <v>32.459774961327938</v>
      </c>
      <c r="H112" s="307">
        <f t="shared" ca="1" si="41"/>
        <v>108.03450002394625</v>
      </c>
      <c r="I112" s="304">
        <f t="shared" ca="1" si="42"/>
        <v>112.80554146833433</v>
      </c>
      <c r="J112" s="306">
        <f t="shared" ca="1" si="43"/>
        <v>193.90048628359708</v>
      </c>
      <c r="K112" s="307">
        <f t="shared" ca="1" si="44"/>
        <v>788.19539476475234</v>
      </c>
      <c r="L112" s="304">
        <f t="shared" ca="1" si="29"/>
        <v>811.69537322161648</v>
      </c>
      <c r="M112" s="306">
        <f t="shared" ca="1" si="45"/>
        <v>1.278919867458385</v>
      </c>
      <c r="N112" s="304">
        <f t="shared" ca="1" si="46"/>
        <v>73.276710740796091</v>
      </c>
      <c r="P112" s="310">
        <f t="shared" ca="1" si="47"/>
        <v>23</v>
      </c>
      <c r="Q112" s="304">
        <f t="shared" ca="1" si="48"/>
        <v>0</v>
      </c>
      <c r="R112" s="306">
        <f t="shared" ca="1" si="49"/>
        <v>0</v>
      </c>
      <c r="S112" s="307">
        <f t="shared" ca="1" si="50"/>
        <v>3.2539999999999996</v>
      </c>
      <c r="T112" s="304">
        <f t="shared" ca="1" si="30"/>
        <v>31.921739999999996</v>
      </c>
      <c r="U112" s="311">
        <f t="shared" ca="1" si="31"/>
        <v>0</v>
      </c>
      <c r="V112" s="306">
        <f t="shared" ca="1" si="32"/>
        <v>1.1321069575543841</v>
      </c>
      <c r="W112" s="304">
        <f t="shared" ca="1" si="33"/>
        <v>29.396220051894367</v>
      </c>
      <c r="Y112" s="314" t="str">
        <f t="shared" ca="1" si="51"/>
        <v/>
      </c>
      <c r="Z112" s="315" t="str">
        <f t="shared" ca="1" si="52"/>
        <v/>
      </c>
      <c r="AA112" s="316" t="str">
        <f t="shared" ca="1" si="53"/>
        <v/>
      </c>
      <c r="AC112" s="310" t="e">
        <f t="shared" ca="1" si="54"/>
        <v>#N/A</v>
      </c>
      <c r="AD112" s="323" t="e">
        <f t="shared" ca="1" si="55"/>
        <v>#N/A</v>
      </c>
      <c r="AE112" s="324">
        <f t="shared" ca="1" si="34"/>
        <v>788.19539476475234</v>
      </c>
      <c r="AG112" s="306">
        <f t="shared" ca="1" si="56"/>
        <v>-18.748870575145013</v>
      </c>
      <c r="AH112" s="304">
        <f t="shared" ca="1" si="57"/>
        <v>-9.3468020400197513</v>
      </c>
    </row>
    <row r="113" spans="1:34" x14ac:dyDescent="0.2">
      <c r="A113" s="347">
        <f t="shared" ca="1" si="35"/>
        <v>0.1</v>
      </c>
      <c r="B113" s="304">
        <f t="shared" ca="1" si="36"/>
        <v>6.4999999999999751</v>
      </c>
      <c r="D113" s="306">
        <f t="shared" ca="1" si="37"/>
        <v>-2.5994951485321982</v>
      </c>
      <c r="E113" s="307">
        <f t="shared" ca="1" si="38"/>
        <v>-18.46179007004616</v>
      </c>
      <c r="F113" s="304">
        <f t="shared" ca="1" si="39"/>
        <v>18.643901620039124</v>
      </c>
      <c r="G113" s="306">
        <f t="shared" ca="1" si="40"/>
        <v>32.199825446474719</v>
      </c>
      <c r="H113" s="307">
        <f t="shared" ca="1" si="41"/>
        <v>106.18832101694163</v>
      </c>
      <c r="I113" s="304">
        <f t="shared" ca="1" si="42"/>
        <v>110.96300410127913</v>
      </c>
      <c r="J113" s="306">
        <f t="shared" ca="1" si="43"/>
        <v>197.13346630398721</v>
      </c>
      <c r="K113" s="307">
        <f t="shared" ca="1" si="44"/>
        <v>798.90653581679669</v>
      </c>
      <c r="L113" s="304">
        <f t="shared" ca="1" si="29"/>
        <v>822.86891818066624</v>
      </c>
      <c r="M113" s="306">
        <f t="shared" ca="1" si="45"/>
        <v>1.2763759305278619</v>
      </c>
      <c r="N113" s="304">
        <f t="shared" ca="1" si="46"/>
        <v>73.130953891329654</v>
      </c>
      <c r="P113" s="310">
        <f t="shared" ca="1" si="47"/>
        <v>23</v>
      </c>
      <c r="Q113" s="304">
        <f t="shared" ca="1" si="48"/>
        <v>0</v>
      </c>
      <c r="R113" s="306">
        <f t="shared" ca="1" si="49"/>
        <v>0</v>
      </c>
      <c r="S113" s="307">
        <f t="shared" ca="1" si="50"/>
        <v>3.2539999999999996</v>
      </c>
      <c r="T113" s="304">
        <f t="shared" ca="1" si="30"/>
        <v>31.921739999999996</v>
      </c>
      <c r="U113" s="311">
        <f t="shared" ca="1" si="31"/>
        <v>0</v>
      </c>
      <c r="V113" s="306">
        <f t="shared" ca="1" si="32"/>
        <v>1.1308930809953619</v>
      </c>
      <c r="W113" s="304">
        <f t="shared" ca="1" si="33"/>
        <v>28.413263574262857</v>
      </c>
      <c r="Y113" s="314" t="str">
        <f t="shared" ca="1" si="51"/>
        <v/>
      </c>
      <c r="Z113" s="315" t="str">
        <f t="shared" ca="1" si="52"/>
        <v/>
      </c>
      <c r="AA113" s="316" t="str">
        <f t="shared" ca="1" si="53"/>
        <v/>
      </c>
      <c r="AC113" s="310" t="e">
        <f t="shared" ca="1" si="54"/>
        <v>#N/A</v>
      </c>
      <c r="AD113" s="323" t="e">
        <f t="shared" ca="1" si="55"/>
        <v>#N/A</v>
      </c>
      <c r="AE113" s="324">
        <f t="shared" ca="1" si="34"/>
        <v>798.90653581679669</v>
      </c>
      <c r="AG113" s="306">
        <f t="shared" ca="1" si="56"/>
        <v>-18.428964217883539</v>
      </c>
      <c r="AH113" s="304">
        <f t="shared" ca="1" si="57"/>
        <v>-9.0338721732926768</v>
      </c>
    </row>
    <row r="114" spans="1:34" x14ac:dyDescent="0.2">
      <c r="A114" s="347">
        <f t="shared" ca="1" si="35"/>
        <v>0.1</v>
      </c>
      <c r="B114" s="304">
        <f t="shared" ca="1" si="36"/>
        <v>6.5999999999999748</v>
      </c>
      <c r="D114" s="306">
        <f t="shared" ca="1" si="37"/>
        <v>-2.5338382218272679</v>
      </c>
      <c r="E114" s="307">
        <f t="shared" ca="1" si="38"/>
        <v>-18.166070965404813</v>
      </c>
      <c r="F114" s="304">
        <f t="shared" ca="1" si="39"/>
        <v>18.341932026221134</v>
      </c>
      <c r="G114" s="306">
        <f t="shared" ca="1" si="40"/>
        <v>31.946441624291992</v>
      </c>
      <c r="H114" s="307">
        <f t="shared" ca="1" si="41"/>
        <v>104.37171392040115</v>
      </c>
      <c r="I114" s="304">
        <f t="shared" ca="1" si="42"/>
        <v>109.15140768279791</v>
      </c>
      <c r="J114" s="306">
        <f t="shared" ca="1" si="43"/>
        <v>200.34077965752553</v>
      </c>
      <c r="K114" s="307">
        <f t="shared" ca="1" si="44"/>
        <v>809.43453756366387</v>
      </c>
      <c r="L114" s="304">
        <f t="shared" ca="1" si="29"/>
        <v>833.8589200786231</v>
      </c>
      <c r="M114" s="306">
        <f t="shared" ca="1" si="45"/>
        <v>1.2737678831877624</v>
      </c>
      <c r="N114" s="304">
        <f t="shared" ca="1" si="46"/>
        <v>72.981523785971632</v>
      </c>
      <c r="P114" s="310">
        <f t="shared" ca="1" si="47"/>
        <v>23</v>
      </c>
      <c r="Q114" s="304">
        <f t="shared" ca="1" si="48"/>
        <v>0</v>
      </c>
      <c r="R114" s="306">
        <f t="shared" ca="1" si="49"/>
        <v>0</v>
      </c>
      <c r="S114" s="307">
        <f t="shared" ca="1" si="50"/>
        <v>3.2539999999999996</v>
      </c>
      <c r="T114" s="304">
        <f t="shared" ca="1" si="30"/>
        <v>31.921739999999996</v>
      </c>
      <c r="U114" s="311">
        <f t="shared" ca="1" si="31"/>
        <v>0</v>
      </c>
      <c r="V114" s="306">
        <f t="shared" ca="1" si="32"/>
        <v>1.1297011770814245</v>
      </c>
      <c r="W114" s="304">
        <f t="shared" ca="1" si="33"/>
        <v>27.464103342695278</v>
      </c>
      <c r="Y114" s="314" t="str">
        <f t="shared" ca="1" si="51"/>
        <v/>
      </c>
      <c r="Z114" s="315" t="str">
        <f t="shared" ca="1" si="52"/>
        <v/>
      </c>
      <c r="AA114" s="316" t="str">
        <f t="shared" ca="1" si="53"/>
        <v/>
      </c>
      <c r="AC114" s="310" t="e">
        <f t="shared" ca="1" si="54"/>
        <v>#N/A</v>
      </c>
      <c r="AD114" s="323" t="e">
        <f t="shared" ca="1" si="55"/>
        <v>#N/A</v>
      </c>
      <c r="AE114" s="324">
        <f t="shared" ca="1" si="34"/>
        <v>809.43453756366387</v>
      </c>
      <c r="AG114" s="306">
        <f t="shared" ca="1" si="56"/>
        <v>-18.119676373471719</v>
      </c>
      <c r="AH114" s="304">
        <f t="shared" ca="1" si="57"/>
        <v>-8.731795812619195</v>
      </c>
    </row>
    <row r="115" spans="1:34" x14ac:dyDescent="0.2">
      <c r="A115" s="347">
        <f t="shared" ca="1" si="35"/>
        <v>0.1</v>
      </c>
      <c r="B115" s="304">
        <f t="shared" ca="1" si="36"/>
        <v>6.6999999999999744</v>
      </c>
      <c r="D115" s="306">
        <f t="shared" ca="1" si="37"/>
        <v>-2.4702506713500401</v>
      </c>
      <c r="E115" s="307">
        <f t="shared" ca="1" si="38"/>
        <v>-17.880516879907411</v>
      </c>
      <c r="F115" s="304">
        <f t="shared" ca="1" si="39"/>
        <v>18.050346874006582</v>
      </c>
      <c r="G115" s="306">
        <f t="shared" ca="1" si="40"/>
        <v>31.69941655715699</v>
      </c>
      <c r="H115" s="307">
        <f t="shared" ca="1" si="41"/>
        <v>102.5836622324104</v>
      </c>
      <c r="I115" s="304">
        <f t="shared" ca="1" si="42"/>
        <v>107.36973860020998</v>
      </c>
      <c r="J115" s="306">
        <f t="shared" ca="1" si="43"/>
        <v>203.52307256659799</v>
      </c>
      <c r="K115" s="307">
        <f t="shared" ca="1" si="44"/>
        <v>819.78230637130446</v>
      </c>
      <c r="L115" s="304">
        <f t="shared" ca="1" si="29"/>
        <v>844.6683792509366</v>
      </c>
      <c r="M115" s="306">
        <f t="shared" ca="1" si="45"/>
        <v>1.2710937638832396</v>
      </c>
      <c r="N115" s="304">
        <f t="shared" ca="1" si="46"/>
        <v>72.828308035908023</v>
      </c>
      <c r="P115" s="310">
        <f t="shared" ca="1" si="47"/>
        <v>23</v>
      </c>
      <c r="Q115" s="304">
        <f t="shared" ca="1" si="48"/>
        <v>0</v>
      </c>
      <c r="R115" s="306">
        <f t="shared" ca="1" si="49"/>
        <v>0</v>
      </c>
      <c r="S115" s="307">
        <f t="shared" ca="1" si="50"/>
        <v>3.2539999999999996</v>
      </c>
      <c r="T115" s="304">
        <f t="shared" ca="1" si="30"/>
        <v>31.921739999999996</v>
      </c>
      <c r="U115" s="311">
        <f t="shared" ca="1" si="31"/>
        <v>0</v>
      </c>
      <c r="V115" s="306">
        <f t="shared" ca="1" si="32"/>
        <v>1.1285308524818216</v>
      </c>
      <c r="W115" s="304">
        <f t="shared" ca="1" si="33"/>
        <v>26.547301947120861</v>
      </c>
      <c r="Y115" s="314" t="str">
        <f t="shared" ca="1" si="51"/>
        <v/>
      </c>
      <c r="Z115" s="315" t="str">
        <f t="shared" ca="1" si="52"/>
        <v/>
      </c>
      <c r="AA115" s="316" t="str">
        <f t="shared" ca="1" si="53"/>
        <v/>
      </c>
      <c r="AC115" s="310" t="e">
        <f t="shared" ca="1" si="54"/>
        <v>#N/A</v>
      </c>
      <c r="AD115" s="323" t="e">
        <f t="shared" ca="1" si="55"/>
        <v>#N/A</v>
      </c>
      <c r="AE115" s="324">
        <f t="shared" ca="1" si="34"/>
        <v>819.78230637130446</v>
      </c>
      <c r="AG115" s="306">
        <f t="shared" ca="1" si="56"/>
        <v>-17.820529782455587</v>
      </c>
      <c r="AH115" s="304">
        <f t="shared" ca="1" si="57"/>
        <v>-8.4401055140428038</v>
      </c>
    </row>
    <row r="116" spans="1:34" x14ac:dyDescent="0.2">
      <c r="A116" s="347">
        <f t="shared" ca="1" si="35"/>
        <v>0.1</v>
      </c>
      <c r="B116" s="304">
        <f t="shared" ca="1" si="36"/>
        <v>6.7999999999999741</v>
      </c>
      <c r="D116" s="306">
        <f t="shared" ca="1" si="37"/>
        <v>-2.4086417727349803</v>
      </c>
      <c r="E116" s="307">
        <f t="shared" ca="1" si="38"/>
        <v>-17.604695325309791</v>
      </c>
      <c r="F116" s="304">
        <f t="shared" ca="1" si="39"/>
        <v>17.76870430522013</v>
      </c>
      <c r="G116" s="306">
        <f t="shared" ca="1" si="40"/>
        <v>31.458552379883493</v>
      </c>
      <c r="H116" s="307">
        <f t="shared" ca="1" si="41"/>
        <v>100.82319269987943</v>
      </c>
      <c r="I116" s="304">
        <f t="shared" ca="1" si="42"/>
        <v>105.61702847569086</v>
      </c>
      <c r="J116" s="306">
        <f t="shared" ca="1" si="43"/>
        <v>206.68097101345001</v>
      </c>
      <c r="K116" s="307">
        <f t="shared" ca="1" si="44"/>
        <v>829.9526491179189</v>
      </c>
      <c r="L116" s="304">
        <f t="shared" ca="1" si="29"/>
        <v>855.30019499408161</v>
      </c>
      <c r="M116" s="306">
        <f t="shared" ca="1" si="45"/>
        <v>1.2683515269212524</v>
      </c>
      <c r="N116" s="304">
        <f t="shared" ca="1" si="46"/>
        <v>72.671189431561373</v>
      </c>
      <c r="P116" s="310">
        <f t="shared" ca="1" si="47"/>
        <v>23</v>
      </c>
      <c r="Q116" s="304">
        <f t="shared" ca="1" si="48"/>
        <v>0</v>
      </c>
      <c r="R116" s="306">
        <f t="shared" ca="1" si="49"/>
        <v>0</v>
      </c>
      <c r="S116" s="307">
        <f t="shared" ca="1" si="50"/>
        <v>3.2539999999999996</v>
      </c>
      <c r="T116" s="304">
        <f t="shared" ca="1" si="30"/>
        <v>31.921739999999996</v>
      </c>
      <c r="U116" s="311">
        <f t="shared" ca="1" si="31"/>
        <v>0</v>
      </c>
      <c r="V116" s="306">
        <f t="shared" ca="1" si="32"/>
        <v>1.1273817276692173</v>
      </c>
      <c r="W116" s="304">
        <f t="shared" ca="1" si="33"/>
        <v>25.661500187256344</v>
      </c>
      <c r="Y116" s="314" t="str">
        <f t="shared" ca="1" si="51"/>
        <v/>
      </c>
      <c r="Z116" s="315" t="str">
        <f t="shared" ca="1" si="52"/>
        <v/>
      </c>
      <c r="AA116" s="316" t="str">
        <f t="shared" ca="1" si="53"/>
        <v/>
      </c>
      <c r="AC116" s="310" t="e">
        <f t="shared" ca="1" si="54"/>
        <v>#N/A</v>
      </c>
      <c r="AD116" s="323" t="e">
        <f t="shared" ca="1" si="55"/>
        <v>#N/A</v>
      </c>
      <c r="AE116" s="324">
        <f t="shared" ca="1" si="34"/>
        <v>829.9526491179189</v>
      </c>
      <c r="AG116" s="306">
        <f t="shared" ca="1" si="56"/>
        <v>-17.531072370919304</v>
      </c>
      <c r="AH116" s="304">
        <f t="shared" ca="1" si="57"/>
        <v>-8.1583595412172301</v>
      </c>
    </row>
    <row r="117" spans="1:34" x14ac:dyDescent="0.2">
      <c r="A117" s="347">
        <f t="shared" ca="1" si="35"/>
        <v>0.1</v>
      </c>
      <c r="B117" s="304">
        <f t="shared" ca="1" si="36"/>
        <v>6.8999999999999737</v>
      </c>
      <c r="D117" s="306">
        <f t="shared" ca="1" si="37"/>
        <v>-2.3489257169007862</v>
      </c>
      <c r="E117" s="307">
        <f t="shared" ca="1" si="38"/>
        <v>-17.338197335114234</v>
      </c>
      <c r="F117" s="304">
        <f t="shared" ca="1" si="39"/>
        <v>17.496586491509714</v>
      </c>
      <c r="G117" s="306">
        <f t="shared" ca="1" si="40"/>
        <v>31.223659808193414</v>
      </c>
      <c r="H117" s="307">
        <f t="shared" ca="1" si="41"/>
        <v>99.089372966368003</v>
      </c>
      <c r="I117" s="304">
        <f t="shared" ca="1" si="42"/>
        <v>103.8923518199765</v>
      </c>
      <c r="J117" s="306">
        <f t="shared" ca="1" si="43"/>
        <v>209.81508162285385</v>
      </c>
      <c r="K117" s="307">
        <f t="shared" ca="1" si="44"/>
        <v>839.94827740123128</v>
      </c>
      <c r="L117" s="304">
        <f t="shared" ca="1" si="29"/>
        <v>865.75716987253452</v>
      </c>
      <c r="M117" s="306">
        <f t="shared" ca="1" si="45"/>
        <v>1.2655390381849272</v>
      </c>
      <c r="N117" s="304">
        <f t="shared" ca="1" si="46"/>
        <v>72.510045697041861</v>
      </c>
      <c r="P117" s="310">
        <f t="shared" ca="1" si="47"/>
        <v>23</v>
      </c>
      <c r="Q117" s="304">
        <f t="shared" ca="1" si="48"/>
        <v>0</v>
      </c>
      <c r="R117" s="306">
        <f t="shared" ca="1" si="49"/>
        <v>0</v>
      </c>
      <c r="S117" s="307">
        <f t="shared" ca="1" si="50"/>
        <v>3.2539999999999996</v>
      </c>
      <c r="T117" s="304">
        <f t="shared" ca="1" si="30"/>
        <v>31.921739999999996</v>
      </c>
      <c r="U117" s="311">
        <f t="shared" ca="1" si="31"/>
        <v>0</v>
      </c>
      <c r="V117" s="306">
        <f t="shared" ca="1" si="32"/>
        <v>1.1262534363214054</v>
      </c>
      <c r="W117" s="304">
        <f t="shared" ca="1" si="33"/>
        <v>24.805412041112465</v>
      </c>
      <c r="Y117" s="314" t="str">
        <f t="shared" ca="1" si="51"/>
        <v/>
      </c>
      <c r="Z117" s="315" t="str">
        <f t="shared" ca="1" si="52"/>
        <v/>
      </c>
      <c r="AA117" s="316" t="str">
        <f t="shared" ca="1" si="53"/>
        <v/>
      </c>
      <c r="AC117" s="310" t="e">
        <f t="shared" ca="1" si="54"/>
        <v>#N/A</v>
      </c>
      <c r="AD117" s="323" t="e">
        <f t="shared" ca="1" si="55"/>
        <v>#N/A</v>
      </c>
      <c r="AE117" s="324">
        <f t="shared" ca="1" si="34"/>
        <v>839.94827740123128</v>
      </c>
      <c r="AG117" s="306">
        <f t="shared" ca="1" si="56"/>
        <v>-17.250875545203311</v>
      </c>
      <c r="AH117" s="304">
        <f t="shared" ca="1" si="57"/>
        <v>-7.8861401927647039</v>
      </c>
    </row>
    <row r="118" spans="1:34" x14ac:dyDescent="0.2">
      <c r="A118" s="347">
        <f t="shared" ca="1" si="35"/>
        <v>0.1</v>
      </c>
      <c r="B118" s="304">
        <f t="shared" ca="1" si="36"/>
        <v>6.9999999999999734</v>
      </c>
      <c r="D118" s="306">
        <f t="shared" ca="1" si="37"/>
        <v>-2.2910212943750845</v>
      </c>
      <c r="E118" s="307">
        <f t="shared" ca="1" si="38"/>
        <v>-17.080635950647036</v>
      </c>
      <c r="F118" s="304">
        <f t="shared" ca="1" si="39"/>
        <v>17.233598087741747</v>
      </c>
      <c r="G118" s="306">
        <f t="shared" ca="1" si="40"/>
        <v>30.994557678755907</v>
      </c>
      <c r="H118" s="307">
        <f t="shared" ca="1" si="41"/>
        <v>97.381309371303303</v>
      </c>
      <c r="I118" s="304">
        <f t="shared" ca="1" si="42"/>
        <v>102.19482384431812</v>
      </c>
      <c r="J118" s="306">
        <f t="shared" ca="1" si="43"/>
        <v>212.92599249720132</v>
      </c>
      <c r="K118" s="307">
        <f t="shared" ca="1" si="44"/>
        <v>849.77181151811487</v>
      </c>
      <c r="L118" s="304">
        <f t="shared" ca="1" si="29"/>
        <v>876.04201379368601</v>
      </c>
      <c r="M118" s="306">
        <f t="shared" ca="1" si="45"/>
        <v>1.262654070589641</v>
      </c>
      <c r="N118" s="304">
        <f t="shared" ca="1" si="46"/>
        <v>72.344749229799959</v>
      </c>
      <c r="P118" s="310">
        <f t="shared" ca="1" si="47"/>
        <v>23</v>
      </c>
      <c r="Q118" s="304">
        <f t="shared" ca="1" si="48"/>
        <v>0</v>
      </c>
      <c r="R118" s="306">
        <f t="shared" ca="1" si="49"/>
        <v>0</v>
      </c>
      <c r="S118" s="307">
        <f t="shared" ca="1" si="50"/>
        <v>3.2539999999999996</v>
      </c>
      <c r="T118" s="304">
        <f t="shared" ca="1" si="30"/>
        <v>31.921739999999996</v>
      </c>
      <c r="U118" s="311">
        <f t="shared" ca="1" si="31"/>
        <v>0</v>
      </c>
      <c r="V118" s="306">
        <f t="shared" ca="1" si="32"/>
        <v>1.1251456247559866</v>
      </c>
      <c r="W118" s="304">
        <f t="shared" ca="1" si="33"/>
        <v>23.977820009580721</v>
      </c>
      <c r="Y118" s="314" t="str">
        <f t="shared" ca="1" si="51"/>
        <v/>
      </c>
      <c r="Z118" s="315" t="str">
        <f t="shared" ca="1" si="52"/>
        <v/>
      </c>
      <c r="AA118" s="316" t="str">
        <f t="shared" ca="1" si="53"/>
        <v/>
      </c>
      <c r="AC118" s="310">
        <f t="shared" ca="1" si="54"/>
        <v>6.9999999999999734</v>
      </c>
      <c r="AD118" s="323">
        <f t="shared" ca="1" si="55"/>
        <v>212.92599249720132</v>
      </c>
      <c r="AE118" s="324">
        <f t="shared" ca="1" si="34"/>
        <v>849.77181151811487</v>
      </c>
      <c r="AG118" s="306">
        <f t="shared" ca="1" si="56"/>
        <v>-16.979532610658648</v>
      </c>
      <c r="AH118" s="304">
        <f t="shared" ca="1" si="57"/>
        <v>-7.6230522560271874</v>
      </c>
    </row>
    <row r="119" spans="1:34" x14ac:dyDescent="0.2">
      <c r="A119" s="347">
        <f t="shared" ca="1" si="35"/>
        <v>0.1</v>
      </c>
      <c r="B119" s="304">
        <f t="shared" ca="1" si="36"/>
        <v>7.099999999999973</v>
      </c>
      <c r="D119" s="306">
        <f t="shared" ca="1" si="37"/>
        <v>-2.234851603307344</v>
      </c>
      <c r="E119" s="307">
        <f t="shared" ca="1" si="38"/>
        <v>-16.83164482023869</v>
      </c>
      <c r="F119" s="304">
        <f t="shared" ca="1" si="39"/>
        <v>16.97936480094215</v>
      </c>
      <c r="G119" s="306">
        <f t="shared" ca="1" si="40"/>
        <v>30.771072518425171</v>
      </c>
      <c r="H119" s="307">
        <f t="shared" ca="1" si="41"/>
        <v>95.698144889279433</v>
      </c>
      <c r="I119" s="304">
        <f t="shared" ca="1" si="42"/>
        <v>100.52359841939455</v>
      </c>
      <c r="J119" s="306">
        <f t="shared" ca="1" si="43"/>
        <v>216.01427400706038</v>
      </c>
      <c r="K119" s="307">
        <f t="shared" ca="1" si="44"/>
        <v>859.42578423114401</v>
      </c>
      <c r="L119" s="304">
        <f t="shared" ca="1" si="29"/>
        <v>886.15734786555504</v>
      </c>
      <c r="M119" s="306">
        <f t="shared" ca="1" si="45"/>
        <v>1.259694299263469</v>
      </c>
      <c r="N119" s="304">
        <f t="shared" ca="1" si="46"/>
        <v>72.175166824486453</v>
      </c>
      <c r="P119" s="310">
        <f t="shared" ca="1" si="47"/>
        <v>23</v>
      </c>
      <c r="Q119" s="304">
        <f t="shared" ca="1" si="48"/>
        <v>0</v>
      </c>
      <c r="R119" s="306">
        <f t="shared" ca="1" si="49"/>
        <v>0</v>
      </c>
      <c r="S119" s="307">
        <f t="shared" ca="1" si="50"/>
        <v>3.2539999999999996</v>
      </c>
      <c r="T119" s="304">
        <f t="shared" ca="1" si="30"/>
        <v>31.921739999999996</v>
      </c>
      <c r="U119" s="311">
        <f t="shared" ca="1" si="31"/>
        <v>0</v>
      </c>
      <c r="V119" s="306">
        <f t="shared" ca="1" si="32"/>
        <v>1.1240579513958604</v>
      </c>
      <c r="W119" s="304">
        <f t="shared" ca="1" si="33"/>
        <v>23.177570805259258</v>
      </c>
      <c r="Y119" s="314" t="str">
        <f t="shared" ca="1" si="51"/>
        <v/>
      </c>
      <c r="Z119" s="315" t="str">
        <f t="shared" ca="1" si="52"/>
        <v/>
      </c>
      <c r="AA119" s="316" t="str">
        <f t="shared" ca="1" si="53"/>
        <v/>
      </c>
      <c r="AC119" s="310" t="e">
        <f t="shared" ca="1" si="54"/>
        <v>#N/A</v>
      </c>
      <c r="AD119" s="323" t="e">
        <f t="shared" ca="1" si="55"/>
        <v>#N/A</v>
      </c>
      <c r="AE119" s="324">
        <f t="shared" ca="1" si="34"/>
        <v>859.42578423114401</v>
      </c>
      <c r="AG119" s="306">
        <f t="shared" ca="1" si="56"/>
        <v>-16.716657303428683</v>
      </c>
      <c r="AH119" s="304">
        <f t="shared" ca="1" si="57"/>
        <v>-7.368721576392355</v>
      </c>
    </row>
    <row r="120" spans="1:34" x14ac:dyDescent="0.2">
      <c r="A120" s="347">
        <f t="shared" ca="1" si="35"/>
        <v>0.1</v>
      </c>
      <c r="B120" s="304">
        <f t="shared" ca="1" si="36"/>
        <v>7.1999999999999726</v>
      </c>
      <c r="D120" s="306">
        <f t="shared" ca="1" si="37"/>
        <v>-2.1803437791723379</v>
      </c>
      <c r="E120" s="307">
        <f t="shared" ca="1" si="38"/>
        <v>-16.590876901925817</v>
      </c>
      <c r="F120" s="304">
        <f t="shared" ca="1" si="39"/>
        <v>16.733532064995455</v>
      </c>
      <c r="G120" s="306">
        <f t="shared" ca="1" si="40"/>
        <v>30.553038140507937</v>
      </c>
      <c r="H120" s="307">
        <f t="shared" ca="1" si="41"/>
        <v>94.039057199086855</v>
      </c>
      <c r="I120" s="304">
        <f t="shared" ca="1" si="42"/>
        <v>98.877866170890144</v>
      </c>
      <c r="J120" s="306">
        <f t="shared" ca="1" si="43"/>
        <v>219.08047954000705</v>
      </c>
      <c r="K120" s="307">
        <f t="shared" ca="1" si="44"/>
        <v>868.91264433556228</v>
      </c>
      <c r="L120" s="304">
        <f t="shared" ca="1" si="29"/>
        <v>896.10570805106397</v>
      </c>
      <c r="M120" s="306">
        <f t="shared" ca="1" si="45"/>
        <v>1.256657296433382</v>
      </c>
      <c r="N120" s="304">
        <f t="shared" ca="1" si="46"/>
        <v>72.001159379953194</v>
      </c>
      <c r="P120" s="310">
        <f t="shared" ca="1" si="47"/>
        <v>23</v>
      </c>
      <c r="Q120" s="304">
        <f t="shared" ca="1" si="48"/>
        <v>0</v>
      </c>
      <c r="R120" s="306">
        <f t="shared" ca="1" si="49"/>
        <v>0</v>
      </c>
      <c r="S120" s="307">
        <f t="shared" ca="1" si="50"/>
        <v>3.2539999999999996</v>
      </c>
      <c r="T120" s="304">
        <f t="shared" ca="1" si="30"/>
        <v>31.921739999999996</v>
      </c>
      <c r="U120" s="311">
        <f t="shared" ca="1" si="31"/>
        <v>0</v>
      </c>
      <c r="V120" s="306">
        <f t="shared" ca="1" si="32"/>
        <v>1.1229900862635525</v>
      </c>
      <c r="W120" s="304">
        <f t="shared" ca="1" si="33"/>
        <v>22.403571356685944</v>
      </c>
      <c r="Y120" s="314" t="str">
        <f t="shared" ca="1" si="51"/>
        <v/>
      </c>
      <c r="Z120" s="315" t="str">
        <f t="shared" ca="1" si="52"/>
        <v/>
      </c>
      <c r="AA120" s="316" t="str">
        <f t="shared" ca="1" si="53"/>
        <v/>
      </c>
      <c r="AC120" s="310" t="e">
        <f t="shared" ca="1" si="54"/>
        <v>#N/A</v>
      </c>
      <c r="AD120" s="323" t="e">
        <f t="shared" ca="1" si="55"/>
        <v>#N/A</v>
      </c>
      <c r="AE120" s="324">
        <f t="shared" ca="1" si="34"/>
        <v>868.91264433556228</v>
      </c>
      <c r="AG120" s="306">
        <f t="shared" ca="1" si="56"/>
        <v>-16.461882425265777</v>
      </c>
      <c r="AH120" s="304">
        <f t="shared" ca="1" si="57"/>
        <v>-7.1227937324091153</v>
      </c>
    </row>
    <row r="121" spans="1:34" x14ac:dyDescent="0.2">
      <c r="A121" s="347">
        <f t="shared" ca="1" si="35"/>
        <v>0.1</v>
      </c>
      <c r="B121" s="304">
        <f t="shared" ca="1" si="36"/>
        <v>7.2999999999999723</v>
      </c>
      <c r="D121" s="306">
        <f t="shared" ca="1" si="37"/>
        <v>-2.1274287443559383</v>
      </c>
      <c r="E121" s="307">
        <f t="shared" ca="1" si="38"/>
        <v>-16.358003260998895</v>
      </c>
      <c r="F121" s="304">
        <f t="shared" ca="1" si="39"/>
        <v>16.495763812238657</v>
      </c>
      <c r="G121" s="306">
        <f t="shared" ca="1" si="40"/>
        <v>30.340295266072342</v>
      </c>
      <c r="H121" s="307">
        <f t="shared" ca="1" si="41"/>
        <v>92.403256872986972</v>
      </c>
      <c r="I121" s="304">
        <f t="shared" ca="1" si="42"/>
        <v>97.256852702355459</v>
      </c>
      <c r="J121" s="306">
        <f t="shared" ca="1" si="43"/>
        <v>222.12514621033606</v>
      </c>
      <c r="K121" s="307">
        <f t="shared" ca="1" si="44"/>
        <v>878.23476003916596</v>
      </c>
      <c r="L121" s="304">
        <f t="shared" ca="1" si="29"/>
        <v>905.88954863162792</v>
      </c>
      <c r="M121" s="306">
        <f t="shared" ca="1" si="45"/>
        <v>1.2535405259972152</v>
      </c>
      <c r="N121" s="304">
        <f t="shared" ca="1" si="46"/>
        <v>71.822581588249676</v>
      </c>
      <c r="P121" s="310">
        <f t="shared" ca="1" si="47"/>
        <v>23</v>
      </c>
      <c r="Q121" s="304">
        <f t="shared" ca="1" si="48"/>
        <v>0</v>
      </c>
      <c r="R121" s="306">
        <f t="shared" ca="1" si="49"/>
        <v>0</v>
      </c>
      <c r="S121" s="307">
        <f t="shared" ca="1" si="50"/>
        <v>3.2539999999999996</v>
      </c>
      <c r="T121" s="304">
        <f t="shared" ca="1" si="30"/>
        <v>31.921739999999996</v>
      </c>
      <c r="U121" s="311">
        <f t="shared" ca="1" si="31"/>
        <v>0</v>
      </c>
      <c r="V121" s="306">
        <f t="shared" ca="1" si="32"/>
        <v>1.1219417105025444</v>
      </c>
      <c r="W121" s="304">
        <f t="shared" ca="1" si="33"/>
        <v>21.654785101841682</v>
      </c>
      <c r="Y121" s="314" t="str">
        <f t="shared" ca="1" si="51"/>
        <v/>
      </c>
      <c r="Z121" s="315" t="str">
        <f t="shared" ca="1" si="52"/>
        <v/>
      </c>
      <c r="AA121" s="316" t="str">
        <f t="shared" ca="1" si="53"/>
        <v/>
      </c>
      <c r="AC121" s="310" t="e">
        <f t="shared" ca="1" si="54"/>
        <v>#N/A</v>
      </c>
      <c r="AD121" s="323" t="e">
        <f t="shared" ca="1" si="55"/>
        <v>#N/A</v>
      </c>
      <c r="AE121" s="324">
        <f t="shared" ca="1" si="34"/>
        <v>878.23476003916596</v>
      </c>
      <c r="AG121" s="306">
        <f t="shared" ca="1" si="56"/>
        <v>-16.214858572296503</v>
      </c>
      <c r="AH121" s="304">
        <f t="shared" ca="1" si="57"/>
        <v>-6.8849328078321905</v>
      </c>
    </row>
    <row r="122" spans="1:34" x14ac:dyDescent="0.2">
      <c r="A122" s="347">
        <f t="shared" ca="1" si="35"/>
        <v>0.1</v>
      </c>
      <c r="B122" s="304">
        <f t="shared" ca="1" si="36"/>
        <v>7.3999999999999719</v>
      </c>
      <c r="D122" s="306">
        <f t="shared" ca="1" si="37"/>
        <v>-2.076040975984875</v>
      </c>
      <c r="E122" s="307">
        <f t="shared" ca="1" si="38"/>
        <v>-16.132711954530375</v>
      </c>
      <c r="F122" s="304">
        <f t="shared" ca="1" si="39"/>
        <v>16.265741333914526</v>
      </c>
      <c r="G122" s="306">
        <f t="shared" ca="1" si="40"/>
        <v>30.132691168473855</v>
      </c>
      <c r="H122" s="307">
        <f t="shared" ca="1" si="41"/>
        <v>90.789985677533934</v>
      </c>
      <c r="I122" s="304">
        <f t="shared" ca="1" si="42"/>
        <v>95.659816936796616</v>
      </c>
      <c r="J122" s="306">
        <f t="shared" ca="1" si="43"/>
        <v>225.14879553206336</v>
      </c>
      <c r="K122" s="307">
        <f t="shared" ca="1" si="44"/>
        <v>887.39442216669204</v>
      </c>
      <c r="L122" s="304">
        <f t="shared" ca="1" si="29"/>
        <v>915.5112454918816</v>
      </c>
      <c r="M122" s="306">
        <f t="shared" ca="1" si="45"/>
        <v>1.2503413377599777</v>
      </c>
      <c r="N122" s="304">
        <f t="shared" ca="1" si="46"/>
        <v>71.639281604388074</v>
      </c>
      <c r="P122" s="310">
        <f t="shared" ca="1" si="47"/>
        <v>23</v>
      </c>
      <c r="Q122" s="304">
        <f t="shared" ca="1" si="48"/>
        <v>0</v>
      </c>
      <c r="R122" s="306">
        <f t="shared" ca="1" si="49"/>
        <v>0</v>
      </c>
      <c r="S122" s="307">
        <f t="shared" ca="1" si="50"/>
        <v>3.2539999999999996</v>
      </c>
      <c r="T122" s="304">
        <f t="shared" ca="1" si="30"/>
        <v>31.921739999999996</v>
      </c>
      <c r="U122" s="311">
        <f t="shared" ca="1" si="31"/>
        <v>0</v>
      </c>
      <c r="V122" s="306">
        <f t="shared" ca="1" si="32"/>
        <v>1.1209125159239046</v>
      </c>
      <c r="W122" s="304">
        <f t="shared" ca="1" si="33"/>
        <v>20.930228547204717</v>
      </c>
      <c r="Y122" s="314" t="str">
        <f t="shared" ca="1" si="51"/>
        <v/>
      </c>
      <c r="Z122" s="315" t="str">
        <f t="shared" ca="1" si="52"/>
        <v/>
      </c>
      <c r="AA122" s="316" t="str">
        <f t="shared" ca="1" si="53"/>
        <v/>
      </c>
      <c r="AC122" s="310" t="e">
        <f t="shared" ca="1" si="54"/>
        <v>#N/A</v>
      </c>
      <c r="AD122" s="323" t="e">
        <f t="shared" ca="1" si="55"/>
        <v>#N/A</v>
      </c>
      <c r="AE122" s="324">
        <f t="shared" ca="1" si="34"/>
        <v>887.39442216669204</v>
      </c>
      <c r="AG122" s="306">
        <f t="shared" ca="1" si="56"/>
        <v>-15.975252949457156</v>
      </c>
      <c r="AH122" s="304">
        <f t="shared" ca="1" si="57"/>
        <v>-6.6548202525635176</v>
      </c>
    </row>
    <row r="123" spans="1:34" x14ac:dyDescent="0.2">
      <c r="A123" s="347">
        <f t="shared" ca="1" si="35"/>
        <v>0.1</v>
      </c>
      <c r="B123" s="304">
        <f t="shared" ca="1" si="36"/>
        <v>7.4999999999999716</v>
      </c>
      <c r="D123" s="306">
        <f t="shared" ca="1" si="37"/>
        <v>-2.0261182905144297</v>
      </c>
      <c r="E123" s="307">
        <f t="shared" ca="1" si="38"/>
        <v>-15.914706995744627</v>
      </c>
      <c r="F123" s="304">
        <f t="shared" ca="1" si="39"/>
        <v>16.043162222191736</v>
      </c>
      <c r="G123" s="306">
        <f t="shared" ca="1" si="40"/>
        <v>29.930079339422413</v>
      </c>
      <c r="H123" s="307">
        <f t="shared" ca="1" si="41"/>
        <v>89.198514977959476</v>
      </c>
      <c r="I123" s="304">
        <f t="shared" ca="1" si="42"/>
        <v>94.086049569196931</v>
      </c>
      <c r="J123" s="306">
        <f t="shared" ca="1" si="43"/>
        <v>228.15193405745816</v>
      </c>
      <c r="K123" s="307">
        <f t="shared" ca="1" si="44"/>
        <v>896.39384719946668</v>
      </c>
      <c r="L123" s="304">
        <f t="shared" ca="1" si="29"/>
        <v>924.97309923652347</v>
      </c>
      <c r="M123" s="306">
        <f t="shared" ca="1" si="45"/>
        <v>1.2470569613115061</v>
      </c>
      <c r="N123" s="304">
        <f t="shared" ca="1" si="46"/>
        <v>71.45110069555848</v>
      </c>
      <c r="P123" s="310">
        <f t="shared" ca="1" si="47"/>
        <v>23</v>
      </c>
      <c r="Q123" s="304">
        <f t="shared" ca="1" si="48"/>
        <v>0</v>
      </c>
      <c r="R123" s="306">
        <f t="shared" ca="1" si="49"/>
        <v>0</v>
      </c>
      <c r="S123" s="307">
        <f t="shared" ca="1" si="50"/>
        <v>3.2539999999999996</v>
      </c>
      <c r="T123" s="304">
        <f t="shared" ca="1" si="30"/>
        <v>31.921739999999996</v>
      </c>
      <c r="U123" s="311">
        <f t="shared" ca="1" si="31"/>
        <v>0</v>
      </c>
      <c r="V123" s="306">
        <f t="shared" ca="1" si="32"/>
        <v>1.1199022045766514</v>
      </c>
      <c r="W123" s="304">
        <f t="shared" ca="1" si="33"/>
        <v>20.228968070808691</v>
      </c>
      <c r="Y123" s="314" t="str">
        <f t="shared" ca="1" si="51"/>
        <v/>
      </c>
      <c r="Z123" s="315" t="str">
        <f t="shared" ca="1" si="52"/>
        <v/>
      </c>
      <c r="AA123" s="316" t="str">
        <f t="shared" ca="1" si="53"/>
        <v/>
      </c>
      <c r="AC123" s="310" t="e">
        <f t="shared" ca="1" si="54"/>
        <v>#N/A</v>
      </c>
      <c r="AD123" s="323" t="e">
        <f t="shared" ca="1" si="55"/>
        <v>#N/A</v>
      </c>
      <c r="AE123" s="324">
        <f t="shared" ca="1" si="34"/>
        <v>896.39384719946668</v>
      </c>
      <c r="AG123" s="306">
        <f t="shared" ca="1" si="56"/>
        <v>-15.742748263042008</v>
      </c>
      <c r="AH123" s="304">
        <f t="shared" ca="1" si="57"/>
        <v>-6.4321538252012047</v>
      </c>
    </row>
    <row r="124" spans="1:34" x14ac:dyDescent="0.2">
      <c r="A124" s="347">
        <f t="shared" ca="1" si="35"/>
        <v>0.1</v>
      </c>
      <c r="B124" s="304">
        <f t="shared" ca="1" si="36"/>
        <v>7.5999999999999712</v>
      </c>
      <c r="D124" s="306">
        <f t="shared" ca="1" si="37"/>
        <v>-1.9776016437250403</v>
      </c>
      <c r="E124" s="307">
        <f t="shared" ca="1" si="38"/>
        <v>-15.703707391744237</v>
      </c>
      <c r="F124" s="304">
        <f t="shared" ca="1" si="39"/>
        <v>15.827739387126217</v>
      </c>
      <c r="G124" s="306">
        <f t="shared" ca="1" si="40"/>
        <v>29.732319175049909</v>
      </c>
      <c r="H124" s="307">
        <f t="shared" ca="1" si="41"/>
        <v>87.628144238785055</v>
      </c>
      <c r="I124" s="304">
        <f t="shared" ca="1" si="42"/>
        <v>92.534871622866362</v>
      </c>
      <c r="J124" s="306">
        <f t="shared" ca="1" si="43"/>
        <v>231.13505398318179</v>
      </c>
      <c r="K124" s="307">
        <f t="shared" ca="1" si="44"/>
        <v>905.23518016030391</v>
      </c>
      <c r="L124" s="304">
        <f t="shared" ca="1" si="29"/>
        <v>934.27733814947385</v>
      </c>
      <c r="M124" s="306">
        <f t="shared" ca="1" si="45"/>
        <v>1.2436844995207916</v>
      </c>
      <c r="N124" s="304">
        <f t="shared" ca="1" si="46"/>
        <v>71.257872868381412</v>
      </c>
      <c r="P124" s="310">
        <f t="shared" ca="1" si="47"/>
        <v>23</v>
      </c>
      <c r="Q124" s="304">
        <f t="shared" ca="1" si="48"/>
        <v>0</v>
      </c>
      <c r="R124" s="306">
        <f t="shared" ca="1" si="49"/>
        <v>0</v>
      </c>
      <c r="S124" s="307">
        <f t="shared" ca="1" si="50"/>
        <v>3.2539999999999996</v>
      </c>
      <c r="T124" s="304">
        <f t="shared" ca="1" si="30"/>
        <v>31.921739999999996</v>
      </c>
      <c r="U124" s="311">
        <f t="shared" ca="1" si="31"/>
        <v>0</v>
      </c>
      <c r="V124" s="306">
        <f t="shared" ca="1" si="32"/>
        <v>1.1189104883403787</v>
      </c>
      <c r="W124" s="304">
        <f t="shared" ca="1" si="33"/>
        <v>19.55011694970867</v>
      </c>
      <c r="Y124" s="314" t="str">
        <f t="shared" ca="1" si="51"/>
        <v/>
      </c>
      <c r="Z124" s="315" t="str">
        <f t="shared" ca="1" si="52"/>
        <v/>
      </c>
      <c r="AA124" s="316" t="str">
        <f t="shared" ca="1" si="53"/>
        <v/>
      </c>
      <c r="AC124" s="310" t="e">
        <f t="shared" ca="1" si="54"/>
        <v>#N/A</v>
      </c>
      <c r="AD124" s="323" t="e">
        <f t="shared" ca="1" si="55"/>
        <v>#N/A</v>
      </c>
      <c r="AE124" s="324">
        <f t="shared" ca="1" si="34"/>
        <v>905.23518016030391</v>
      </c>
      <c r="AG124" s="306">
        <f t="shared" ca="1" si="56"/>
        <v>-15.517041684449961</v>
      </c>
      <c r="AH124" s="304">
        <f t="shared" ca="1" si="57"/>
        <v>-6.2166466105742755</v>
      </c>
    </row>
    <row r="125" spans="1:34" x14ac:dyDescent="0.2">
      <c r="A125" s="347">
        <f t="shared" ca="1" si="35"/>
        <v>0.1</v>
      </c>
      <c r="B125" s="304">
        <f t="shared" ca="1" si="36"/>
        <v>7.6999999999999709</v>
      </c>
      <c r="D125" s="306">
        <f t="shared" ca="1" si="37"/>
        <v>-1.9304349449019158</v>
      </c>
      <c r="E125" s="307">
        <f t="shared" ca="1" si="38"/>
        <v>-15.499446248693859</v>
      </c>
      <c r="F125" s="304">
        <f t="shared" ca="1" si="39"/>
        <v>15.619200142537665</v>
      </c>
      <c r="G125" s="306">
        <f t="shared" ca="1" si="40"/>
        <v>29.539275680559719</v>
      </c>
      <c r="H125" s="307">
        <f t="shared" ca="1" si="41"/>
        <v>86.078199613915672</v>
      </c>
      <c r="I125" s="304">
        <f t="shared" ca="1" si="42"/>
        <v>91.005633103150373</v>
      </c>
      <c r="J125" s="306">
        <f t="shared" ca="1" si="43"/>
        <v>234.09863372596226</v>
      </c>
      <c r="K125" s="307">
        <f t="shared" ca="1" si="44"/>
        <v>913.92049735293892</v>
      </c>
      <c r="L125" s="304">
        <f t="shared" ca="1" si="29"/>
        <v>943.42612100482222</v>
      </c>
      <c r="M125" s="306">
        <f t="shared" ca="1" si="45"/>
        <v>1.2402209216205067</v>
      </c>
      <c r="N125" s="304">
        <f t="shared" ca="1" si="46"/>
        <v>71.059424472680305</v>
      </c>
      <c r="P125" s="310">
        <f t="shared" ca="1" si="47"/>
        <v>23</v>
      </c>
      <c r="Q125" s="304">
        <f t="shared" ca="1" si="48"/>
        <v>0</v>
      </c>
      <c r="R125" s="306">
        <f t="shared" ca="1" si="49"/>
        <v>0</v>
      </c>
      <c r="S125" s="307">
        <f t="shared" ca="1" si="50"/>
        <v>3.2539999999999996</v>
      </c>
      <c r="T125" s="304">
        <f t="shared" ca="1" si="30"/>
        <v>31.921739999999996</v>
      </c>
      <c r="U125" s="311">
        <f t="shared" ca="1" si="31"/>
        <v>0</v>
      </c>
      <c r="V125" s="306">
        <f t="shared" ca="1" si="32"/>
        <v>1.1179370885387989</v>
      </c>
      <c r="W125" s="304">
        <f t="shared" ca="1" si="33"/>
        <v>18.892832594017761</v>
      </c>
      <c r="Y125" s="314" t="str">
        <f t="shared" ca="1" si="51"/>
        <v/>
      </c>
      <c r="Z125" s="315" t="str">
        <f t="shared" ca="1" si="52"/>
        <v/>
      </c>
      <c r="AA125" s="316" t="str">
        <f t="shared" ca="1" si="53"/>
        <v/>
      </c>
      <c r="AC125" s="310" t="e">
        <f t="shared" ca="1" si="54"/>
        <v>#N/A</v>
      </c>
      <c r="AD125" s="323" t="e">
        <f t="shared" ca="1" si="55"/>
        <v>#N/A</v>
      </c>
      <c r="AE125" s="324">
        <f t="shared" ca="1" si="34"/>
        <v>913.92049735293892</v>
      </c>
      <c r="AG125" s="306">
        <f t="shared" ca="1" si="56"/>
        <v>-15.297843878788383</v>
      </c>
      <c r="AH125" s="304">
        <f t="shared" ca="1" si="57"/>
        <v>-6.0080261062411413</v>
      </c>
    </row>
    <row r="126" spans="1:34" x14ac:dyDescent="0.2">
      <c r="A126" s="347">
        <f t="shared" ca="1" si="35"/>
        <v>0.1</v>
      </c>
      <c r="B126" s="304">
        <f t="shared" ca="1" si="36"/>
        <v>7.7999999999999705</v>
      </c>
      <c r="D126" s="306">
        <f t="shared" ca="1" si="37"/>
        <v>-1.8845648840828471</v>
      </c>
      <c r="E126" s="307">
        <f t="shared" ca="1" si="38"/>
        <v>-15.301669939091255</v>
      </c>
      <c r="F126" s="304">
        <f t="shared" ca="1" si="39"/>
        <v>15.417285355314895</v>
      </c>
      <c r="G126" s="306">
        <f t="shared" ca="1" si="40"/>
        <v>29.350819192151434</v>
      </c>
      <c r="H126" s="307">
        <f t="shared" ca="1" si="41"/>
        <v>84.548032620006552</v>
      </c>
      <c r="I126" s="304">
        <f t="shared" ca="1" si="42"/>
        <v>89.497711742614158</v>
      </c>
      <c r="J126" s="306">
        <f t="shared" ca="1" si="43"/>
        <v>237.04313846959781</v>
      </c>
      <c r="K126" s="307">
        <f t="shared" ca="1" si="44"/>
        <v>922.45180896463501</v>
      </c>
      <c r="L126" s="304">
        <f t="shared" ca="1" si="29"/>
        <v>952.42153973838936</v>
      </c>
      <c r="M126" s="306">
        <f t="shared" ca="1" si="45"/>
        <v>1.2366630558533436</v>
      </c>
      <c r="N126" s="304">
        <f t="shared" ca="1" si="46"/>
        <v>70.855573780147779</v>
      </c>
      <c r="P126" s="310">
        <f t="shared" ca="1" si="47"/>
        <v>23</v>
      </c>
      <c r="Q126" s="304">
        <f t="shared" ca="1" si="48"/>
        <v>0</v>
      </c>
      <c r="R126" s="306">
        <f t="shared" ca="1" si="49"/>
        <v>0</v>
      </c>
      <c r="S126" s="307">
        <f t="shared" ca="1" si="50"/>
        <v>3.2539999999999996</v>
      </c>
      <c r="T126" s="304">
        <f t="shared" ca="1" si="30"/>
        <v>31.921739999999996</v>
      </c>
      <c r="U126" s="311">
        <f t="shared" ca="1" si="31"/>
        <v>0</v>
      </c>
      <c r="V126" s="306">
        <f t="shared" ca="1" si="32"/>
        <v>1.116981735572931</v>
      </c>
      <c r="W126" s="304">
        <f t="shared" ca="1" si="33"/>
        <v>18.256313971259875</v>
      </c>
      <c r="Y126" s="314" t="str">
        <f t="shared" ca="1" si="51"/>
        <v/>
      </c>
      <c r="Z126" s="315" t="str">
        <f t="shared" ca="1" si="52"/>
        <v/>
      </c>
      <c r="AA126" s="316" t="str">
        <f t="shared" ca="1" si="53"/>
        <v/>
      </c>
      <c r="AC126" s="310" t="e">
        <f t="shared" ca="1" si="54"/>
        <v>#N/A</v>
      </c>
      <c r="AD126" s="323" t="e">
        <f t="shared" ca="1" si="55"/>
        <v>#N/A</v>
      </c>
      <c r="AE126" s="324">
        <f t="shared" ca="1" si="34"/>
        <v>922.45180896463501</v>
      </c>
      <c r="AG126" s="306">
        <f t="shared" ca="1" si="56"/>
        <v>-15.084878092504058</v>
      </c>
      <c r="AH126" s="304">
        <f t="shared" ca="1" si="57"/>
        <v>-5.8060333724701181</v>
      </c>
    </row>
    <row r="127" spans="1:34" x14ac:dyDescent="0.2">
      <c r="A127" s="347">
        <f t="shared" ca="1" si="35"/>
        <v>0.1</v>
      </c>
      <c r="B127" s="304">
        <f t="shared" ca="1" si="36"/>
        <v>7.8999999999999702</v>
      </c>
      <c r="D127" s="306">
        <f t="shared" ca="1" si="37"/>
        <v>-1.8399407713594356</v>
      </c>
      <c r="E127" s="307">
        <f t="shared" ca="1" si="38"/>
        <v>-15.110137326230952</v>
      </c>
      <c r="F127" s="304">
        <f t="shared" ca="1" si="39"/>
        <v>15.221748653149829</v>
      </c>
      <c r="G127" s="306">
        <f t="shared" ca="1" si="40"/>
        <v>29.166825115015492</v>
      </c>
      <c r="H127" s="307">
        <f t="shared" ca="1" si="41"/>
        <v>83.037018887383454</v>
      </c>
      <c r="I127" s="304">
        <f t="shared" ca="1" si="42"/>
        <v>88.010511832357707</v>
      </c>
      <c r="J127" s="306">
        <f t="shared" ca="1" si="43"/>
        <v>239.96902068495615</v>
      </c>
      <c r="K127" s="307">
        <f t="shared" ca="1" si="44"/>
        <v>930.8310615400045</v>
      </c>
      <c r="L127" s="304">
        <f t="shared" ca="1" si="29"/>
        <v>961.2656219881103</v>
      </c>
      <c r="M127" s="306">
        <f t="shared" ca="1" si="45"/>
        <v>1.2330075816497097</v>
      </c>
      <c r="N127" s="304">
        <f t="shared" ca="1" si="46"/>
        <v>70.646130536160612</v>
      </c>
      <c r="P127" s="310">
        <f t="shared" ca="1" si="47"/>
        <v>23</v>
      </c>
      <c r="Q127" s="304">
        <f t="shared" ca="1" si="48"/>
        <v>0</v>
      </c>
      <c r="R127" s="306">
        <f t="shared" ca="1" si="49"/>
        <v>0</v>
      </c>
      <c r="S127" s="307">
        <f t="shared" ca="1" si="50"/>
        <v>3.2539999999999996</v>
      </c>
      <c r="T127" s="304">
        <f t="shared" ca="1" si="30"/>
        <v>31.921739999999996</v>
      </c>
      <c r="U127" s="311">
        <f t="shared" ca="1" si="31"/>
        <v>0</v>
      </c>
      <c r="V127" s="306">
        <f t="shared" ca="1" si="32"/>
        <v>1.1160441685727687</v>
      </c>
      <c r="W127" s="304">
        <f t="shared" ca="1" si="33"/>
        <v>17.639799206213624</v>
      </c>
      <c r="Y127" s="314" t="str">
        <f t="shared" ca="1" si="51"/>
        <v/>
      </c>
      <c r="Z127" s="315" t="str">
        <f t="shared" ca="1" si="52"/>
        <v/>
      </c>
      <c r="AA127" s="316" t="str">
        <f t="shared" ca="1" si="53"/>
        <v/>
      </c>
      <c r="AC127" s="310" t="e">
        <f t="shared" ca="1" si="54"/>
        <v>#N/A</v>
      </c>
      <c r="AD127" s="323" t="e">
        <f t="shared" ca="1" si="55"/>
        <v>#N/A</v>
      </c>
      <c r="AE127" s="324">
        <f t="shared" ca="1" si="34"/>
        <v>930.8310615400045</v>
      </c>
      <c r="AG127" s="306">
        <f t="shared" ca="1" si="56"/>
        <v>-14.877879294665622</v>
      </c>
      <c r="AH127" s="304">
        <f t="shared" ca="1" si="57"/>
        <v>-5.610422240706785</v>
      </c>
    </row>
    <row r="128" spans="1:34" x14ac:dyDescent="0.2">
      <c r="A128" s="347">
        <f t="shared" ca="1" si="35"/>
        <v>0.1</v>
      </c>
      <c r="B128" s="304">
        <f t="shared" ca="1" si="36"/>
        <v>7.9999999999999698</v>
      </c>
      <c r="D128" s="306">
        <f t="shared" ca="1" si="37"/>
        <v>-1.7965143873074747</v>
      </c>
      <c r="E128" s="307">
        <f t="shared" ca="1" si="38"/>
        <v>-14.924619041395371</v>
      </c>
      <c r="F128" s="304">
        <f t="shared" ca="1" si="39"/>
        <v>15.032355686138617</v>
      </c>
      <c r="G128" s="306">
        <f t="shared" ca="1" si="40"/>
        <v>28.987173676284744</v>
      </c>
      <c r="H128" s="307">
        <f t="shared" ca="1" si="41"/>
        <v>81.544556983243922</v>
      </c>
      <c r="I128" s="304">
        <f t="shared" ca="1" si="42"/>
        <v>86.543463134615834</v>
      </c>
      <c r="J128" s="306">
        <f t="shared" ca="1" si="43"/>
        <v>242.87672062452117</v>
      </c>
      <c r="K128" s="307">
        <f t="shared" ca="1" si="44"/>
        <v>939.06014033353586</v>
      </c>
      <c r="L128" s="304">
        <f t="shared" ca="1" si="29"/>
        <v>969.9603335108925</v>
      </c>
      <c r="M128" s="306">
        <f t="shared" ca="1" si="45"/>
        <v>1.2292510213041377</v>
      </c>
      <c r="N128" s="304">
        <f t="shared" ca="1" si="46"/>
        <v>70.430895482873126</v>
      </c>
      <c r="P128" s="310">
        <f t="shared" ca="1" si="47"/>
        <v>23</v>
      </c>
      <c r="Q128" s="304">
        <f t="shared" ca="1" si="48"/>
        <v>0</v>
      </c>
      <c r="R128" s="306">
        <f t="shared" ca="1" si="49"/>
        <v>0</v>
      </c>
      <c r="S128" s="307">
        <f t="shared" ca="1" si="50"/>
        <v>3.2539999999999996</v>
      </c>
      <c r="T128" s="304">
        <f t="shared" ca="1" si="30"/>
        <v>31.921739999999996</v>
      </c>
      <c r="U128" s="311">
        <f t="shared" ca="1" si="31"/>
        <v>0</v>
      </c>
      <c r="V128" s="306">
        <f t="shared" ca="1" si="32"/>
        <v>1.1151241350663359</v>
      </c>
      <c r="W128" s="304">
        <f t="shared" ca="1" si="33"/>
        <v>17.04256334271226</v>
      </c>
      <c r="Y128" s="314" t="str">
        <f t="shared" ca="1" si="51"/>
        <v/>
      </c>
      <c r="Z128" s="315" t="str">
        <f t="shared" ca="1" si="52"/>
        <v/>
      </c>
      <c r="AA128" s="316" t="str">
        <f t="shared" ca="1" si="53"/>
        <v/>
      </c>
      <c r="AC128" s="310">
        <f t="shared" ca="1" si="54"/>
        <v>7.9999999999999698</v>
      </c>
      <c r="AD128" s="323">
        <f t="shared" ca="1" si="55"/>
        <v>242.87672062452117</v>
      </c>
      <c r="AE128" s="324">
        <f t="shared" ca="1" si="34"/>
        <v>939.06014033353586</v>
      </c>
      <c r="AG128" s="306">
        <f t="shared" ca="1" si="56"/>
        <v>-14.676593366926149</v>
      </c>
      <c r="AH128" s="304">
        <f t="shared" ca="1" si="57"/>
        <v>-5.420958575972227</v>
      </c>
    </row>
    <row r="129" spans="1:34" x14ac:dyDescent="0.2">
      <c r="A129" s="347">
        <f t="shared" ca="1" si="35"/>
        <v>0.1</v>
      </c>
      <c r="B129" s="304">
        <f t="shared" ca="1" si="36"/>
        <v>8.0999999999999694</v>
      </c>
      <c r="D129" s="306">
        <f t="shared" ca="1" si="37"/>
        <v>-1.7542398437039315</v>
      </c>
      <c r="E129" s="307">
        <f t="shared" ca="1" si="38"/>
        <v>-14.74489680969568</v>
      </c>
      <c r="F129" s="304">
        <f t="shared" ca="1" si="39"/>
        <v>14.848883438084233</v>
      </c>
      <c r="G129" s="306">
        <f t="shared" ca="1" si="40"/>
        <v>28.811749691914351</v>
      </c>
      <c r="H129" s="307">
        <f t="shared" ca="1" si="41"/>
        <v>80.070067302274353</v>
      </c>
      <c r="I129" s="304">
        <f t="shared" ca="1" si="42"/>
        <v>85.096019872261195</v>
      </c>
      <c r="J129" s="306">
        <f t="shared" ca="1" si="43"/>
        <v>245.76666679293112</v>
      </c>
      <c r="K129" s="307">
        <f t="shared" ca="1" si="44"/>
        <v>947.1408715478118</v>
      </c>
      <c r="L129" s="304">
        <f t="shared" ca="1" si="29"/>
        <v>978.50758048308251</v>
      </c>
      <c r="M129" s="306">
        <f t="shared" ca="1" si="45"/>
        <v>1.2253897311154167</v>
      </c>
      <c r="N129" s="304">
        <f t="shared" ca="1" si="46"/>
        <v>70.209659851584149</v>
      </c>
      <c r="P129" s="310">
        <f t="shared" ca="1" si="47"/>
        <v>23</v>
      </c>
      <c r="Q129" s="304">
        <f t="shared" ca="1" si="48"/>
        <v>0</v>
      </c>
      <c r="R129" s="306">
        <f t="shared" ca="1" si="49"/>
        <v>0</v>
      </c>
      <c r="S129" s="307">
        <f t="shared" ca="1" si="50"/>
        <v>3.2539999999999996</v>
      </c>
      <c r="T129" s="304">
        <f t="shared" ca="1" si="30"/>
        <v>31.921739999999996</v>
      </c>
      <c r="U129" s="311">
        <f t="shared" ca="1" si="31"/>
        <v>0</v>
      </c>
      <c r="V129" s="306">
        <f t="shared" ca="1" si="32"/>
        <v>1.1142213906651084</v>
      </c>
      <c r="W129" s="304">
        <f t="shared" ca="1" si="33"/>
        <v>16.463916255031243</v>
      </c>
      <c r="Y129" s="314" t="str">
        <f t="shared" ca="1" si="51"/>
        <v/>
      </c>
      <c r="Z129" s="315" t="str">
        <f t="shared" ca="1" si="52"/>
        <v/>
      </c>
      <c r="AA129" s="316" t="str">
        <f t="shared" ca="1" si="53"/>
        <v/>
      </c>
      <c r="AC129" s="310" t="e">
        <f t="shared" ca="1" si="54"/>
        <v>#N/A</v>
      </c>
      <c r="AD129" s="323" t="e">
        <f t="shared" ca="1" si="55"/>
        <v>#N/A</v>
      </c>
      <c r="AE129" s="324">
        <f t="shared" ca="1" si="34"/>
        <v>947.1408715478118</v>
      </c>
      <c r="AG129" s="306">
        <f t="shared" ca="1" si="56"/>
        <v>-14.48077633755242</v>
      </c>
      <c r="AH129" s="304">
        <f t="shared" ca="1" si="57"/>
        <v>-5.2374195890326556</v>
      </c>
    </row>
    <row r="130" spans="1:34" x14ac:dyDescent="0.2">
      <c r="A130" s="347">
        <f t="shared" ca="1" si="35"/>
        <v>0.1</v>
      </c>
      <c r="B130" s="304">
        <f t="shared" ca="1" si="36"/>
        <v>8.1999999999999691</v>
      </c>
      <c r="D130" s="306">
        <f t="shared" ca="1" si="37"/>
        <v>-1.7130734537621011</v>
      </c>
      <c r="E130" s="307">
        <f t="shared" ca="1" si="38"/>
        <v>-14.570762820835032</v>
      </c>
      <c r="F130" s="304">
        <f t="shared" ca="1" si="39"/>
        <v>14.671119583692748</v>
      </c>
      <c r="G130" s="306">
        <f t="shared" ca="1" si="40"/>
        <v>28.640442346538141</v>
      </c>
      <c r="H130" s="307">
        <f t="shared" ca="1" si="41"/>
        <v>78.612991020190847</v>
      </c>
      <c r="I130" s="304">
        <f t="shared" ca="1" si="42"/>
        <v>83.667659791259737</v>
      </c>
      <c r="J130" s="306">
        <f t="shared" ca="1" si="43"/>
        <v>248.63927639485374</v>
      </c>
      <c r="K130" s="307">
        <f t="shared" ca="1" si="44"/>
        <v>955.07502446393505</v>
      </c>
      <c r="L130" s="304">
        <f t="shared" ca="1" si="29"/>
        <v>986.90921169119827</v>
      </c>
      <c r="M130" s="306">
        <f t="shared" ca="1" si="45"/>
        <v>1.2214198919529669</v>
      </c>
      <c r="N130" s="304">
        <f t="shared" ca="1" si="46"/>
        <v>69.982204822230017</v>
      </c>
      <c r="P130" s="310">
        <f t="shared" ca="1" si="47"/>
        <v>23</v>
      </c>
      <c r="Q130" s="304">
        <f t="shared" ca="1" si="48"/>
        <v>0</v>
      </c>
      <c r="R130" s="306">
        <f t="shared" ca="1" si="49"/>
        <v>0</v>
      </c>
      <c r="S130" s="307">
        <f t="shared" ca="1" si="50"/>
        <v>3.2539999999999996</v>
      </c>
      <c r="T130" s="304">
        <f t="shared" ca="1" si="30"/>
        <v>31.921739999999996</v>
      </c>
      <c r="U130" s="311">
        <f t="shared" ca="1" si="31"/>
        <v>0</v>
      </c>
      <c r="V130" s="306">
        <f t="shared" ca="1" si="32"/>
        <v>1.1133356987648628</v>
      </c>
      <c r="W130" s="304">
        <f t="shared" ca="1" si="33"/>
        <v>15.903200697550899</v>
      </c>
      <c r="Y130" s="314" t="str">
        <f t="shared" ca="1" si="51"/>
        <v/>
      </c>
      <c r="Z130" s="315" t="str">
        <f t="shared" ca="1" si="52"/>
        <v/>
      </c>
      <c r="AA130" s="316" t="str">
        <f t="shared" ca="1" si="53"/>
        <v/>
      </c>
      <c r="AC130" s="310" t="e">
        <f t="shared" ca="1" si="54"/>
        <v>#N/A</v>
      </c>
      <c r="AD130" s="323" t="e">
        <f t="shared" ca="1" si="55"/>
        <v>#N/A</v>
      </c>
      <c r="AE130" s="324">
        <f t="shared" ca="1" si="34"/>
        <v>955.07502446393505</v>
      </c>
      <c r="AG130" s="306">
        <f t="shared" ca="1" si="56"/>
        <v>-14.290193655223911</v>
      </c>
      <c r="AH130" s="304">
        <f t="shared" ca="1" si="57"/>
        <v>-5.0595931945394117</v>
      </c>
    </row>
    <row r="131" spans="1:34" x14ac:dyDescent="0.2">
      <c r="A131" s="347">
        <f t="shared" ca="1" si="35"/>
        <v>0.1</v>
      </c>
      <c r="B131" s="304">
        <f t="shared" ca="1" si="36"/>
        <v>8.2999999999999687</v>
      </c>
      <c r="D131" s="306">
        <f t="shared" ca="1" si="37"/>
        <v>-1.6729736111836377</v>
      </c>
      <c r="E131" s="307">
        <f t="shared" ca="1" si="38"/>
        <v>-14.402019141383567</v>
      </c>
      <c r="F131" s="304">
        <f t="shared" ca="1" si="39"/>
        <v>14.498861888179206</v>
      </c>
      <c r="G131" s="306">
        <f t="shared" ca="1" si="40"/>
        <v>28.473144985419776</v>
      </c>
      <c r="H131" s="307">
        <f t="shared" ca="1" si="41"/>
        <v>77.172789106052491</v>
      </c>
      <c r="I131" s="304">
        <f t="shared" ca="1" si="42"/>
        <v>82.257883292533066</v>
      </c>
      <c r="J131" s="306">
        <f t="shared" ca="1" si="43"/>
        <v>251.49495576145162</v>
      </c>
      <c r="K131" s="307">
        <f t="shared" ca="1" si="44"/>
        <v>962.86431347024723</v>
      </c>
      <c r="L131" s="304">
        <f t="shared" ca="1" si="29"/>
        <v>995.16702061914464</v>
      </c>
      <c r="M131" s="306">
        <f t="shared" ca="1" si="45"/>
        <v>1.2173374992093224</v>
      </c>
      <c r="N131" s="304">
        <f t="shared" ca="1" si="46"/>
        <v>69.748300947704365</v>
      </c>
      <c r="P131" s="310">
        <f t="shared" ca="1" si="47"/>
        <v>23</v>
      </c>
      <c r="Q131" s="304">
        <f t="shared" ca="1" si="48"/>
        <v>0</v>
      </c>
      <c r="R131" s="306">
        <f t="shared" ca="1" si="49"/>
        <v>0</v>
      </c>
      <c r="S131" s="307">
        <f t="shared" ca="1" si="50"/>
        <v>3.2539999999999996</v>
      </c>
      <c r="T131" s="304">
        <f t="shared" ca="1" si="30"/>
        <v>31.921739999999996</v>
      </c>
      <c r="U131" s="311">
        <f t="shared" ca="1" si="31"/>
        <v>0</v>
      </c>
      <c r="V131" s="306">
        <f t="shared" ca="1" si="32"/>
        <v>1.1124668302610607</v>
      </c>
      <c r="W131" s="304">
        <f t="shared" ca="1" si="33"/>
        <v>15.359790482337733</v>
      </c>
      <c r="Y131" s="314" t="str">
        <f t="shared" ca="1" si="51"/>
        <v/>
      </c>
      <c r="Z131" s="315" t="str">
        <f t="shared" ca="1" si="52"/>
        <v/>
      </c>
      <c r="AA131" s="316" t="str">
        <f t="shared" ca="1" si="53"/>
        <v/>
      </c>
      <c r="AC131" s="310" t="e">
        <f t="shared" ca="1" si="54"/>
        <v>#N/A</v>
      </c>
      <c r="AD131" s="323" t="e">
        <f t="shared" ca="1" si="55"/>
        <v>#N/A</v>
      </c>
      <c r="AE131" s="324">
        <f t="shared" ca="1" si="34"/>
        <v>962.86431347024723</v>
      </c>
      <c r="AG131" s="306">
        <f t="shared" ca="1" si="56"/>
        <v>-14.104619498582721</v>
      </c>
      <c r="AH131" s="304">
        <f t="shared" ca="1" si="57"/>
        <v>-4.8872774116628461</v>
      </c>
    </row>
    <row r="132" spans="1:34" x14ac:dyDescent="0.2">
      <c r="A132" s="347">
        <f t="shared" ca="1" si="35"/>
        <v>0.1</v>
      </c>
      <c r="B132" s="304">
        <f t="shared" ca="1" si="36"/>
        <v>8.3999999999999684</v>
      </c>
      <c r="D132" s="306">
        <f t="shared" ca="1" si="37"/>
        <v>-1.6339006773871887</v>
      </c>
      <c r="E132" s="307">
        <f t="shared" ca="1" si="38"/>
        <v>-14.238477165441541</v>
      </c>
      <c r="F132" s="304">
        <f t="shared" ca="1" si="39"/>
        <v>14.331917646092112</v>
      </c>
      <c r="G132" s="306">
        <f t="shared" ca="1" si="40"/>
        <v>28.309754917681058</v>
      </c>
      <c r="H132" s="307">
        <f t="shared" ca="1" si="41"/>
        <v>75.748941389508332</v>
      </c>
      <c r="I132" s="304">
        <f t="shared" ca="1" si="42"/>
        <v>80.866212630061611</v>
      </c>
      <c r="J132" s="306">
        <f t="shared" ca="1" si="43"/>
        <v>254.33410075660666</v>
      </c>
      <c r="K132" s="307">
        <f t="shared" ca="1" si="44"/>
        <v>970.5103999950253</v>
      </c>
      <c r="L132" s="304">
        <f t="shared" ref="L132:L195" ca="1" si="58">SQRT(pos_x^2+pos_z^2)</f>
        <v>1003.2827474377179</v>
      </c>
      <c r="M132" s="306">
        <f t="shared" ca="1" si="45"/>
        <v>1.2131383520957961</v>
      </c>
      <c r="N132" s="304">
        <f t="shared" ca="1" si="46"/>
        <v>69.507707540544772</v>
      </c>
      <c r="P132" s="310">
        <f t="shared" ca="1" si="47"/>
        <v>23</v>
      </c>
      <c r="Q132" s="304">
        <f t="shared" ca="1" si="48"/>
        <v>0</v>
      </c>
      <c r="R132" s="306">
        <f t="shared" ca="1" si="49"/>
        <v>0</v>
      </c>
      <c r="S132" s="307">
        <f t="shared" ca="1" si="50"/>
        <v>3.2539999999999996</v>
      </c>
      <c r="T132" s="304">
        <f t="shared" ref="T132:T195" ca="1" si="59">m*g</f>
        <v>31.921739999999996</v>
      </c>
      <c r="U132" s="311">
        <f t="shared" ref="U132:U195" ca="1" si="60">IF(pos_xz&lt;L_rampe,Poids*COS(Beta),0)</f>
        <v>0</v>
      </c>
      <c r="V132" s="306">
        <f t="shared" ref="V132:V195" ca="1" si="61">Rho_moyen*(20000-Alt_rampe-pos_z)/(20000+Alt_rampe+pos_z)</f>
        <v>1.1116145632779459</v>
      </c>
      <c r="W132" s="304">
        <f t="shared" ref="W132:W195" ca="1" si="62">1/2*Rho*Sref*Cx*vit_xz^2</f>
        <v>14.833088775155229</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970.5103999950253</v>
      </c>
      <c r="AG132" s="306">
        <f t="shared" ca="1" si="56"/>
        <v>-13.923836117759105</v>
      </c>
      <c r="AH132" s="304">
        <f t="shared" ca="1" si="57"/>
        <v>-4.7202798040374105</v>
      </c>
    </row>
    <row r="133" spans="1:34" x14ac:dyDescent="0.2">
      <c r="A133" s="347">
        <f t="shared" ref="A133:A196" ca="1" si="64">IF(B132+0.01&lt;=T_ini+ROUNDUP(Temps_fin_propu,0), 0.01, IF(K132&gt;0, 0.1, 0.0001))</f>
        <v>0.1</v>
      </c>
      <c r="B133" s="304">
        <f t="shared" ref="B133:B196" ca="1" si="65">B132+pas</f>
        <v>8.499999999999968</v>
      </c>
      <c r="D133" s="306">
        <f t="shared" ref="D133:D196" ca="1" si="66">IF(AND(L132&lt;L_rampe,Poussee&lt;Poids*SIN(M132)),0,(-W132+Poussee)/m*COS(M132)-U132/m*SIN(M132))</f>
        <v>-1.5958168763287743</v>
      </c>
      <c r="E133" s="307">
        <f t="shared" ref="E133:E196" ca="1" si="67">IF(AND(L132&lt;L_rampe,Poussee&lt;Poids*SIN(M132)),0,(-W132+Poussee)/m*SIN(M132)+U132/m*COS(M132)-Poids/m)</f>
        <v>-14.079957100826729</v>
      </c>
      <c r="F133" s="304">
        <f t="shared" ref="F133:F196" ca="1" si="68">SQRT(acc_x^2+acc_z^2)</f>
        <v>14.170103156431034</v>
      </c>
      <c r="G133" s="306">
        <f t="shared" ref="G133:G196" ca="1" si="69">G132+acc_x*pas</f>
        <v>28.150173230048182</v>
      </c>
      <c r="H133" s="307">
        <f t="shared" ref="H133:H196" ca="1" si="70">H132+acc_z*pas</f>
        <v>74.340945679425658</v>
      </c>
      <c r="I133" s="304">
        <f t="shared" ref="I133:I196" ca="1" si="71">SQRT(vit_x^2+vit_z^2)</f>
        <v>79.492191172422949</v>
      </c>
      <c r="J133" s="306">
        <f t="shared" ref="J133:J196" ca="1" si="72">J132+0.5*(vit_x+G132)*pas*(K132&gt;=0)</f>
        <v>257.15709716399311</v>
      </c>
      <c r="K133" s="307">
        <f t="shared" ref="K133:K196" ca="1" si="73">K132+0.5*(vit_z+H132)*pas</f>
        <v>978.01489434847201</v>
      </c>
      <c r="L133" s="304">
        <f t="shared" ca="1" si="58"/>
        <v>1011.258080901836</v>
      </c>
      <c r="M133" s="306">
        <f t="shared" ref="M133:M196" ca="1" si="74">IF(AND(L132&gt;L_rampe,G133&gt;0),ATAN2(G133,H133),$M$4)</f>
        <v>1.2088180422354191</v>
      </c>
      <c r="N133" s="304">
        <f t="shared" ref="N133:N196" ca="1" si="75">DEGREES(Beta)</f>
        <v>69.260172019356403</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3.2539999999999996</v>
      </c>
      <c r="T133" s="304">
        <f t="shared" ca="1" si="59"/>
        <v>31.921739999999996</v>
      </c>
      <c r="U133" s="311">
        <f t="shared" ca="1" si="60"/>
        <v>0</v>
      </c>
      <c r="V133" s="306">
        <f t="shared" ca="1" si="61"/>
        <v>1.1107786829105895</v>
      </c>
      <c r="W133" s="304">
        <f t="shared" ca="1" si="62"/>
        <v>14.322526501202431</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978.01489434847201</v>
      </c>
      <c r="AG133" s="306">
        <f t="shared" ref="AG133:AG196" ca="1" si="85">IF(AND(L132&lt;L_rampe,Poussee&lt;Poids*SIN(M132)),0,(-W132+Poussee)/m-Poids*SIN(M132)/m)</f>
        <v>-13.747633204308205</v>
      </c>
      <c r="AH133" s="304">
        <f t="shared" ref="AH133:AH196" ca="1" si="86">IF(AND(L132&lt;L_rampe,Poussee&lt;Poids*SIN(M132)), g*SIN(M132), (-W132+Poussee)/m)</f>
        <v>-4.5584169561017918</v>
      </c>
    </row>
    <row r="134" spans="1:34" x14ac:dyDescent="0.2">
      <c r="A134" s="347">
        <f t="shared" ca="1" si="64"/>
        <v>0.1</v>
      </c>
      <c r="B134" s="304">
        <f t="shared" ca="1" si="65"/>
        <v>8.5999999999999677</v>
      </c>
      <c r="D134" s="306">
        <f t="shared" ca="1" si="66"/>
        <v>-1.5586861963796959</v>
      </c>
      <c r="E134" s="307">
        <f t="shared" ca="1" si="67"/>
        <v>-13.926287488158213</v>
      </c>
      <c r="F134" s="304">
        <f t="shared" ca="1" si="68"/>
        <v>14.013243231372835</v>
      </c>
      <c r="G134" s="306">
        <f t="shared" ca="1" si="69"/>
        <v>27.994304610410211</v>
      </c>
      <c r="H134" s="307">
        <f t="shared" ca="1" si="70"/>
        <v>72.948316930609835</v>
      </c>
      <c r="I134" s="304">
        <f t="shared" ca="1" si="71"/>
        <v>78.135382725300147</v>
      </c>
      <c r="J134" s="306">
        <f t="shared" ca="1" si="72"/>
        <v>259.96432105601605</v>
      </c>
      <c r="K134" s="307">
        <f t="shared" ca="1" si="73"/>
        <v>985.37935747897382</v>
      </c>
      <c r="L134" s="304">
        <f t="shared" ca="1" si="58"/>
        <v>1019.0946601605715</v>
      </c>
      <c r="M134" s="306">
        <f t="shared" ca="1" si="74"/>
        <v>1.2043719415041536</v>
      </c>
      <c r="N134" s="304">
        <f t="shared" ca="1" si="75"/>
        <v>69.00542921216487</v>
      </c>
      <c r="P134" s="310">
        <f t="shared" ca="1" si="76"/>
        <v>23</v>
      </c>
      <c r="Q134" s="304">
        <f t="shared" ca="1" si="77"/>
        <v>0</v>
      </c>
      <c r="R134" s="306">
        <f t="shared" ca="1" si="78"/>
        <v>0</v>
      </c>
      <c r="S134" s="307">
        <f t="shared" ca="1" si="79"/>
        <v>3.2539999999999996</v>
      </c>
      <c r="T134" s="304">
        <f t="shared" ca="1" si="59"/>
        <v>31.921739999999996</v>
      </c>
      <c r="U134" s="311">
        <f t="shared" ca="1" si="60"/>
        <v>0</v>
      </c>
      <c r="V134" s="306">
        <f t="shared" ca="1" si="61"/>
        <v>1.1099589809791504</v>
      </c>
      <c r="W134" s="304">
        <f t="shared" ca="1" si="62"/>
        <v>13.827560852593063</v>
      </c>
      <c r="Y134" s="314" t="str">
        <f t="shared" ca="1" si="80"/>
        <v/>
      </c>
      <c r="Z134" s="315" t="str">
        <f t="shared" ca="1" si="81"/>
        <v/>
      </c>
      <c r="AA134" s="316" t="str">
        <f t="shared" ca="1" si="82"/>
        <v/>
      </c>
      <c r="AC134" s="310" t="e">
        <f t="shared" ca="1" si="83"/>
        <v>#N/A</v>
      </c>
      <c r="AD134" s="323" t="e">
        <f t="shared" ca="1" si="84"/>
        <v>#N/A</v>
      </c>
      <c r="AE134" s="324">
        <f t="shared" ca="1" si="63"/>
        <v>985.37935747897382</v>
      </c>
      <c r="AG134" s="306">
        <f t="shared" ca="1" si="85"/>
        <v>-13.575807286175159</v>
      </c>
      <c r="AH134" s="304">
        <f t="shared" ca="1" si="86"/>
        <v>-4.4015139831599361</v>
      </c>
    </row>
    <row r="135" spans="1:34" x14ac:dyDescent="0.2">
      <c r="A135" s="347">
        <f t="shared" ca="1" si="64"/>
        <v>0.1</v>
      </c>
      <c r="B135" s="304">
        <f t="shared" ca="1" si="65"/>
        <v>8.6999999999999673</v>
      </c>
      <c r="D135" s="306">
        <f t="shared" ca="1" si="66"/>
        <v>-1.5224742987737012</v>
      </c>
      <c r="E135" s="307">
        <f t="shared" ca="1" si="67"/>
        <v>-13.777304750422394</v>
      </c>
      <c r="F135" s="304">
        <f t="shared" ca="1" si="68"/>
        <v>13.861170736140506</v>
      </c>
      <c r="G135" s="306">
        <f t="shared" ca="1" si="69"/>
        <v>27.842057180532841</v>
      </c>
      <c r="H135" s="307">
        <f t="shared" ca="1" si="70"/>
        <v>71.570586455567593</v>
      </c>
      <c r="I135" s="304">
        <f t="shared" ca="1" si="71"/>
        <v>76.795370912822179</v>
      </c>
      <c r="J135" s="306">
        <f t="shared" ca="1" si="72"/>
        <v>262.75613914556322</v>
      </c>
      <c r="K135" s="307">
        <f t="shared" ca="1" si="73"/>
        <v>992.60530264828265</v>
      </c>
      <c r="L135" s="304">
        <f t="shared" ca="1" si="58"/>
        <v>1026.7940764847503</v>
      </c>
      <c r="M135" s="306">
        <f t="shared" ca="1" si="74"/>
        <v>1.1997951890680911</v>
      </c>
      <c r="N135" s="304">
        <f t="shared" ca="1" si="75"/>
        <v>68.743200613702271</v>
      </c>
      <c r="P135" s="310">
        <f t="shared" ca="1" si="76"/>
        <v>23</v>
      </c>
      <c r="Q135" s="304">
        <f t="shared" ca="1" si="77"/>
        <v>0</v>
      </c>
      <c r="R135" s="306">
        <f t="shared" ca="1" si="78"/>
        <v>0</v>
      </c>
      <c r="S135" s="307">
        <f t="shared" ca="1" si="79"/>
        <v>3.2539999999999996</v>
      </c>
      <c r="T135" s="304">
        <f t="shared" ca="1" si="59"/>
        <v>31.921739999999996</v>
      </c>
      <c r="U135" s="311">
        <f t="shared" ca="1" si="60"/>
        <v>0</v>
      </c>
      <c r="V135" s="306">
        <f t="shared" ca="1" si="61"/>
        <v>1.1091552557946913</v>
      </c>
      <c r="W135" s="304">
        <f t="shared" ca="1" si="62"/>
        <v>13.347673890238868</v>
      </c>
      <c r="Y135" s="314" t="str">
        <f t="shared" ca="1" si="80"/>
        <v/>
      </c>
      <c r="Z135" s="315" t="str">
        <f t="shared" ca="1" si="81"/>
        <v/>
      </c>
      <c r="AA135" s="316" t="str">
        <f t="shared" ca="1" si="82"/>
        <v/>
      </c>
      <c r="AC135" s="310" t="e">
        <f t="shared" ca="1" si="83"/>
        <v>#N/A</v>
      </c>
      <c r="AD135" s="323" t="e">
        <f t="shared" ca="1" si="84"/>
        <v>#N/A</v>
      </c>
      <c r="AE135" s="324">
        <f t="shared" ca="1" si="63"/>
        <v>992.60530264828265</v>
      </c>
      <c r="AG135" s="306">
        <f t="shared" ca="1" si="85"/>
        <v>-13.40816114445898</v>
      </c>
      <c r="AH135" s="304">
        <f t="shared" ca="1" si="86"/>
        <v>-4.2494040727083791</v>
      </c>
    </row>
    <row r="136" spans="1:34" x14ac:dyDescent="0.2">
      <c r="A136" s="347">
        <f t="shared" ca="1" si="64"/>
        <v>0.1</v>
      </c>
      <c r="B136" s="304">
        <f t="shared" ca="1" si="65"/>
        <v>8.799999999999967</v>
      </c>
      <c r="D136" s="306">
        <f t="shared" ca="1" si="66"/>
        <v>-1.4871484321774091</v>
      </c>
      <c r="E136" s="307">
        <f t="shared" ca="1" si="67"/>
        <v>-13.632852770801547</v>
      </c>
      <c r="F136" s="304">
        <f t="shared" ca="1" si="68"/>
        <v>13.713726157747177</v>
      </c>
      <c r="G136" s="306">
        <f t="shared" ca="1" si="69"/>
        <v>27.693342337315102</v>
      </c>
      <c r="H136" s="307">
        <f t="shared" ca="1" si="70"/>
        <v>70.207301178487441</v>
      </c>
      <c r="I136" s="304">
        <f t="shared" ca="1" si="71"/>
        <v>75.471758615912563</v>
      </c>
      <c r="J136" s="306">
        <f t="shared" ca="1" si="72"/>
        <v>265.53290912145565</v>
      </c>
      <c r="K136" s="307">
        <f t="shared" ca="1" si="73"/>
        <v>999.69419702998539</v>
      </c>
      <c r="L136" s="304">
        <f t="shared" ca="1" si="58"/>
        <v>1034.3578749165738</v>
      </c>
      <c r="M136" s="306">
        <f t="shared" ca="1" si="74"/>
        <v>1.1950826775609606</v>
      </c>
      <c r="N136" s="304">
        <f t="shared" ca="1" si="75"/>
        <v>68.473193593436861</v>
      </c>
      <c r="P136" s="310">
        <f t="shared" ca="1" si="76"/>
        <v>23</v>
      </c>
      <c r="Q136" s="304">
        <f t="shared" ca="1" si="77"/>
        <v>0</v>
      </c>
      <c r="R136" s="306">
        <f t="shared" ca="1" si="78"/>
        <v>0</v>
      </c>
      <c r="S136" s="307">
        <f t="shared" ca="1" si="79"/>
        <v>3.2539999999999996</v>
      </c>
      <c r="T136" s="304">
        <f t="shared" ca="1" si="59"/>
        <v>31.921739999999996</v>
      </c>
      <c r="U136" s="311">
        <f t="shared" ca="1" si="60"/>
        <v>0</v>
      </c>
      <c r="V136" s="306">
        <f t="shared" ca="1" si="61"/>
        <v>1.108367311935911</v>
      </c>
      <c r="W136" s="304">
        <f t="shared" ca="1" si="62"/>
        <v>12.882371233392435</v>
      </c>
      <c r="Y136" s="314" t="str">
        <f t="shared" ca="1" si="80"/>
        <v/>
      </c>
      <c r="Z136" s="315" t="str">
        <f t="shared" ca="1" si="81"/>
        <v/>
      </c>
      <c r="AA136" s="316" t="str">
        <f t="shared" ca="1" si="82"/>
        <v/>
      </c>
      <c r="AC136" s="310" t="e">
        <f t="shared" ca="1" si="83"/>
        <v>#N/A</v>
      </c>
      <c r="AD136" s="323" t="e">
        <f t="shared" ca="1" si="84"/>
        <v>#N/A</v>
      </c>
      <c r="AE136" s="324">
        <f t="shared" ca="1" si="63"/>
        <v>999.69419702998539</v>
      </c>
      <c r="AG136" s="306">
        <f t="shared" ca="1" si="85"/>
        <v>-13.244503248873247</v>
      </c>
      <c r="AH136" s="304">
        <f t="shared" ca="1" si="86"/>
        <v>-4.1019280547753132</v>
      </c>
    </row>
    <row r="137" spans="1:34" x14ac:dyDescent="0.2">
      <c r="A137" s="347">
        <f t="shared" ca="1" si="64"/>
        <v>0.1</v>
      </c>
      <c r="B137" s="304">
        <f t="shared" ca="1" si="65"/>
        <v>8.8999999999999666</v>
      </c>
      <c r="D137" s="306">
        <f t="shared" ca="1" si="66"/>
        <v>-1.4526773529764889</v>
      </c>
      <c r="E137" s="307">
        <f t="shared" ca="1" si="67"/>
        <v>-13.49278249672178</v>
      </c>
      <c r="F137" s="304">
        <f t="shared" ca="1" si="68"/>
        <v>13.570757200528362</v>
      </c>
      <c r="G137" s="306">
        <f t="shared" ca="1" si="69"/>
        <v>27.548074602017454</v>
      </c>
      <c r="H137" s="307">
        <f t="shared" ca="1" si="70"/>
        <v>68.858022928815259</v>
      </c>
      <c r="I137" s="304">
        <f t="shared" ca="1" si="71"/>
        <v>74.164167466125903</v>
      </c>
      <c r="J137" s="306">
        <f t="shared" ca="1" si="72"/>
        <v>268.2949799684223</v>
      </c>
      <c r="K137" s="307">
        <f t="shared" ca="1" si="73"/>
        <v>1006.6474632353505</v>
      </c>
      <c r="L137" s="304">
        <f t="shared" ca="1" si="58"/>
        <v>1041.7875558454432</v>
      </c>
      <c r="M137" s="306">
        <f t="shared" ca="1" si="74"/>
        <v>1.1902290383427367</v>
      </c>
      <c r="N137" s="304">
        <f t="shared" ca="1" si="75"/>
        <v>68.195100550953455</v>
      </c>
      <c r="P137" s="310">
        <f t="shared" ca="1" si="76"/>
        <v>23</v>
      </c>
      <c r="Q137" s="304">
        <f t="shared" ca="1" si="77"/>
        <v>0</v>
      </c>
      <c r="R137" s="306">
        <f t="shared" ca="1" si="78"/>
        <v>0</v>
      </c>
      <c r="S137" s="307">
        <f t="shared" ca="1" si="79"/>
        <v>3.2539999999999996</v>
      </c>
      <c r="T137" s="304">
        <f t="shared" ca="1" si="59"/>
        <v>31.921739999999996</v>
      </c>
      <c r="U137" s="311">
        <f t="shared" ca="1" si="60"/>
        <v>0</v>
      </c>
      <c r="V137" s="306">
        <f t="shared" ca="1" si="61"/>
        <v>1.1075949600362001</v>
      </c>
      <c r="W137" s="304">
        <f t="shared" ca="1" si="62"/>
        <v>12.431180830643752</v>
      </c>
      <c r="Y137" s="314" t="str">
        <f t="shared" ca="1" si="80"/>
        <v/>
      </c>
      <c r="Z137" s="315" t="str">
        <f t="shared" ca="1" si="81"/>
        <v/>
      </c>
      <c r="AA137" s="316" t="str">
        <f t="shared" ca="1" si="82"/>
        <v/>
      </c>
      <c r="AC137" s="310" t="e">
        <f t="shared" ca="1" si="83"/>
        <v>#N/A</v>
      </c>
      <c r="AD137" s="323" t="e">
        <f t="shared" ca="1" si="84"/>
        <v>#N/A</v>
      </c>
      <c r="AE137" s="324">
        <f t="shared" ca="1" si="63"/>
        <v>1006.6474632353505</v>
      </c>
      <c r="AG137" s="306">
        <f t="shared" ca="1" si="85"/>
        <v>-13.084647208904471</v>
      </c>
      <c r="AH137" s="304">
        <f t="shared" ca="1" si="86"/>
        <v>-3.958933999198659</v>
      </c>
    </row>
    <row r="138" spans="1:34" x14ac:dyDescent="0.2">
      <c r="A138" s="347">
        <f t="shared" ca="1" si="64"/>
        <v>0.1</v>
      </c>
      <c r="B138" s="304">
        <f t="shared" ca="1" si="65"/>
        <v>8.9999999999999662</v>
      </c>
      <c r="D138" s="306">
        <f t="shared" ca="1" si="66"/>
        <v>-1.4190312509054832</v>
      </c>
      <c r="E138" s="307">
        <f t="shared" ca="1" si="67"/>
        <v>-13.356951568237708</v>
      </c>
      <c r="F138" s="304">
        <f t="shared" ca="1" si="68"/>
        <v>13.432118406539384</v>
      </c>
      <c r="G138" s="306">
        <f t="shared" ca="1" si="69"/>
        <v>27.406171476926907</v>
      </c>
      <c r="H138" s="307">
        <f t="shared" ca="1" si="70"/>
        <v>67.522327771991485</v>
      </c>
      <c r="I138" s="304">
        <f t="shared" ca="1" si="71"/>
        <v>72.872237393749444</v>
      </c>
      <c r="J138" s="306">
        <f t="shared" ca="1" si="72"/>
        <v>271.04269227236949</v>
      </c>
      <c r="K138" s="307">
        <f t="shared" ca="1" si="73"/>
        <v>1013.4664807703908</v>
      </c>
      <c r="L138" s="304">
        <f t="shared" ca="1" si="58"/>
        <v>1049.0845765139127</v>
      </c>
      <c r="M138" s="306">
        <f t="shared" ca="1" si="74"/>
        <v>1.1852286257765232</v>
      </c>
      <c r="N138" s="304">
        <f t="shared" ca="1" si="75"/>
        <v>67.908598015085232</v>
      </c>
      <c r="P138" s="310">
        <f t="shared" ca="1" si="76"/>
        <v>23</v>
      </c>
      <c r="Q138" s="304">
        <f t="shared" ca="1" si="77"/>
        <v>0</v>
      </c>
      <c r="R138" s="306">
        <f t="shared" ca="1" si="78"/>
        <v>0</v>
      </c>
      <c r="S138" s="307">
        <f t="shared" ca="1" si="79"/>
        <v>3.2539999999999996</v>
      </c>
      <c r="T138" s="304">
        <f t="shared" ca="1" si="59"/>
        <v>31.921739999999996</v>
      </c>
      <c r="U138" s="311">
        <f t="shared" ca="1" si="60"/>
        <v>0</v>
      </c>
      <c r="V138" s="306">
        <f t="shared" ca="1" si="61"/>
        <v>1.1068380165804785</v>
      </c>
      <c r="W138" s="304">
        <f t="shared" ca="1" si="62"/>
        <v>11.993651806656848</v>
      </c>
      <c r="Y138" s="314" t="str">
        <f t="shared" ca="1" si="80"/>
        <v/>
      </c>
      <c r="Z138" s="315" t="str">
        <f t="shared" ca="1" si="81"/>
        <v/>
      </c>
      <c r="AA138" s="316" t="str">
        <f t="shared" ca="1" si="82"/>
        <v/>
      </c>
      <c r="AC138" s="310">
        <f t="shared" ca="1" si="83"/>
        <v>8.9999999999999662</v>
      </c>
      <c r="AD138" s="323">
        <f t="shared" ca="1" si="84"/>
        <v>271.04269227236949</v>
      </c>
      <c r="AE138" s="324">
        <f t="shared" ca="1" si="63"/>
        <v>1013.4664807703908</v>
      </c>
      <c r="AG138" s="306">
        <f t="shared" ca="1" si="85"/>
        <v>-12.928411237748522</v>
      </c>
      <c r="AH138" s="304">
        <f t="shared" ca="1" si="86"/>
        <v>-3.820276837936003</v>
      </c>
    </row>
    <row r="139" spans="1:34" x14ac:dyDescent="0.2">
      <c r="A139" s="347">
        <f t="shared" ca="1" si="64"/>
        <v>0.1</v>
      </c>
      <c r="B139" s="304">
        <f t="shared" ca="1" si="65"/>
        <v>9.0999999999999659</v>
      </c>
      <c r="D139" s="306">
        <f t="shared" ca="1" si="66"/>
        <v>-1.3861816796817419</v>
      </c>
      <c r="E139" s="307">
        <f t="shared" ca="1" si="67"/>
        <v>-13.225223969017346</v>
      </c>
      <c r="F139" s="304">
        <f t="shared" ca="1" si="68"/>
        <v>13.297670799044328</v>
      </c>
      <c r="G139" s="306">
        <f t="shared" ca="1" si="69"/>
        <v>27.267553308958732</v>
      </c>
      <c r="H139" s="307">
        <f t="shared" ca="1" si="70"/>
        <v>66.199805375089753</v>
      </c>
      <c r="I139" s="304">
        <f t="shared" ca="1" si="71"/>
        <v>71.595626229237411</v>
      </c>
      <c r="J139" s="306">
        <f t="shared" ca="1" si="72"/>
        <v>273.77637851166378</v>
      </c>
      <c r="K139" s="307">
        <f t="shared" ca="1" si="73"/>
        <v>1020.1525874277449</v>
      </c>
      <c r="L139" s="304">
        <f t="shared" ca="1" si="58"/>
        <v>1056.2503524574488</v>
      </c>
      <c r="M139" s="306">
        <f t="shared" ca="1" si="74"/>
        <v>1.1800755004571954</v>
      </c>
      <c r="N139" s="304">
        <f t="shared" ca="1" si="75"/>
        <v>67.613345682985752</v>
      </c>
      <c r="P139" s="310">
        <f t="shared" ca="1" si="76"/>
        <v>23</v>
      </c>
      <c r="Q139" s="304">
        <f t="shared" ca="1" si="77"/>
        <v>0</v>
      </c>
      <c r="R139" s="306">
        <f t="shared" ca="1" si="78"/>
        <v>0</v>
      </c>
      <c r="S139" s="307">
        <f t="shared" ca="1" si="79"/>
        <v>3.2539999999999996</v>
      </c>
      <c r="T139" s="304">
        <f t="shared" ca="1" si="59"/>
        <v>31.921739999999996</v>
      </c>
      <c r="U139" s="311">
        <f t="shared" ca="1" si="60"/>
        <v>0</v>
      </c>
      <c r="V139" s="306">
        <f t="shared" ca="1" si="61"/>
        <v>1.1060963037112843</v>
      </c>
      <c r="W139" s="304">
        <f t="shared" ca="1" si="62"/>
        <v>11.56935337938098</v>
      </c>
      <c r="Y139" s="314" t="str">
        <f t="shared" ca="1" si="80"/>
        <v/>
      </c>
      <c r="Z139" s="315" t="str">
        <f t="shared" ca="1" si="81"/>
        <v/>
      </c>
      <c r="AA139" s="316" t="str">
        <f t="shared" ca="1" si="82"/>
        <v/>
      </c>
      <c r="AC139" s="310" t="e">
        <f t="shared" ca="1" si="83"/>
        <v>#N/A</v>
      </c>
      <c r="AD139" s="323" t="e">
        <f t="shared" ca="1" si="84"/>
        <v>#N/A</v>
      </c>
      <c r="AE139" s="324">
        <f t="shared" ca="1" si="63"/>
        <v>1020.1525874277449</v>
      </c>
      <c r="AG139" s="306">
        <f t="shared" ca="1" si="85"/>
        <v>-12.775617626162999</v>
      </c>
      <c r="AH139" s="304">
        <f t="shared" ca="1" si="86"/>
        <v>-3.6858180106505376</v>
      </c>
    </row>
    <row r="140" spans="1:34" x14ac:dyDescent="0.2">
      <c r="A140" s="347">
        <f t="shared" ca="1" si="64"/>
        <v>0.1</v>
      </c>
      <c r="B140" s="304">
        <f t="shared" ca="1" si="65"/>
        <v>9.1999999999999655</v>
      </c>
      <c r="D140" s="306">
        <f t="shared" ca="1" si="66"/>
        <v>-1.3541014923338885</v>
      </c>
      <c r="E140" s="307">
        <f t="shared" ca="1" si="67"/>
        <v>-13.097469698323481</v>
      </c>
      <c r="F140" s="304">
        <f t="shared" ca="1" si="68"/>
        <v>13.167281547458558</v>
      </c>
      <c r="G140" s="306">
        <f t="shared" ca="1" si="69"/>
        <v>27.132143159725342</v>
      </c>
      <c r="H140" s="307">
        <f t="shared" ca="1" si="70"/>
        <v>64.890058405257406</v>
      </c>
      <c r="I140" s="304">
        <f t="shared" ca="1" si="71"/>
        <v>70.334009357334011</v>
      </c>
      <c r="J140" s="306">
        <f t="shared" ca="1" si="72"/>
        <v>276.49636333509801</v>
      </c>
      <c r="K140" s="307">
        <f t="shared" ca="1" si="73"/>
        <v>1026.7070806167624</v>
      </c>
      <c r="L140" s="304">
        <f t="shared" ca="1" si="58"/>
        <v>1063.2862588814594</v>
      </c>
      <c r="M140" s="306">
        <f t="shared" ca="1" si="74"/>
        <v>1.1747634113215912</v>
      </c>
      <c r="N140" s="304">
        <f t="shared" ca="1" si="75"/>
        <v>67.308985395118327</v>
      </c>
      <c r="P140" s="310">
        <f t="shared" ca="1" si="76"/>
        <v>23</v>
      </c>
      <c r="Q140" s="304">
        <f t="shared" ca="1" si="77"/>
        <v>0</v>
      </c>
      <c r="R140" s="306">
        <f t="shared" ca="1" si="78"/>
        <v>0</v>
      </c>
      <c r="S140" s="307">
        <f t="shared" ca="1" si="79"/>
        <v>3.2539999999999996</v>
      </c>
      <c r="T140" s="304">
        <f t="shared" ca="1" si="59"/>
        <v>31.921739999999996</v>
      </c>
      <c r="U140" s="311">
        <f t="shared" ca="1" si="60"/>
        <v>0</v>
      </c>
      <c r="V140" s="306">
        <f t="shared" ca="1" si="61"/>
        <v>1.1053696490436256</v>
      </c>
      <c r="W140" s="304">
        <f t="shared" ca="1" si="62"/>
        <v>11.157873842880694</v>
      </c>
      <c r="Y140" s="314" t="str">
        <f t="shared" ca="1" si="80"/>
        <v/>
      </c>
      <c r="Z140" s="315" t="str">
        <f t="shared" ca="1" si="81"/>
        <v/>
      </c>
      <c r="AA140" s="316" t="str">
        <f t="shared" ca="1" si="82"/>
        <v/>
      </c>
      <c r="AC140" s="310" t="e">
        <f t="shared" ca="1" si="83"/>
        <v>#N/A</v>
      </c>
      <c r="AD140" s="323" t="e">
        <f t="shared" ca="1" si="84"/>
        <v>#N/A</v>
      </c>
      <c r="AE140" s="324">
        <f t="shared" ca="1" si="63"/>
        <v>1026.7070806167624</v>
      </c>
      <c r="AG140" s="306">
        <f t="shared" ca="1" si="85"/>
        <v>-12.626092223409458</v>
      </c>
      <c r="AH140" s="304">
        <f t="shared" ca="1" si="86"/>
        <v>-3.5554251319548191</v>
      </c>
    </row>
    <row r="141" spans="1:34" x14ac:dyDescent="0.2">
      <c r="A141" s="347">
        <f t="shared" ca="1" si="64"/>
        <v>0.1</v>
      </c>
      <c r="B141" s="304">
        <f t="shared" ca="1" si="65"/>
        <v>9.2999999999999652</v>
      </c>
      <c r="D141" s="306">
        <f t="shared" ca="1" si="66"/>
        <v>-1.3227647809429233</v>
      </c>
      <c r="E141" s="307">
        <f t="shared" ca="1" si="67"/>
        <v>-12.973564462508634</v>
      </c>
      <c r="F141" s="304">
        <f t="shared" ca="1" si="68"/>
        <v>13.040823652230326</v>
      </c>
      <c r="G141" s="306">
        <f t="shared" ca="1" si="69"/>
        <v>26.999866681631048</v>
      </c>
      <c r="H141" s="307">
        <f t="shared" ca="1" si="70"/>
        <v>63.59270195900654</v>
      </c>
      <c r="I141" s="304">
        <f t="shared" ca="1" si="71"/>
        <v>69.087079423528138</v>
      </c>
      <c r="J141" s="306">
        <f t="shared" ca="1" si="72"/>
        <v>279.20296382716583</v>
      </c>
      <c r="K141" s="307">
        <f t="shared" ca="1" si="73"/>
        <v>1033.1312186349755</v>
      </c>
      <c r="L141" s="304">
        <f t="shared" ca="1" si="58"/>
        <v>1070.193631978841</v>
      </c>
      <c r="M141" s="306">
        <f t="shared" ca="1" si="74"/>
        <v>1.1692857765663718</v>
      </c>
      <c r="N141" s="304">
        <f t="shared" ca="1" si="75"/>
        <v>66.995140041930085</v>
      </c>
      <c r="P141" s="310">
        <f t="shared" ca="1" si="76"/>
        <v>23</v>
      </c>
      <c r="Q141" s="304">
        <f t="shared" ca="1" si="77"/>
        <v>0</v>
      </c>
      <c r="R141" s="306">
        <f t="shared" ca="1" si="78"/>
        <v>0</v>
      </c>
      <c r="S141" s="307">
        <f t="shared" ca="1" si="79"/>
        <v>3.2539999999999996</v>
      </c>
      <c r="T141" s="304">
        <f t="shared" ca="1" si="59"/>
        <v>31.921739999999996</v>
      </c>
      <c r="U141" s="311">
        <f t="shared" ca="1" si="60"/>
        <v>0</v>
      </c>
      <c r="V141" s="306">
        <f t="shared" ca="1" si="61"/>
        <v>1.1046578854881524</v>
      </c>
      <c r="W141" s="304">
        <f t="shared" ca="1" si="62"/>
        <v>10.758819611303698</v>
      </c>
      <c r="Y141" s="314" t="str">
        <f t="shared" ca="1" si="80"/>
        <v/>
      </c>
      <c r="Z141" s="315" t="str">
        <f t="shared" ca="1" si="81"/>
        <v/>
      </c>
      <c r="AA141" s="316" t="str">
        <f t="shared" ca="1" si="82"/>
        <v/>
      </c>
      <c r="AC141" s="310" t="e">
        <f t="shared" ca="1" si="83"/>
        <v>#N/A</v>
      </c>
      <c r="AD141" s="323" t="e">
        <f t="shared" ca="1" si="84"/>
        <v>#N/A</v>
      </c>
      <c r="AE141" s="324">
        <f t="shared" ca="1" si="63"/>
        <v>1033.1312186349755</v>
      </c>
      <c r="AG141" s="306">
        <f t="shared" ca="1" si="85"/>
        <v>-12.479663922475044</v>
      </c>
      <c r="AH141" s="304">
        <f t="shared" ca="1" si="86"/>
        <v>-3.4289716788201274</v>
      </c>
    </row>
    <row r="142" spans="1:34" x14ac:dyDescent="0.2">
      <c r="A142" s="347">
        <f t="shared" ca="1" si="64"/>
        <v>0.1</v>
      </c>
      <c r="B142" s="304">
        <f t="shared" ca="1" si="65"/>
        <v>9.3999999999999648</v>
      </c>
      <c r="D142" s="306">
        <f t="shared" ca="1" si="66"/>
        <v>-1.2921468205397855</v>
      </c>
      <c r="E142" s="307">
        <f t="shared" ca="1" si="67"/>
        <v>-12.853389384650866</v>
      </c>
      <c r="F142" s="304">
        <f t="shared" ca="1" si="68"/>
        <v>12.918175648259572</v>
      </c>
      <c r="G142" s="306">
        <f t="shared" ca="1" si="69"/>
        <v>26.870651999577071</v>
      </c>
      <c r="H142" s="307">
        <f t="shared" ca="1" si="70"/>
        <v>62.307363020541452</v>
      </c>
      <c r="I142" s="304">
        <f t="shared" ca="1" si="71"/>
        <v>67.854546092770462</v>
      </c>
      <c r="J142" s="306">
        <f t="shared" ca="1" si="72"/>
        <v>281.89648976122623</v>
      </c>
      <c r="K142" s="307">
        <f t="shared" ca="1" si="73"/>
        <v>1039.4262218839528</v>
      </c>
      <c r="L142" s="304">
        <f t="shared" ca="1" si="58"/>
        <v>1076.9737701911081</v>
      </c>
      <c r="M142" s="306">
        <f t="shared" ca="1" si="74"/>
        <v>1.1636356632961411</v>
      </c>
      <c r="N142" s="304">
        <f t="shared" ca="1" si="75"/>
        <v>66.671412397775001</v>
      </c>
      <c r="P142" s="310">
        <f t="shared" ca="1" si="76"/>
        <v>23</v>
      </c>
      <c r="Q142" s="304">
        <f t="shared" ca="1" si="77"/>
        <v>0</v>
      </c>
      <c r="R142" s="306">
        <f t="shared" ca="1" si="78"/>
        <v>0</v>
      </c>
      <c r="S142" s="307">
        <f t="shared" ca="1" si="79"/>
        <v>3.2539999999999996</v>
      </c>
      <c r="T142" s="304">
        <f t="shared" ca="1" si="59"/>
        <v>31.921739999999996</v>
      </c>
      <c r="U142" s="311">
        <f t="shared" ca="1" si="60"/>
        <v>0</v>
      </c>
      <c r="V142" s="306">
        <f t="shared" ca="1" si="61"/>
        <v>1.1039608510821997</v>
      </c>
      <c r="W142" s="304">
        <f t="shared" ca="1" si="62"/>
        <v>10.371814319847793</v>
      </c>
      <c r="Y142" s="314" t="str">
        <f t="shared" ca="1" si="80"/>
        <v/>
      </c>
      <c r="Z142" s="315" t="str">
        <f t="shared" ca="1" si="81"/>
        <v/>
      </c>
      <c r="AA142" s="316" t="str">
        <f t="shared" ca="1" si="82"/>
        <v/>
      </c>
      <c r="AC142" s="310" t="e">
        <f t="shared" ca="1" si="83"/>
        <v>#N/A</v>
      </c>
      <c r="AD142" s="323" t="e">
        <f t="shared" ca="1" si="84"/>
        <v>#N/A</v>
      </c>
      <c r="AE142" s="324">
        <f t="shared" ca="1" si="63"/>
        <v>1039.4262218839528</v>
      </c>
      <c r="AG142" s="306">
        <f t="shared" ca="1" si="85"/>
        <v>-12.336164146759135</v>
      </c>
      <c r="AH142" s="304">
        <f t="shared" ca="1" si="86"/>
        <v>-3.3063366967743391</v>
      </c>
    </row>
    <row r="143" spans="1:34" x14ac:dyDescent="0.2">
      <c r="A143" s="347">
        <f t="shared" ca="1" si="64"/>
        <v>0.1</v>
      </c>
      <c r="B143" s="304">
        <f t="shared" ca="1" si="65"/>
        <v>9.4999999999999645</v>
      </c>
      <c r="D143" s="306">
        <f t="shared" ca="1" si="66"/>
        <v>-1.2622240169269892</v>
      </c>
      <c r="E143" s="307">
        <f t="shared" ca="1" si="67"/>
        <v>-12.73683073105758</v>
      </c>
      <c r="F143" s="304">
        <f t="shared" ca="1" si="68"/>
        <v>12.799221325554148</v>
      </c>
      <c r="G143" s="306">
        <f t="shared" ca="1" si="69"/>
        <v>26.744429597884373</v>
      </c>
      <c r="H143" s="307">
        <f t="shared" ca="1" si="70"/>
        <v>61.033679947435694</v>
      </c>
      <c r="I143" s="304">
        <f t="shared" ca="1" si="71"/>
        <v>66.636135860674031</v>
      </c>
      <c r="J143" s="306">
        <f t="shared" ca="1" si="72"/>
        <v>284.57724384109929</v>
      </c>
      <c r="K143" s="307">
        <f t="shared" ca="1" si="73"/>
        <v>1045.5932740323517</v>
      </c>
      <c r="L143" s="304">
        <f t="shared" ca="1" si="58"/>
        <v>1083.6279354159751</v>
      </c>
      <c r="M143" s="306">
        <f t="shared" ca="1" si="74"/>
        <v>1.1578057658210967</v>
      </c>
      <c r="N143" s="304">
        <f t="shared" ca="1" si="75"/>
        <v>66.337383877460979</v>
      </c>
      <c r="P143" s="310">
        <f t="shared" ca="1" si="76"/>
        <v>23</v>
      </c>
      <c r="Q143" s="304">
        <f t="shared" ca="1" si="77"/>
        <v>0</v>
      </c>
      <c r="R143" s="306">
        <f t="shared" ca="1" si="78"/>
        <v>0</v>
      </c>
      <c r="S143" s="307">
        <f t="shared" ca="1" si="79"/>
        <v>3.2539999999999996</v>
      </c>
      <c r="T143" s="304">
        <f t="shared" ca="1" si="59"/>
        <v>31.921739999999996</v>
      </c>
      <c r="U143" s="311">
        <f t="shared" ca="1" si="60"/>
        <v>0</v>
      </c>
      <c r="V143" s="306">
        <f t="shared" ca="1" si="61"/>
        <v>1.103278388828312</v>
      </c>
      <c r="W143" s="304">
        <f t="shared" ca="1" si="62"/>
        <v>9.9964979789017789</v>
      </c>
      <c r="Y143" s="314" t="str">
        <f t="shared" ca="1" si="80"/>
        <v/>
      </c>
      <c r="Z143" s="315" t="str">
        <f t="shared" ca="1" si="81"/>
        <v/>
      </c>
      <c r="AA143" s="316" t="str">
        <f t="shared" ca="1" si="82"/>
        <v/>
      </c>
      <c r="AC143" s="310" t="e">
        <f t="shared" ca="1" si="83"/>
        <v>#N/A</v>
      </c>
      <c r="AD143" s="323" t="e">
        <f t="shared" ca="1" si="84"/>
        <v>#N/A</v>
      </c>
      <c r="AE143" s="324">
        <f t="shared" ca="1" si="63"/>
        <v>1045.5932740323517</v>
      </c>
      <c r="AG143" s="306">
        <f t="shared" ca="1" si="85"/>
        <v>-12.195426335387623</v>
      </c>
      <c r="AH143" s="304">
        <f t="shared" ca="1" si="86"/>
        <v>-3.1874045236164088</v>
      </c>
    </row>
    <row r="144" spans="1:34" x14ac:dyDescent="0.2">
      <c r="A144" s="347">
        <f t="shared" ca="1" si="64"/>
        <v>0.1</v>
      </c>
      <c r="B144" s="304">
        <f t="shared" ca="1" si="65"/>
        <v>9.5999999999999641</v>
      </c>
      <c r="D144" s="306">
        <f t="shared" ca="1" si="66"/>
        <v>-1.2329738582141989</v>
      </c>
      <c r="E144" s="307">
        <f t="shared" ca="1" si="67"/>
        <v>-12.623779653455511</v>
      </c>
      <c r="F144" s="304">
        <f t="shared" ca="1" si="68"/>
        <v>12.683849465916762</v>
      </c>
      <c r="G144" s="306">
        <f t="shared" ca="1" si="69"/>
        <v>26.621132212062953</v>
      </c>
      <c r="H144" s="307">
        <f t="shared" ca="1" si="70"/>
        <v>59.771301982090144</v>
      </c>
      <c r="I144" s="304">
        <f t="shared" ca="1" si="71"/>
        <v>65.431591917714712</v>
      </c>
      <c r="J144" s="306">
        <f t="shared" ca="1" si="72"/>
        <v>287.24552193159667</v>
      </c>
      <c r="K144" s="307">
        <f t="shared" ca="1" si="73"/>
        <v>1051.6335231288281</v>
      </c>
      <c r="L144" s="304">
        <f t="shared" ca="1" si="58"/>
        <v>1090.1573541641164</v>
      </c>
      <c r="M144" s="306">
        <f t="shared" ca="1" si="74"/>
        <v>1.1517883825205175</v>
      </c>
      <c r="N144" s="304">
        <f t="shared" ca="1" si="75"/>
        <v>65.992613210625294</v>
      </c>
      <c r="P144" s="310">
        <f t="shared" ca="1" si="76"/>
        <v>23</v>
      </c>
      <c r="Q144" s="304">
        <f t="shared" ca="1" si="77"/>
        <v>0</v>
      </c>
      <c r="R144" s="306">
        <f t="shared" ca="1" si="78"/>
        <v>0</v>
      </c>
      <c r="S144" s="307">
        <f t="shared" ca="1" si="79"/>
        <v>3.2539999999999996</v>
      </c>
      <c r="T144" s="304">
        <f t="shared" ca="1" si="59"/>
        <v>31.921739999999996</v>
      </c>
      <c r="U144" s="311">
        <f t="shared" ca="1" si="60"/>
        <v>0</v>
      </c>
      <c r="V144" s="306">
        <f t="shared" ca="1" si="61"/>
        <v>1.1026103465398589</v>
      </c>
      <c r="W144" s="304">
        <f t="shared" ca="1" si="62"/>
        <v>9.6325261778224629</v>
      </c>
      <c r="Y144" s="314" t="str">
        <f t="shared" ca="1" si="80"/>
        <v/>
      </c>
      <c r="Z144" s="315" t="str">
        <f t="shared" ca="1" si="81"/>
        <v/>
      </c>
      <c r="AA144" s="316" t="str">
        <f t="shared" ca="1" si="82"/>
        <v/>
      </c>
      <c r="AC144" s="310" t="e">
        <f t="shared" ca="1" si="83"/>
        <v>#N/A</v>
      </c>
      <c r="AD144" s="323" t="e">
        <f t="shared" ca="1" si="84"/>
        <v>#N/A</v>
      </c>
      <c r="AE144" s="324">
        <f t="shared" ca="1" si="63"/>
        <v>1051.6335231288281</v>
      </c>
      <c r="AG144" s="306">
        <f t="shared" ca="1" si="85"/>
        <v>-12.057285424276234</v>
      </c>
      <c r="AH144" s="304">
        <f t="shared" ca="1" si="86"/>
        <v>-3.0720645294719668</v>
      </c>
    </row>
    <row r="145" spans="1:34" x14ac:dyDescent="0.2">
      <c r="A145" s="347">
        <f t="shared" ca="1" si="64"/>
        <v>0.1</v>
      </c>
      <c r="B145" s="304">
        <f t="shared" ca="1" si="65"/>
        <v>9.6999999999999638</v>
      </c>
      <c r="D145" s="306">
        <f t="shared" ca="1" si="66"/>
        <v>-1.2043748698784036</v>
      </c>
      <c r="E145" s="307">
        <f t="shared" ca="1" si="67"/>
        <v>-12.514131945767609</v>
      </c>
      <c r="F145" s="304">
        <f t="shared" ca="1" si="68"/>
        <v>12.57195359454035</v>
      </c>
      <c r="G145" s="306">
        <f t="shared" ca="1" si="69"/>
        <v>26.500694725075114</v>
      </c>
      <c r="H145" s="307">
        <f t="shared" ca="1" si="70"/>
        <v>58.519888787513381</v>
      </c>
      <c r="I145" s="304">
        <f t="shared" ca="1" si="71"/>
        <v>64.240674067249302</v>
      </c>
      <c r="J145" s="306">
        <f t="shared" ca="1" si="72"/>
        <v>289.90161327845357</v>
      </c>
      <c r="K145" s="307">
        <f t="shared" ca="1" si="73"/>
        <v>1057.5480826673083</v>
      </c>
      <c r="L145" s="304">
        <f t="shared" ca="1" si="58"/>
        <v>1096.5632186676471</v>
      </c>
      <c r="M145" s="306">
        <f t="shared" ca="1" si="74"/>
        <v>1.1455753911859567</v>
      </c>
      <c r="N145" s="304">
        <f t="shared" ca="1" si="75"/>
        <v>65.636635029003614</v>
      </c>
      <c r="P145" s="310">
        <f t="shared" ca="1" si="76"/>
        <v>23</v>
      </c>
      <c r="Q145" s="304">
        <f t="shared" ca="1" si="77"/>
        <v>0</v>
      </c>
      <c r="R145" s="306">
        <f t="shared" ca="1" si="78"/>
        <v>0</v>
      </c>
      <c r="S145" s="307">
        <f t="shared" ca="1" si="79"/>
        <v>3.2539999999999996</v>
      </c>
      <c r="T145" s="304">
        <f t="shared" ca="1" si="59"/>
        <v>31.921739999999996</v>
      </c>
      <c r="U145" s="311">
        <f t="shared" ca="1" si="60"/>
        <v>0</v>
      </c>
      <c r="V145" s="306">
        <f t="shared" ca="1" si="61"/>
        <v>1.1019565766933912</v>
      </c>
      <c r="W145" s="304">
        <f t="shared" ca="1" si="62"/>
        <v>9.2795693350733455</v>
      </c>
      <c r="Y145" s="314" t="str">
        <f t="shared" ca="1" si="80"/>
        <v/>
      </c>
      <c r="Z145" s="315" t="str">
        <f t="shared" ca="1" si="81"/>
        <v/>
      </c>
      <c r="AA145" s="316" t="str">
        <f t="shared" ca="1" si="82"/>
        <v/>
      </c>
      <c r="AC145" s="310" t="e">
        <f t="shared" ca="1" si="83"/>
        <v>#N/A</v>
      </c>
      <c r="AD145" s="323" t="e">
        <f t="shared" ca="1" si="84"/>
        <v>#N/A</v>
      </c>
      <c r="AE145" s="324">
        <f t="shared" ca="1" si="63"/>
        <v>1057.5480826673083</v>
      </c>
      <c r="AG145" s="306">
        <f t="shared" ca="1" si="85"/>
        <v>-11.921577320006008</v>
      </c>
      <c r="AH145" s="304">
        <f t="shared" ca="1" si="86"/>
        <v>-2.9602108721027856</v>
      </c>
    </row>
    <row r="146" spans="1:34" x14ac:dyDescent="0.2">
      <c r="A146" s="347">
        <f t="shared" ca="1" si="64"/>
        <v>0.1</v>
      </c>
      <c r="B146" s="304">
        <f t="shared" ca="1" si="65"/>
        <v>9.7999999999999634</v>
      </c>
      <c r="D146" s="306">
        <f t="shared" ca="1" si="66"/>
        <v>-1.1764065731788496</v>
      </c>
      <c r="E146" s="307">
        <f t="shared" ca="1" si="67"/>
        <v>-12.407787814452508</v>
      </c>
      <c r="F146" s="304">
        <f t="shared" ca="1" si="68"/>
        <v>12.463431745466195</v>
      </c>
      <c r="G146" s="306">
        <f t="shared" ca="1" si="69"/>
        <v>26.383054067757229</v>
      </c>
      <c r="H146" s="307">
        <f t="shared" ca="1" si="70"/>
        <v>57.27911000606813</v>
      </c>
      <c r="I146" s="304">
        <f t="shared" ca="1" si="71"/>
        <v>63.063158698478269</v>
      </c>
      <c r="J146" s="306">
        <f t="shared" ca="1" si="72"/>
        <v>292.54580071809517</v>
      </c>
      <c r="K146" s="307">
        <f t="shared" ca="1" si="73"/>
        <v>1063.3380326069873</v>
      </c>
      <c r="L146" s="304">
        <f t="shared" ca="1" si="58"/>
        <v>1102.8466879427485</v>
      </c>
      <c r="M146" s="306">
        <f t="shared" ca="1" si="74"/>
        <v>1.1391582227562775</v>
      </c>
      <c r="N146" s="304">
        <f t="shared" ca="1" si="75"/>
        <v>65.26895836155839</v>
      </c>
      <c r="P146" s="310">
        <f t="shared" ca="1" si="76"/>
        <v>23</v>
      </c>
      <c r="Q146" s="304">
        <f t="shared" ca="1" si="77"/>
        <v>0</v>
      </c>
      <c r="R146" s="306">
        <f t="shared" ca="1" si="78"/>
        <v>0</v>
      </c>
      <c r="S146" s="307">
        <f t="shared" ca="1" si="79"/>
        <v>3.2539999999999996</v>
      </c>
      <c r="T146" s="304">
        <f t="shared" ca="1" si="59"/>
        <v>31.921739999999996</v>
      </c>
      <c r="U146" s="311">
        <f t="shared" ca="1" si="60"/>
        <v>0</v>
      </c>
      <c r="V146" s="306">
        <f t="shared" ca="1" si="61"/>
        <v>1.1013169362873922</v>
      </c>
      <c r="W146" s="304">
        <f t="shared" ca="1" si="62"/>
        <v>8.9373119916919759</v>
      </c>
      <c r="Y146" s="314" t="str">
        <f t="shared" ca="1" si="80"/>
        <v/>
      </c>
      <c r="Z146" s="315" t="str">
        <f t="shared" ca="1" si="81"/>
        <v/>
      </c>
      <c r="AA146" s="316" t="str">
        <f t="shared" ca="1" si="82"/>
        <v/>
      </c>
      <c r="AC146" s="310" t="e">
        <f t="shared" ca="1" si="83"/>
        <v>#N/A</v>
      </c>
      <c r="AD146" s="323" t="e">
        <f t="shared" ca="1" si="84"/>
        <v>#N/A</v>
      </c>
      <c r="AE146" s="324">
        <f t="shared" ca="1" si="63"/>
        <v>1063.3380326069873</v>
      </c>
      <c r="AG146" s="306">
        <f t="shared" ca="1" si="85"/>
        <v>-11.788138363499495</v>
      </c>
      <c r="AH146" s="304">
        <f t="shared" ca="1" si="86"/>
        <v>-2.8517422664638437</v>
      </c>
    </row>
    <row r="147" spans="1:34" x14ac:dyDescent="0.2">
      <c r="A147" s="347">
        <f t="shared" ca="1" si="64"/>
        <v>0.1</v>
      </c>
      <c r="B147" s="304">
        <f t="shared" ca="1" si="65"/>
        <v>9.8999999999999631</v>
      </c>
      <c r="D147" s="306">
        <f t="shared" ca="1" si="66"/>
        <v>-1.1490494467753067</v>
      </c>
      <c r="E147" s="307">
        <f t="shared" ca="1" si="67"/>
        <v>-12.304651661449954</v>
      </c>
      <c r="F147" s="304">
        <f t="shared" ca="1" si="68"/>
        <v>12.358186239928486</v>
      </c>
      <c r="G147" s="306">
        <f t="shared" ca="1" si="69"/>
        <v>26.268149123079699</v>
      </c>
      <c r="H147" s="307">
        <f t="shared" ca="1" si="70"/>
        <v>56.048644839923135</v>
      </c>
      <c r="I147" s="304">
        <f t="shared" ca="1" si="71"/>
        <v>61.898838815798435</v>
      </c>
      <c r="J147" s="306">
        <f t="shared" ca="1" si="72"/>
        <v>295.17836087763703</v>
      </c>
      <c r="K147" s="307">
        <f t="shared" ca="1" si="73"/>
        <v>1069.0044203492869</v>
      </c>
      <c r="L147" s="304">
        <f t="shared" ca="1" si="58"/>
        <v>1109.0088888087073</v>
      </c>
      <c r="M147" s="306">
        <f t="shared" ca="1" si="74"/>
        <v>1.1325278333559334</v>
      </c>
      <c r="N147" s="304">
        <f t="shared" ca="1" si="75"/>
        <v>64.889065032390405</v>
      </c>
      <c r="P147" s="310">
        <f t="shared" ca="1" si="76"/>
        <v>23</v>
      </c>
      <c r="Q147" s="304">
        <f t="shared" ca="1" si="77"/>
        <v>0</v>
      </c>
      <c r="R147" s="306">
        <f t="shared" ca="1" si="78"/>
        <v>0</v>
      </c>
      <c r="S147" s="307">
        <f t="shared" ca="1" si="79"/>
        <v>3.2539999999999996</v>
      </c>
      <c r="T147" s="304">
        <f t="shared" ca="1" si="59"/>
        <v>31.921739999999996</v>
      </c>
      <c r="U147" s="311">
        <f t="shared" ca="1" si="60"/>
        <v>0</v>
      </c>
      <c r="V147" s="306">
        <f t="shared" ca="1" si="61"/>
        <v>1.1006912867071139</v>
      </c>
      <c r="W147" s="304">
        <f t="shared" ca="1" si="62"/>
        <v>8.605452145274807</v>
      </c>
      <c r="Y147" s="314" t="str">
        <f t="shared" ca="1" si="80"/>
        <v/>
      </c>
      <c r="Z147" s="315" t="str">
        <f t="shared" ca="1" si="81"/>
        <v/>
      </c>
      <c r="AA147" s="316" t="str">
        <f t="shared" ca="1" si="82"/>
        <v/>
      </c>
      <c r="AC147" s="310" t="e">
        <f t="shared" ca="1" si="83"/>
        <v>#N/A</v>
      </c>
      <c r="AD147" s="323" t="e">
        <f t="shared" ca="1" si="84"/>
        <v>#N/A</v>
      </c>
      <c r="AE147" s="324">
        <f t="shared" ca="1" si="63"/>
        <v>1069.0044203492869</v>
      </c>
      <c r="AG147" s="306">
        <f t="shared" ca="1" si="85"/>
        <v>-11.656804780396749</v>
      </c>
      <c r="AH147" s="304">
        <f t="shared" ca="1" si="86"/>
        <v>-2.7465617675758995</v>
      </c>
    </row>
    <row r="148" spans="1:34" x14ac:dyDescent="0.2">
      <c r="A148" s="347">
        <f t="shared" ca="1" si="64"/>
        <v>0.1</v>
      </c>
      <c r="B148" s="304">
        <f t="shared" ca="1" si="65"/>
        <v>9.9999999999999627</v>
      </c>
      <c r="D148" s="306">
        <f t="shared" ca="1" si="66"/>
        <v>-1.1222848914156149</v>
      </c>
      <c r="E148" s="307">
        <f t="shared" ca="1" si="67"/>
        <v>-12.204631878836796</v>
      </c>
      <c r="F148" s="304">
        <f t="shared" ca="1" si="68"/>
        <v>12.256123476671535</v>
      </c>
      <c r="G148" s="306">
        <f t="shared" ca="1" si="69"/>
        <v>26.155920633938138</v>
      </c>
      <c r="H148" s="307">
        <f t="shared" ca="1" si="70"/>
        <v>54.828181652039454</v>
      </c>
      <c r="I148" s="304">
        <f t="shared" ca="1" si="71"/>
        <v>60.747524126320627</v>
      </c>
      <c r="J148" s="306">
        <f t="shared" ca="1" si="72"/>
        <v>297.79956436548792</v>
      </c>
      <c r="K148" s="307">
        <f t="shared" ca="1" si="73"/>
        <v>1074.548261673885</v>
      </c>
      <c r="L148" s="304">
        <f t="shared" ca="1" si="58"/>
        <v>1115.0509168655226</v>
      </c>
      <c r="M148" s="306">
        <f t="shared" ca="1" si="74"/>
        <v>1.1256746745484594</v>
      </c>
      <c r="N148" s="304">
        <f t="shared" ca="1" si="75"/>
        <v>64.496407956389234</v>
      </c>
      <c r="P148" s="310">
        <f t="shared" ca="1" si="76"/>
        <v>23</v>
      </c>
      <c r="Q148" s="304">
        <f t="shared" ca="1" si="77"/>
        <v>0</v>
      </c>
      <c r="R148" s="306">
        <f t="shared" ca="1" si="78"/>
        <v>0</v>
      </c>
      <c r="S148" s="307">
        <f t="shared" ca="1" si="79"/>
        <v>3.2539999999999996</v>
      </c>
      <c r="T148" s="304">
        <f t="shared" ca="1" si="59"/>
        <v>31.921739999999996</v>
      </c>
      <c r="U148" s="311">
        <f t="shared" ca="1" si="60"/>
        <v>0</v>
      </c>
      <c r="V148" s="306">
        <f t="shared" ca="1" si="61"/>
        <v>1.100079493595185</v>
      </c>
      <c r="W148" s="304">
        <f t="shared" ca="1" si="62"/>
        <v>8.2837006218721463</v>
      </c>
      <c r="Y148" s="314" t="str">
        <f t="shared" ca="1" si="80"/>
        <v/>
      </c>
      <c r="Z148" s="315" t="str">
        <f t="shared" ca="1" si="81"/>
        <v/>
      </c>
      <c r="AA148" s="316" t="str">
        <f t="shared" ca="1" si="82"/>
        <v/>
      </c>
      <c r="AC148" s="310">
        <f t="shared" ca="1" si="83"/>
        <v>9.9999999999999627</v>
      </c>
      <c r="AD148" s="323">
        <f t="shared" ca="1" si="84"/>
        <v>297.79956436548792</v>
      </c>
      <c r="AE148" s="324">
        <f t="shared" ca="1" si="63"/>
        <v>1074.548261673885</v>
      </c>
      <c r="AG148" s="306">
        <f t="shared" ca="1" si="85"/>
        <v>-11.527412114928026</v>
      </c>
      <c r="AH148" s="304">
        <f t="shared" ca="1" si="86"/>
        <v>-2.6445765658496643</v>
      </c>
    </row>
    <row r="149" spans="1:34" x14ac:dyDescent="0.2">
      <c r="A149" s="347">
        <f t="shared" ca="1" si="64"/>
        <v>0.1</v>
      </c>
      <c r="B149" s="304">
        <f t="shared" ca="1" si="65"/>
        <v>10.099999999999962</v>
      </c>
      <c r="D149" s="306">
        <f t="shared" ca="1" si="66"/>
        <v>-1.0960951975750093</v>
      </c>
      <c r="E149" s="307">
        <f t="shared" ca="1" si="67"/>
        <v>-12.107640654353151</v>
      </c>
      <c r="F149" s="304">
        <f t="shared" ca="1" si="68"/>
        <v>12.157153733382343</v>
      </c>
      <c r="G149" s="306">
        <f t="shared" ca="1" si="69"/>
        <v>26.046311114180636</v>
      </c>
      <c r="H149" s="307">
        <f t="shared" ca="1" si="70"/>
        <v>53.617417586604141</v>
      </c>
      <c r="I149" s="304">
        <f t="shared" ca="1" si="71"/>
        <v>59.609041187666968</v>
      </c>
      <c r="J149" s="306">
        <f t="shared" ca="1" si="72"/>
        <v>300.40967595289385</v>
      </c>
      <c r="K149" s="307">
        <f t="shared" ca="1" si="73"/>
        <v>1079.9705416358172</v>
      </c>
      <c r="L149" s="304">
        <f t="shared" ca="1" si="58"/>
        <v>1120.9738374321155</v>
      </c>
      <c r="M149" s="306">
        <f t="shared" ca="1" si="74"/>
        <v>1.1185886617193999</v>
      </c>
      <c r="N149" s="304">
        <f t="shared" ca="1" si="75"/>
        <v>64.090409327708556</v>
      </c>
      <c r="P149" s="310">
        <f t="shared" ca="1" si="76"/>
        <v>23</v>
      </c>
      <c r="Q149" s="304">
        <f t="shared" ca="1" si="77"/>
        <v>0</v>
      </c>
      <c r="R149" s="306">
        <f t="shared" ca="1" si="78"/>
        <v>0</v>
      </c>
      <c r="S149" s="307">
        <f t="shared" ca="1" si="79"/>
        <v>3.2539999999999996</v>
      </c>
      <c r="T149" s="304">
        <f t="shared" ca="1" si="59"/>
        <v>31.921739999999996</v>
      </c>
      <c r="U149" s="311">
        <f t="shared" ca="1" si="60"/>
        <v>0</v>
      </c>
      <c r="V149" s="306">
        <f t="shared" ca="1" si="61"/>
        <v>1.0994814267277233</v>
      </c>
      <c r="W149" s="304">
        <f t="shared" ca="1" si="62"/>
        <v>7.9717804833729291</v>
      </c>
      <c r="Y149" s="314" t="str">
        <f t="shared" ca="1" si="80"/>
        <v/>
      </c>
      <c r="Z149" s="315" t="str">
        <f t="shared" ca="1" si="81"/>
        <v/>
      </c>
      <c r="AA149" s="316" t="str">
        <f t="shared" ca="1" si="82"/>
        <v/>
      </c>
      <c r="AC149" s="310" t="e">
        <f t="shared" ca="1" si="83"/>
        <v>#N/A</v>
      </c>
      <c r="AD149" s="323" t="e">
        <f t="shared" ca="1" si="84"/>
        <v>#N/A</v>
      </c>
      <c r="AE149" s="324">
        <f t="shared" ca="1" si="63"/>
        <v>1079.9705416358172</v>
      </c>
      <c r="AG149" s="306">
        <f t="shared" ca="1" si="85"/>
        <v>-11.399794643967315</v>
      </c>
      <c r="AH149" s="304">
        <f t="shared" ca="1" si="86"/>
        <v>-2.545697794060279</v>
      </c>
    </row>
    <row r="150" spans="1:34" x14ac:dyDescent="0.2">
      <c r="A150" s="347">
        <f t="shared" ca="1" si="64"/>
        <v>0.1</v>
      </c>
      <c r="B150" s="304">
        <f t="shared" ca="1" si="65"/>
        <v>10.199999999999962</v>
      </c>
      <c r="D150" s="306">
        <f t="shared" ca="1" si="66"/>
        <v>-1.0704635159454703</v>
      </c>
      <c r="E150" s="307">
        <f t="shared" ca="1" si="67"/>
        <v>-12.013593787007498</v>
      </c>
      <c r="F150" s="304">
        <f t="shared" ca="1" si="68"/>
        <v>12.061190978431421</v>
      </c>
      <c r="G150" s="306">
        <f t="shared" ca="1" si="69"/>
        <v>25.939264762586088</v>
      </c>
      <c r="H150" s="307">
        <f t="shared" ca="1" si="70"/>
        <v>52.41605820790339</v>
      </c>
      <c r="I150" s="304">
        <f t="shared" ca="1" si="71"/>
        <v>58.483233618515456</v>
      </c>
      <c r="J150" s="306">
        <f t="shared" ca="1" si="72"/>
        <v>303.00895474673217</v>
      </c>
      <c r="K150" s="307">
        <f t="shared" ca="1" si="73"/>
        <v>1085.2722154255425</v>
      </c>
      <c r="L150" s="304">
        <f t="shared" ca="1" si="58"/>
        <v>1126.7786864470645</v>
      </c>
      <c r="M150" s="306">
        <f t="shared" ca="1" si="74"/>
        <v>1.1112591405073688</v>
      </c>
      <c r="N150" s="304">
        <f t="shared" ca="1" si="75"/>
        <v>63.670458696407572</v>
      </c>
      <c r="P150" s="310">
        <f t="shared" ca="1" si="76"/>
        <v>23</v>
      </c>
      <c r="Q150" s="304">
        <f t="shared" ca="1" si="77"/>
        <v>0</v>
      </c>
      <c r="R150" s="306">
        <f t="shared" ca="1" si="78"/>
        <v>0</v>
      </c>
      <c r="S150" s="307">
        <f t="shared" ca="1" si="79"/>
        <v>3.2539999999999996</v>
      </c>
      <c r="T150" s="304">
        <f t="shared" ca="1" si="59"/>
        <v>31.921739999999996</v>
      </c>
      <c r="U150" s="311">
        <f t="shared" ca="1" si="60"/>
        <v>0</v>
      </c>
      <c r="V150" s="306">
        <f t="shared" ca="1" si="61"/>
        <v>1.0988969598956675</v>
      </c>
      <c r="W150" s="304">
        <f t="shared" ca="1" si="62"/>
        <v>7.669426468131177</v>
      </c>
      <c r="Y150" s="314" t="str">
        <f t="shared" ca="1" si="80"/>
        <v/>
      </c>
      <c r="Z150" s="315" t="str">
        <f t="shared" ca="1" si="81"/>
        <v/>
      </c>
      <c r="AA150" s="316" t="str">
        <f t="shared" ca="1" si="82"/>
        <v/>
      </c>
      <c r="AC150" s="310" t="e">
        <f t="shared" ca="1" si="83"/>
        <v>#N/A</v>
      </c>
      <c r="AD150" s="323" t="e">
        <f t="shared" ca="1" si="84"/>
        <v>#N/A</v>
      </c>
      <c r="AE150" s="324">
        <f t="shared" ca="1" si="63"/>
        <v>1085.2722154255425</v>
      </c>
      <c r="AG150" s="306">
        <f t="shared" ca="1" si="85"/>
        <v>-11.273784767830646</v>
      </c>
      <c r="AH150" s="304">
        <f t="shared" ca="1" si="86"/>
        <v>-2.4498403452283131</v>
      </c>
    </row>
    <row r="151" spans="1:34" x14ac:dyDescent="0.2">
      <c r="A151" s="347">
        <f t="shared" ca="1" si="64"/>
        <v>0.1</v>
      </c>
      <c r="B151" s="304">
        <f t="shared" ca="1" si="65"/>
        <v>10.299999999999962</v>
      </c>
      <c r="D151" s="306">
        <f t="shared" ca="1" si="66"/>
        <v>-1.0453738306884022</v>
      </c>
      <c r="E151" s="307">
        <f t="shared" ca="1" si="67"/>
        <v>-11.92241051201327</v>
      </c>
      <c r="F151" s="304">
        <f t="shared" ca="1" si="68"/>
        <v>11.968152692159835</v>
      </c>
      <c r="G151" s="306">
        <f t="shared" ca="1" si="69"/>
        <v>25.834727379517247</v>
      </c>
      <c r="H151" s="307">
        <f t="shared" ca="1" si="70"/>
        <v>51.223817156702061</v>
      </c>
      <c r="I151" s="304">
        <f t="shared" ca="1" si="71"/>
        <v>57.369962374723784</v>
      </c>
      <c r="J151" s="306">
        <f t="shared" ca="1" si="72"/>
        <v>305.59765435383736</v>
      </c>
      <c r="K151" s="307">
        <f t="shared" ca="1" si="73"/>
        <v>1090.4542091937728</v>
      </c>
      <c r="L151" s="304">
        <f t="shared" ca="1" si="58"/>
        <v>1132.4664713336922</v>
      </c>
      <c r="M151" s="306">
        <f t="shared" ca="1" si="74"/>
        <v>1.1036748512091932</v>
      </c>
      <c r="N151" s="304">
        <f t="shared" ca="1" si="75"/>
        <v>63.235910929015873</v>
      </c>
      <c r="P151" s="310">
        <f t="shared" ca="1" si="76"/>
        <v>23</v>
      </c>
      <c r="Q151" s="304">
        <f t="shared" ca="1" si="77"/>
        <v>0</v>
      </c>
      <c r="R151" s="306">
        <f t="shared" ca="1" si="78"/>
        <v>0</v>
      </c>
      <c r="S151" s="307">
        <f t="shared" ca="1" si="79"/>
        <v>3.2539999999999996</v>
      </c>
      <c r="T151" s="304">
        <f t="shared" ca="1" si="59"/>
        <v>31.921739999999996</v>
      </c>
      <c r="U151" s="311">
        <f t="shared" ca="1" si="60"/>
        <v>0</v>
      </c>
      <c r="V151" s="306">
        <f t="shared" ca="1" si="61"/>
        <v>1.0983259707910829</v>
      </c>
      <c r="W151" s="304">
        <f t="shared" ca="1" si="62"/>
        <v>7.3763844627445252</v>
      </c>
      <c r="Y151" s="314" t="str">
        <f t="shared" ca="1" si="80"/>
        <v/>
      </c>
      <c r="Z151" s="315" t="str">
        <f t="shared" ca="1" si="81"/>
        <v/>
      </c>
      <c r="AA151" s="316" t="str">
        <f t="shared" ca="1" si="82"/>
        <v/>
      </c>
      <c r="AC151" s="310" t="e">
        <f t="shared" ca="1" si="83"/>
        <v>#N/A</v>
      </c>
      <c r="AD151" s="323" t="e">
        <f t="shared" ca="1" si="84"/>
        <v>#N/A</v>
      </c>
      <c r="AE151" s="324">
        <f t="shared" ca="1" si="63"/>
        <v>1090.4542091937728</v>
      </c>
      <c r="AG151" s="306">
        <f t="shared" ca="1" si="85"/>
        <v>-11.149212374260362</v>
      </c>
      <c r="AH151" s="304">
        <f t="shared" ca="1" si="86"/>
        <v>-2.356922700716404</v>
      </c>
    </row>
    <row r="152" spans="1:34" x14ac:dyDescent="0.2">
      <c r="A152" s="347">
        <f t="shared" ca="1" si="64"/>
        <v>0.1</v>
      </c>
      <c r="B152" s="304">
        <f t="shared" ca="1" si="65"/>
        <v>10.399999999999961</v>
      </c>
      <c r="D152" s="306">
        <f t="shared" ca="1" si="66"/>
        <v>-1.0208109353784356</v>
      </c>
      <c r="E152" s="307">
        <f t="shared" ca="1" si="67"/>
        <v>-11.834013334347951</v>
      </c>
      <c r="F152" s="304">
        <f t="shared" ca="1" si="68"/>
        <v>11.87795969698977</v>
      </c>
      <c r="G152" s="306">
        <f t="shared" ca="1" si="69"/>
        <v>25.732646285979403</v>
      </c>
      <c r="H152" s="307">
        <f t="shared" ca="1" si="70"/>
        <v>50.040415823267267</v>
      </c>
      <c r="I152" s="304">
        <f t="shared" ca="1" si="71"/>
        <v>56.269106094239909</v>
      </c>
      <c r="J152" s="306">
        <f t="shared" ca="1" si="72"/>
        <v>308.1760230371122</v>
      </c>
      <c r="K152" s="307">
        <f t="shared" ca="1" si="73"/>
        <v>1095.5174208427713</v>
      </c>
      <c r="L152" s="304">
        <f t="shared" ca="1" si="58"/>
        <v>1138.0381718312301</v>
      </c>
      <c r="M152" s="306">
        <f t="shared" ca="1" si="74"/>
        <v>1.0958238910958995</v>
      </c>
      <c r="N152" s="304">
        <f t="shared" ca="1" si="75"/>
        <v>62.786084049398596</v>
      </c>
      <c r="P152" s="310">
        <f t="shared" ca="1" si="76"/>
        <v>23</v>
      </c>
      <c r="Q152" s="304">
        <f t="shared" ca="1" si="77"/>
        <v>0</v>
      </c>
      <c r="R152" s="306">
        <f t="shared" ca="1" si="78"/>
        <v>0</v>
      </c>
      <c r="S152" s="307">
        <f t="shared" ca="1" si="79"/>
        <v>3.2539999999999996</v>
      </c>
      <c r="T152" s="304">
        <f t="shared" ca="1" si="59"/>
        <v>31.921739999999996</v>
      </c>
      <c r="U152" s="311">
        <f t="shared" ca="1" si="60"/>
        <v>0</v>
      </c>
      <c r="V152" s="306">
        <f t="shared" ca="1" si="61"/>
        <v>1.0977683408981984</v>
      </c>
      <c r="W152" s="304">
        <f t="shared" ca="1" si="62"/>
        <v>7.0924110030408229</v>
      </c>
      <c r="Y152" s="314" t="str">
        <f t="shared" ca="1" si="80"/>
        <v/>
      </c>
      <c r="Z152" s="315" t="str">
        <f t="shared" ca="1" si="81"/>
        <v/>
      </c>
      <c r="AA152" s="316" t="str">
        <f t="shared" ca="1" si="82"/>
        <v/>
      </c>
      <c r="AC152" s="310" t="e">
        <f t="shared" ca="1" si="83"/>
        <v>#N/A</v>
      </c>
      <c r="AD152" s="323" t="e">
        <f t="shared" ca="1" si="84"/>
        <v>#N/A</v>
      </c>
      <c r="AE152" s="324">
        <f t="shared" ca="1" si="63"/>
        <v>1095.5174208427713</v>
      </c>
      <c r="AG152" s="306">
        <f t="shared" ca="1" si="85"/>
        <v>-11.025904171916251</v>
      </c>
      <c r="AH152" s="304">
        <f t="shared" ca="1" si="86"/>
        <v>-2.2668667678993626</v>
      </c>
    </row>
    <row r="153" spans="1:34" x14ac:dyDescent="0.2">
      <c r="A153" s="347">
        <f t="shared" ca="1" si="64"/>
        <v>0.1</v>
      </c>
      <c r="B153" s="304">
        <f t="shared" ca="1" si="65"/>
        <v>10.499999999999961</v>
      </c>
      <c r="D153" s="306">
        <f t="shared" ca="1" si="66"/>
        <v>-0.99676041158003226</v>
      </c>
      <c r="E153" s="307">
        <f t="shared" ca="1" si="67"/>
        <v>-11.748327870259203</v>
      </c>
      <c r="F153" s="304">
        <f t="shared" ca="1" si="68"/>
        <v>11.790535995670526</v>
      </c>
      <c r="G153" s="306">
        <f t="shared" ca="1" si="69"/>
        <v>25.632970244821401</v>
      </c>
      <c r="H153" s="307">
        <f t="shared" ca="1" si="70"/>
        <v>48.865583036241347</v>
      </c>
      <c r="I153" s="304">
        <f t="shared" ca="1" si="71"/>
        <v>55.180561514392885</v>
      </c>
      <c r="J153" s="306">
        <f t="shared" ca="1" si="72"/>
        <v>310.74430386365225</v>
      </c>
      <c r="K153" s="307">
        <f t="shared" ca="1" si="73"/>
        <v>1100.4627207857468</v>
      </c>
      <c r="L153" s="304">
        <f t="shared" ca="1" si="58"/>
        <v>1143.4947407937102</v>
      </c>
      <c r="M153" s="306">
        <f t="shared" ca="1" si="74"/>
        <v>1.0876936745915595</v>
      </c>
      <c r="N153" s="304">
        <f t="shared" ca="1" si="75"/>
        <v>62.320256957172305</v>
      </c>
      <c r="P153" s="310">
        <f t="shared" ca="1" si="76"/>
        <v>23</v>
      </c>
      <c r="Q153" s="304">
        <f t="shared" ca="1" si="77"/>
        <v>0</v>
      </c>
      <c r="R153" s="306">
        <f t="shared" ca="1" si="78"/>
        <v>0</v>
      </c>
      <c r="S153" s="307">
        <f t="shared" ca="1" si="79"/>
        <v>3.2539999999999996</v>
      </c>
      <c r="T153" s="304">
        <f t="shared" ca="1" si="59"/>
        <v>31.921739999999996</v>
      </c>
      <c r="U153" s="311">
        <f t="shared" ca="1" si="60"/>
        <v>0</v>
      </c>
      <c r="V153" s="306">
        <f t="shared" ca="1" si="61"/>
        <v>1.0972239553889422</v>
      </c>
      <c r="W153" s="304">
        <f t="shared" ca="1" si="62"/>
        <v>6.8172728024631519</v>
      </c>
      <c r="Y153" s="314" t="str">
        <f t="shared" ca="1" si="80"/>
        <v/>
      </c>
      <c r="Z153" s="315" t="str">
        <f t="shared" ca="1" si="81"/>
        <v/>
      </c>
      <c r="AA153" s="316" t="str">
        <f t="shared" ca="1" si="82"/>
        <v/>
      </c>
      <c r="AC153" s="310" t="e">
        <f t="shared" ca="1" si="83"/>
        <v>#N/A</v>
      </c>
      <c r="AD153" s="323" t="e">
        <f t="shared" ca="1" si="84"/>
        <v>#N/A</v>
      </c>
      <c r="AE153" s="324">
        <f t="shared" ca="1" si="63"/>
        <v>1100.4627207857468</v>
      </c>
      <c r="AG153" s="306">
        <f t="shared" ca="1" si="85"/>
        <v>-10.903682989584812</v>
      </c>
      <c r="AH153" s="304">
        <f t="shared" ca="1" si="86"/>
        <v>-2.179597726810333</v>
      </c>
    </row>
    <row r="154" spans="1:34" x14ac:dyDescent="0.2">
      <c r="A154" s="347">
        <f t="shared" ca="1" si="64"/>
        <v>0.1</v>
      </c>
      <c r="B154" s="304">
        <f t="shared" ca="1" si="65"/>
        <v>10.599999999999961</v>
      </c>
      <c r="D154" s="306">
        <f t="shared" ca="1" si="66"/>
        <v>-0.973208610011977</v>
      </c>
      <c r="E154" s="307">
        <f t="shared" ca="1" si="67"/>
        <v>-11.665282696071209</v>
      </c>
      <c r="F154" s="304">
        <f t="shared" ca="1" si="68"/>
        <v>11.705808617001212</v>
      </c>
      <c r="G154" s="306">
        <f t="shared" ca="1" si="69"/>
        <v>25.535649383820203</v>
      </c>
      <c r="H154" s="307">
        <f t="shared" ca="1" si="70"/>
        <v>47.699054766634227</v>
      </c>
      <c r="I154" s="304">
        <f t="shared" ca="1" si="71"/>
        <v>54.10424396555014</v>
      </c>
      <c r="J154" s="306">
        <f t="shared" ca="1" si="72"/>
        <v>313.30273484508433</v>
      </c>
      <c r="K154" s="307">
        <f t="shared" ca="1" si="73"/>
        <v>1105.2909526758906</v>
      </c>
      <c r="L154" s="304">
        <f t="shared" ca="1" si="58"/>
        <v>1148.8371049581342</v>
      </c>
      <c r="M154" s="306">
        <f t="shared" ca="1" si="74"/>
        <v>1.0792708912878282</v>
      </c>
      <c r="N154" s="304">
        <f t="shared" ca="1" si="75"/>
        <v>61.837667022115241</v>
      </c>
      <c r="P154" s="310">
        <f t="shared" ca="1" si="76"/>
        <v>23</v>
      </c>
      <c r="Q154" s="304">
        <f t="shared" ca="1" si="77"/>
        <v>0</v>
      </c>
      <c r="R154" s="306">
        <f t="shared" ca="1" si="78"/>
        <v>0</v>
      </c>
      <c r="S154" s="307">
        <f t="shared" ca="1" si="79"/>
        <v>3.2539999999999996</v>
      </c>
      <c r="T154" s="304">
        <f t="shared" ca="1" si="59"/>
        <v>31.921739999999996</v>
      </c>
      <c r="U154" s="311">
        <f t="shared" ca="1" si="60"/>
        <v>0</v>
      </c>
      <c r="V154" s="306">
        <f t="shared" ca="1" si="61"/>
        <v>1.0966927030227651</v>
      </c>
      <c r="W154" s="304">
        <f t="shared" ca="1" si="62"/>
        <v>6.5507463061672242</v>
      </c>
      <c r="Y154" s="314" t="str">
        <f t="shared" ca="1" si="80"/>
        <v/>
      </c>
      <c r="Z154" s="315" t="str">
        <f t="shared" ca="1" si="81"/>
        <v/>
      </c>
      <c r="AA154" s="316" t="str">
        <f t="shared" ca="1" si="82"/>
        <v/>
      </c>
      <c r="AC154" s="310" t="e">
        <f t="shared" ca="1" si="83"/>
        <v>#N/A</v>
      </c>
      <c r="AD154" s="323" t="e">
        <f t="shared" ca="1" si="84"/>
        <v>#N/A</v>
      </c>
      <c r="AE154" s="324">
        <f t="shared" ca="1" si="63"/>
        <v>1105.2909526758906</v>
      </c>
      <c r="AG154" s="306">
        <f t="shared" ca="1" si="85"/>
        <v>-10.78236703722829</v>
      </c>
      <c r="AH154" s="304">
        <f t="shared" ca="1" si="86"/>
        <v>-2.0950438852068691</v>
      </c>
    </row>
    <row r="155" spans="1:34" x14ac:dyDescent="0.2">
      <c r="A155" s="347">
        <f t="shared" ca="1" si="64"/>
        <v>0.1</v>
      </c>
      <c r="B155" s="304">
        <f t="shared" ca="1" si="65"/>
        <v>10.69999999999996</v>
      </c>
      <c r="D155" s="306">
        <f t="shared" ca="1" si="66"/>
        <v>-0.95014263426771539</v>
      </c>
      <c r="E155" s="307">
        <f t="shared" ca="1" si="67"/>
        <v>-11.584809203668263</v>
      </c>
      <c r="F155" s="304">
        <f t="shared" ca="1" si="68"/>
        <v>11.623707468396221</v>
      </c>
      <c r="G155" s="306">
        <f t="shared" ca="1" si="69"/>
        <v>25.440635120393431</v>
      </c>
      <c r="H155" s="307">
        <f t="shared" ca="1" si="70"/>
        <v>46.540573846267399</v>
      </c>
      <c r="I155" s="304">
        <f t="shared" ca="1" si="71"/>
        <v>53.040087945523474</v>
      </c>
      <c r="J155" s="306">
        <f t="shared" ca="1" si="72"/>
        <v>315.85154907029499</v>
      </c>
      <c r="K155" s="307">
        <f t="shared" ca="1" si="73"/>
        <v>1110.0029341065356</v>
      </c>
      <c r="L155" s="304">
        <f t="shared" ca="1" si="58"/>
        <v>1154.0661656834166</v>
      </c>
      <c r="M155" s="306">
        <f t="shared" ca="1" si="74"/>
        <v>1.0705414617947131</v>
      </c>
      <c r="N155" s="304">
        <f t="shared" ca="1" si="75"/>
        <v>61.337507554602723</v>
      </c>
      <c r="P155" s="310">
        <f t="shared" ca="1" si="76"/>
        <v>23</v>
      </c>
      <c r="Q155" s="304">
        <f t="shared" ca="1" si="77"/>
        <v>0</v>
      </c>
      <c r="R155" s="306">
        <f t="shared" ca="1" si="78"/>
        <v>0</v>
      </c>
      <c r="S155" s="307">
        <f t="shared" ca="1" si="79"/>
        <v>3.2539999999999996</v>
      </c>
      <c r="T155" s="304">
        <f t="shared" ca="1" si="59"/>
        <v>31.921739999999996</v>
      </c>
      <c r="U155" s="311">
        <f t="shared" ca="1" si="60"/>
        <v>0</v>
      </c>
      <c r="V155" s="306">
        <f t="shared" ca="1" si="61"/>
        <v>1.0961744760505354</v>
      </c>
      <c r="W155" s="304">
        <f t="shared" ca="1" si="62"/>
        <v>6.292617269258888</v>
      </c>
      <c r="Y155" s="314" t="str">
        <f t="shared" ca="1" si="80"/>
        <v/>
      </c>
      <c r="Z155" s="315" t="str">
        <f t="shared" ca="1" si="81"/>
        <v/>
      </c>
      <c r="AA155" s="316" t="str">
        <f t="shared" ca="1" si="82"/>
        <v/>
      </c>
      <c r="AC155" s="310" t="e">
        <f t="shared" ca="1" si="83"/>
        <v>#N/A</v>
      </c>
      <c r="AD155" s="323" t="e">
        <f t="shared" ca="1" si="84"/>
        <v>#N/A</v>
      </c>
      <c r="AE155" s="324">
        <f t="shared" ca="1" si="63"/>
        <v>1110.0029341065356</v>
      </c>
      <c r="AG155" s="306">
        <f t="shared" ca="1" si="85"/>
        <v>-10.661769124938829</v>
      </c>
      <c r="AH155" s="304">
        <f t="shared" ca="1" si="86"/>
        <v>-2.013136541538791</v>
      </c>
    </row>
    <row r="156" spans="1:34" x14ac:dyDescent="0.2">
      <c r="A156" s="347">
        <f t="shared" ca="1" si="64"/>
        <v>0.1</v>
      </c>
      <c r="B156" s="304">
        <f t="shared" ca="1" si="65"/>
        <v>10.79999999999996</v>
      </c>
      <c r="D156" s="306">
        <f t="shared" ca="1" si="66"/>
        <v>-0.92755032707183405</v>
      </c>
      <c r="E156" s="307">
        <f t="shared" ca="1" si="67"/>
        <v>-11.506841462051856</v>
      </c>
      <c r="F156" s="304">
        <f t="shared" ca="1" si="68"/>
        <v>11.544165194679378</v>
      </c>
      <c r="G156" s="306">
        <f t="shared" ca="1" si="69"/>
        <v>25.347880087686246</v>
      </c>
      <c r="H156" s="307">
        <f t="shared" ca="1" si="70"/>
        <v>45.389889700062213</v>
      </c>
      <c r="I156" s="304">
        <f t="shared" ca="1" si="71"/>
        <v>51.98804777949961</v>
      </c>
      <c r="J156" s="306">
        <f t="shared" ca="1" si="72"/>
        <v>318.39097483069895</v>
      </c>
      <c r="K156" s="307">
        <f t="shared" ca="1" si="73"/>
        <v>1114.599457283852</v>
      </c>
      <c r="L156" s="304">
        <f t="shared" ca="1" si="58"/>
        <v>1159.1827996615116</v>
      </c>
      <c r="M156" s="306">
        <f t="shared" ca="1" si="74"/>
        <v>1.0614904914643466</v>
      </c>
      <c r="N156" s="304">
        <f t="shared" ca="1" si="75"/>
        <v>60.818925154174593</v>
      </c>
      <c r="P156" s="310">
        <f t="shared" ca="1" si="76"/>
        <v>23</v>
      </c>
      <c r="Q156" s="304">
        <f t="shared" ca="1" si="77"/>
        <v>0</v>
      </c>
      <c r="R156" s="306">
        <f t="shared" ca="1" si="78"/>
        <v>0</v>
      </c>
      <c r="S156" s="307">
        <f t="shared" ca="1" si="79"/>
        <v>3.2539999999999996</v>
      </c>
      <c r="T156" s="304">
        <f t="shared" ca="1" si="59"/>
        <v>31.921739999999996</v>
      </c>
      <c r="U156" s="311">
        <f t="shared" ca="1" si="60"/>
        <v>0</v>
      </c>
      <c r="V156" s="306">
        <f t="shared" ca="1" si="61"/>
        <v>1.0956691701223149</v>
      </c>
      <c r="W156" s="304">
        <f t="shared" ca="1" si="62"/>
        <v>6.0426803577045485</v>
      </c>
      <c r="Y156" s="314" t="str">
        <f t="shared" ca="1" si="80"/>
        <v/>
      </c>
      <c r="Z156" s="315" t="str">
        <f t="shared" ca="1" si="81"/>
        <v/>
      </c>
      <c r="AA156" s="316" t="str">
        <f t="shared" ca="1" si="82"/>
        <v/>
      </c>
      <c r="AC156" s="310" t="e">
        <f t="shared" ca="1" si="83"/>
        <v>#N/A</v>
      </c>
      <c r="AD156" s="323" t="e">
        <f t="shared" ca="1" si="84"/>
        <v>#N/A</v>
      </c>
      <c r="AE156" s="324">
        <f t="shared" ca="1" si="63"/>
        <v>1114.599457283852</v>
      </c>
      <c r="AG156" s="306">
        <f t="shared" ca="1" si="85"/>
        <v>-10.541695835855833</v>
      </c>
      <c r="AH156" s="304">
        <f t="shared" ca="1" si="86"/>
        <v>-1.9338098553346308</v>
      </c>
    </row>
    <row r="157" spans="1:34" x14ac:dyDescent="0.2">
      <c r="A157" s="347">
        <f t="shared" ca="1" si="64"/>
        <v>0.1</v>
      </c>
      <c r="B157" s="304">
        <f t="shared" ca="1" si="65"/>
        <v>10.899999999999959</v>
      </c>
      <c r="D157" s="306">
        <f t="shared" ca="1" si="66"/>
        <v>-0.9054202590647803</v>
      </c>
      <c r="E157" s="307">
        <f t="shared" ca="1" si="67"/>
        <v>-11.431316084382008</v>
      </c>
      <c r="F157" s="304">
        <f t="shared" ca="1" si="68"/>
        <v>11.467117042507926</v>
      </c>
      <c r="G157" s="306">
        <f t="shared" ca="1" si="69"/>
        <v>25.257338061779766</v>
      </c>
      <c r="H157" s="307">
        <f t="shared" ca="1" si="70"/>
        <v>44.24675809162401</v>
      </c>
      <c r="I157" s="304">
        <f t="shared" ca="1" si="71"/>
        <v>50.948098370652893</v>
      </c>
      <c r="J157" s="306">
        <f t="shared" ca="1" si="72"/>
        <v>320.92123573817224</v>
      </c>
      <c r="K157" s="307">
        <f t="shared" ca="1" si="73"/>
        <v>1119.0812896734362</v>
      </c>
      <c r="L157" s="304">
        <f t="shared" ca="1" si="58"/>
        <v>1164.187859602082</v>
      </c>
      <c r="M157" s="306">
        <f t="shared" ca="1" si="74"/>
        <v>1.0521022220712271</v>
      </c>
      <c r="N157" s="304">
        <f t="shared" ca="1" si="75"/>
        <v>60.281016941017</v>
      </c>
      <c r="P157" s="310">
        <f t="shared" ca="1" si="76"/>
        <v>23</v>
      </c>
      <c r="Q157" s="304">
        <f t="shared" ca="1" si="77"/>
        <v>0</v>
      </c>
      <c r="R157" s="306">
        <f t="shared" ca="1" si="78"/>
        <v>0</v>
      </c>
      <c r="S157" s="307">
        <f t="shared" ca="1" si="79"/>
        <v>3.2539999999999996</v>
      </c>
      <c r="T157" s="304">
        <f t="shared" ca="1" si="59"/>
        <v>31.921739999999996</v>
      </c>
      <c r="U157" s="311">
        <f t="shared" ca="1" si="60"/>
        <v>0</v>
      </c>
      <c r="V157" s="306">
        <f t="shared" ca="1" si="61"/>
        <v>1.0951766841988273</v>
      </c>
      <c r="W157" s="304">
        <f t="shared" ca="1" si="62"/>
        <v>5.8007387705437701</v>
      </c>
      <c r="Y157" s="314" t="str">
        <f t="shared" ca="1" si="80"/>
        <v/>
      </c>
      <c r="Z157" s="315" t="str">
        <f t="shared" ca="1" si="81"/>
        <v/>
      </c>
      <c r="AA157" s="316" t="str">
        <f t="shared" ca="1" si="82"/>
        <v/>
      </c>
      <c r="AC157" s="310" t="e">
        <f t="shared" ca="1" si="83"/>
        <v>#N/A</v>
      </c>
      <c r="AD157" s="323" t="e">
        <f t="shared" ca="1" si="84"/>
        <v>#N/A</v>
      </c>
      <c r="AE157" s="324">
        <f t="shared" ca="1" si="63"/>
        <v>1119.0812896734362</v>
      </c>
      <c r="AG157" s="306">
        <f t="shared" ca="1" si="85"/>
        <v>-10.421946649168778</v>
      </c>
      <c r="AH157" s="304">
        <f t="shared" ca="1" si="86"/>
        <v>-1.8570007245557927</v>
      </c>
    </row>
    <row r="158" spans="1:34" x14ac:dyDescent="0.2">
      <c r="A158" s="347">
        <f t="shared" ca="1" si="64"/>
        <v>0.1</v>
      </c>
      <c r="B158" s="304">
        <f t="shared" ca="1" si="65"/>
        <v>10.999999999999959</v>
      </c>
      <c r="D158" s="306">
        <f t="shared" ca="1" si="66"/>
        <v>-0.88374172011897978</v>
      </c>
      <c r="E158" s="307">
        <f t="shared" ca="1" si="67"/>
        <v>-11.358172099923376</v>
      </c>
      <c r="F158" s="304">
        <f t="shared" ca="1" si="68"/>
        <v>11.392500729837881</v>
      </c>
      <c r="G158" s="306">
        <f t="shared" ca="1" si="69"/>
        <v>25.16896388976787</v>
      </c>
      <c r="H158" s="307">
        <f t="shared" ca="1" si="70"/>
        <v>43.11094088163167</v>
      </c>
      <c r="I158" s="304">
        <f t="shared" ca="1" si="71"/>
        <v>49.920236046957747</v>
      </c>
      <c r="J158" s="306">
        <f t="shared" ca="1" si="72"/>
        <v>323.44255083574961</v>
      </c>
      <c r="K158" s="307">
        <f t="shared" ca="1" si="73"/>
        <v>1123.449174622099</v>
      </c>
      <c r="L158" s="304">
        <f t="shared" ca="1" si="58"/>
        <v>1169.0821748920014</v>
      </c>
      <c r="M158" s="306">
        <f t="shared" ca="1" si="74"/>
        <v>1.0423599815918991</v>
      </c>
      <c r="N158" s="304">
        <f t="shared" ca="1" si="75"/>
        <v>59.722827678550004</v>
      </c>
      <c r="P158" s="310">
        <f t="shared" ca="1" si="76"/>
        <v>23</v>
      </c>
      <c r="Q158" s="304">
        <f t="shared" ca="1" si="77"/>
        <v>0</v>
      </c>
      <c r="R158" s="306">
        <f t="shared" ca="1" si="78"/>
        <v>0</v>
      </c>
      <c r="S158" s="307">
        <f t="shared" ca="1" si="79"/>
        <v>3.2539999999999996</v>
      </c>
      <c r="T158" s="304">
        <f t="shared" ca="1" si="59"/>
        <v>31.921739999999996</v>
      </c>
      <c r="U158" s="311">
        <f t="shared" ca="1" si="60"/>
        <v>0</v>
      </c>
      <c r="V158" s="306">
        <f t="shared" ca="1" si="61"/>
        <v>1.0946969204664283</v>
      </c>
      <c r="W158" s="304">
        <f t="shared" ca="1" si="62"/>
        <v>5.5666038821223944</v>
      </c>
      <c r="Y158" s="314" t="str">
        <f t="shared" ca="1" si="80"/>
        <v/>
      </c>
      <c r="Z158" s="315" t="str">
        <f t="shared" ca="1" si="81"/>
        <v/>
      </c>
      <c r="AA158" s="316" t="str">
        <f t="shared" ca="1" si="82"/>
        <v/>
      </c>
      <c r="AC158" s="310">
        <f t="shared" ca="1" si="83"/>
        <v>10.999999999999959</v>
      </c>
      <c r="AD158" s="323">
        <f t="shared" ca="1" si="84"/>
        <v>323.44255083574961</v>
      </c>
      <c r="AE158" s="324">
        <f t="shared" ca="1" si="63"/>
        <v>1123.449174622099</v>
      </c>
      <c r="AG158" s="306">
        <f t="shared" ca="1" si="85"/>
        <v>-10.302313009488683</v>
      </c>
      <c r="AH158" s="304">
        <f t="shared" ca="1" si="86"/>
        <v>-1.7826486694971637</v>
      </c>
    </row>
    <row r="159" spans="1:34" x14ac:dyDescent="0.2">
      <c r="A159" s="347">
        <f t="shared" ca="1" si="64"/>
        <v>0.1</v>
      </c>
      <c r="B159" s="304">
        <f t="shared" ca="1" si="65"/>
        <v>11.099999999999959</v>
      </c>
      <c r="D159" s="306">
        <f t="shared" ca="1" si="66"/>
        <v>-0.86250471319981381</v>
      </c>
      <c r="E159" s="307">
        <f t="shared" ca="1" si="67"/>
        <v>-11.287350830321717</v>
      </c>
      <c r="F159" s="304">
        <f t="shared" ca="1" si="68"/>
        <v>11.320256319847896</v>
      </c>
      <c r="G159" s="306">
        <f t="shared" ca="1" si="69"/>
        <v>25.082713418447888</v>
      </c>
      <c r="H159" s="307">
        <f t="shared" ca="1" si="70"/>
        <v>41.982205798599502</v>
      </c>
      <c r="I159" s="304">
        <f t="shared" ca="1" si="71"/>
        <v>48.904479510040254</v>
      </c>
      <c r="J159" s="306">
        <f t="shared" ca="1" si="72"/>
        <v>325.95513470116038</v>
      </c>
      <c r="K159" s="307">
        <f t="shared" ca="1" si="73"/>
        <v>1127.7038319561107</v>
      </c>
      <c r="L159" s="304">
        <f t="shared" ca="1" si="58"/>
        <v>1173.8665522309373</v>
      </c>
      <c r="M159" s="306">
        <f t="shared" ca="1" si="74"/>
        <v>1.032246132302149</v>
      </c>
      <c r="N159" s="304">
        <f t="shared" ca="1" si="75"/>
        <v>59.143346799615934</v>
      </c>
      <c r="P159" s="310">
        <f t="shared" ca="1" si="76"/>
        <v>23</v>
      </c>
      <c r="Q159" s="304">
        <f t="shared" ca="1" si="77"/>
        <v>0</v>
      </c>
      <c r="R159" s="306">
        <f t="shared" ca="1" si="78"/>
        <v>0</v>
      </c>
      <c r="S159" s="307">
        <f t="shared" ca="1" si="79"/>
        <v>3.2539999999999996</v>
      </c>
      <c r="T159" s="304">
        <f t="shared" ca="1" si="59"/>
        <v>31.921739999999996</v>
      </c>
      <c r="U159" s="311">
        <f t="shared" ca="1" si="60"/>
        <v>0</v>
      </c>
      <c r="V159" s="306">
        <f t="shared" ca="1" si="61"/>
        <v>1.0942297842554209</v>
      </c>
      <c r="W159" s="304">
        <f t="shared" ca="1" si="62"/>
        <v>5.3400949031464515</v>
      </c>
      <c r="Y159" s="314" t="str">
        <f t="shared" ca="1" si="80"/>
        <v/>
      </c>
      <c r="Z159" s="315" t="str">
        <f t="shared" ca="1" si="81"/>
        <v/>
      </c>
      <c r="AA159" s="316" t="str">
        <f t="shared" ca="1" si="82"/>
        <v/>
      </c>
      <c r="AC159" s="310" t="e">
        <f t="shared" ca="1" si="83"/>
        <v>#N/A</v>
      </c>
      <c r="AD159" s="323" t="e">
        <f t="shared" ca="1" si="84"/>
        <v>#N/A</v>
      </c>
      <c r="AE159" s="324">
        <f t="shared" ca="1" si="63"/>
        <v>1127.7038319561107</v>
      </c>
      <c r="AG159" s="306">
        <f t="shared" ca="1" si="85"/>
        <v>-10.182577339164933</v>
      </c>
      <c r="AH159" s="304">
        <f t="shared" ca="1" si="86"/>
        <v>-1.7106957228403181</v>
      </c>
    </row>
    <row r="160" spans="1:34" x14ac:dyDescent="0.2">
      <c r="A160" s="347">
        <f t="shared" ca="1" si="64"/>
        <v>0.1</v>
      </c>
      <c r="B160" s="304">
        <f t="shared" ca="1" si="65"/>
        <v>11.199999999999958</v>
      </c>
      <c r="D160" s="306">
        <f t="shared" ca="1" si="66"/>
        <v>-0.84169995079415638</v>
      </c>
      <c r="E160" s="307">
        <f t="shared" ca="1" si="67"/>
        <v>-11.218795769636392</v>
      </c>
      <c r="F160" s="304">
        <f t="shared" ca="1" si="68"/>
        <v>11.250326098739462</v>
      </c>
      <c r="G160" s="306">
        <f t="shared" ca="1" si="69"/>
        <v>24.998543423368471</v>
      </c>
      <c r="H160" s="307">
        <f t="shared" ca="1" si="70"/>
        <v>40.860326221635866</v>
      </c>
      <c r="I160" s="304">
        <f t="shared" ca="1" si="71"/>
        <v>47.900870892172122</v>
      </c>
      <c r="J160" s="306">
        <f t="shared" ca="1" si="72"/>
        <v>328.45919754325121</v>
      </c>
      <c r="K160" s="307">
        <f t="shared" ca="1" si="73"/>
        <v>1131.8459585571225</v>
      </c>
      <c r="L160" s="304">
        <f t="shared" ca="1" si="58"/>
        <v>1178.5417762442059</v>
      </c>
      <c r="M160" s="306">
        <f t="shared" ca="1" si="74"/>
        <v>1.0217420175037917</v>
      </c>
      <c r="N160" s="304">
        <f t="shared" ca="1" si="75"/>
        <v>58.541505354149145</v>
      </c>
      <c r="P160" s="310">
        <f t="shared" ca="1" si="76"/>
        <v>23</v>
      </c>
      <c r="Q160" s="304">
        <f t="shared" ca="1" si="77"/>
        <v>0</v>
      </c>
      <c r="R160" s="306">
        <f t="shared" ca="1" si="78"/>
        <v>0</v>
      </c>
      <c r="S160" s="307">
        <f t="shared" ca="1" si="79"/>
        <v>3.2539999999999996</v>
      </c>
      <c r="T160" s="304">
        <f t="shared" ca="1" si="59"/>
        <v>31.921739999999996</v>
      </c>
      <c r="U160" s="311">
        <f t="shared" ca="1" si="60"/>
        <v>0</v>
      </c>
      <c r="V160" s="306">
        <f t="shared" ca="1" si="61"/>
        <v>1.09377518396153</v>
      </c>
      <c r="W160" s="304">
        <f t="shared" ca="1" si="62"/>
        <v>5.121038559432308</v>
      </c>
      <c r="Y160" s="314" t="str">
        <f t="shared" ca="1" si="80"/>
        <v/>
      </c>
      <c r="Z160" s="315" t="str">
        <f t="shared" ca="1" si="81"/>
        <v/>
      </c>
      <c r="AA160" s="316" t="str">
        <f t="shared" ca="1" si="82"/>
        <v/>
      </c>
      <c r="AC160" s="310" t="e">
        <f t="shared" ca="1" si="83"/>
        <v>#N/A</v>
      </c>
      <c r="AD160" s="323" t="e">
        <f t="shared" ca="1" si="84"/>
        <v>#N/A</v>
      </c>
      <c r="AE160" s="324">
        <f t="shared" ca="1" si="63"/>
        <v>1131.8459585571225</v>
      </c>
      <c r="AG160" s="306">
        <f t="shared" ca="1" si="85"/>
        <v>-10.062511990591656</v>
      </c>
      <c r="AH160" s="304">
        <f t="shared" ca="1" si="86"/>
        <v>-1.6410863254906123</v>
      </c>
    </row>
    <row r="161" spans="1:34" x14ac:dyDescent="0.2">
      <c r="A161" s="347">
        <f t="shared" ca="1" si="64"/>
        <v>0.1</v>
      </c>
      <c r="B161" s="304">
        <f t="shared" ca="1" si="65"/>
        <v>11.299999999999958</v>
      </c>
      <c r="D161" s="306">
        <f t="shared" ca="1" si="66"/>
        <v>-0.82131885393708415</v>
      </c>
      <c r="E161" s="307">
        <f t="shared" ca="1" si="67"/>
        <v>-11.152452467549702</v>
      </c>
      <c r="F161" s="304">
        <f t="shared" ca="1" si="68"/>
        <v>11.182654456826786</v>
      </c>
      <c r="G161" s="306">
        <f t="shared" ca="1" si="69"/>
        <v>24.916411537974763</v>
      </c>
      <c r="H161" s="307">
        <f t="shared" ca="1" si="70"/>
        <v>39.745080974880892</v>
      </c>
      <c r="I161" s="304">
        <f t="shared" ca="1" si="71"/>
        <v>46.909476927690861</v>
      </c>
      <c r="J161" s="306">
        <f t="shared" ca="1" si="72"/>
        <v>330.95494529131838</v>
      </c>
      <c r="K161" s="307">
        <f t="shared" ca="1" si="73"/>
        <v>1135.8762289169483</v>
      </c>
      <c r="L161" s="304">
        <f t="shared" ca="1" si="58"/>
        <v>1183.108610074057</v>
      </c>
      <c r="M161" s="306">
        <f t="shared" ca="1" si="74"/>
        <v>1.0108279073099464</v>
      </c>
      <c r="N161" s="304">
        <f t="shared" ca="1" si="75"/>
        <v>57.916172902901103</v>
      </c>
      <c r="P161" s="310">
        <f t="shared" ca="1" si="76"/>
        <v>23</v>
      </c>
      <c r="Q161" s="304">
        <f t="shared" ca="1" si="77"/>
        <v>0</v>
      </c>
      <c r="R161" s="306">
        <f t="shared" ca="1" si="78"/>
        <v>0</v>
      </c>
      <c r="S161" s="307">
        <f t="shared" ca="1" si="79"/>
        <v>3.2539999999999996</v>
      </c>
      <c r="T161" s="304">
        <f t="shared" ca="1" si="59"/>
        <v>31.921739999999996</v>
      </c>
      <c r="U161" s="311">
        <f t="shared" ca="1" si="60"/>
        <v>0</v>
      </c>
      <c r="V161" s="306">
        <f t="shared" ca="1" si="61"/>
        <v>1.0933330309703877</v>
      </c>
      <c r="W161" s="304">
        <f t="shared" ca="1" si="62"/>
        <v>4.9092687872979024</v>
      </c>
      <c r="Y161" s="314" t="str">
        <f t="shared" ca="1" si="80"/>
        <v/>
      </c>
      <c r="Z161" s="315" t="str">
        <f t="shared" ca="1" si="81"/>
        <v/>
      </c>
      <c r="AA161" s="316" t="str">
        <f t="shared" ca="1" si="82"/>
        <v/>
      </c>
      <c r="AC161" s="310" t="e">
        <f t="shared" ca="1" si="83"/>
        <v>#N/A</v>
      </c>
      <c r="AD161" s="323" t="e">
        <f t="shared" ca="1" si="84"/>
        <v>#N/A</v>
      </c>
      <c r="AE161" s="324">
        <f t="shared" ca="1" si="63"/>
        <v>1135.8762289169483</v>
      </c>
      <c r="AG161" s="306">
        <f t="shared" ca="1" si="85"/>
        <v>-9.9418781362442807</v>
      </c>
      <c r="AH161" s="304">
        <f t="shared" ca="1" si="86"/>
        <v>-1.573767227852584</v>
      </c>
    </row>
    <row r="162" spans="1:34" x14ac:dyDescent="0.2">
      <c r="A162" s="347">
        <f t="shared" ca="1" si="64"/>
        <v>0.1</v>
      </c>
      <c r="B162" s="304">
        <f t="shared" ca="1" si="65"/>
        <v>11.399999999999958</v>
      </c>
      <c r="D162" s="306">
        <f t="shared" ca="1" si="66"/>
        <v>-0.80135355387362694</v>
      </c>
      <c r="E162" s="307">
        <f t="shared" ca="1" si="67"/>
        <v>-11.088268415163794</v>
      </c>
      <c r="F162" s="304">
        <f t="shared" ca="1" si="68"/>
        <v>11.117187772320161</v>
      </c>
      <c r="G162" s="306">
        <f t="shared" ca="1" si="69"/>
        <v>24.836276182587401</v>
      </c>
      <c r="H162" s="307">
        <f t="shared" ca="1" si="70"/>
        <v>38.63625413336451</v>
      </c>
      <c r="I162" s="304">
        <f t="shared" ca="1" si="71"/>
        <v>45.930390245192612</v>
      </c>
      <c r="J162" s="306">
        <f t="shared" ca="1" si="72"/>
        <v>333.44257967734649</v>
      </c>
      <c r="K162" s="307">
        <f t="shared" ca="1" si="73"/>
        <v>1139.7952956723607</v>
      </c>
      <c r="L162" s="304">
        <f t="shared" ca="1" si="58"/>
        <v>1187.5677959504997</v>
      </c>
      <c r="M162" s="306">
        <f t="shared" ca="1" si="74"/>
        <v>0.99948294406187621</v>
      </c>
      <c r="N162" s="304">
        <f t="shared" ca="1" si="75"/>
        <v>57.266154390055654</v>
      </c>
      <c r="P162" s="310">
        <f t="shared" ca="1" si="76"/>
        <v>23</v>
      </c>
      <c r="Q162" s="304">
        <f t="shared" ca="1" si="77"/>
        <v>0</v>
      </c>
      <c r="R162" s="306">
        <f t="shared" ca="1" si="78"/>
        <v>0</v>
      </c>
      <c r="S162" s="307">
        <f t="shared" ca="1" si="79"/>
        <v>3.2539999999999996</v>
      </c>
      <c r="T162" s="304">
        <f t="shared" ca="1" si="59"/>
        <v>31.921739999999996</v>
      </c>
      <c r="U162" s="311">
        <f t="shared" ca="1" si="60"/>
        <v>0</v>
      </c>
      <c r="V162" s="306">
        <f t="shared" ca="1" si="61"/>
        <v>1.0929032395848719</v>
      </c>
      <c r="W162" s="304">
        <f t="shared" ca="1" si="62"/>
        <v>4.7046264446033019</v>
      </c>
      <c r="Y162" s="314" t="str">
        <f t="shared" ca="1" si="80"/>
        <v/>
      </c>
      <c r="Z162" s="315" t="str">
        <f t="shared" ca="1" si="81"/>
        <v/>
      </c>
      <c r="AA162" s="316" t="str">
        <f t="shared" ca="1" si="82"/>
        <v/>
      </c>
      <c r="AC162" s="310" t="e">
        <f t="shared" ca="1" si="83"/>
        <v>#N/A</v>
      </c>
      <c r="AD162" s="323" t="e">
        <f t="shared" ca="1" si="84"/>
        <v>#N/A</v>
      </c>
      <c r="AE162" s="324">
        <f t="shared" ca="1" si="63"/>
        <v>1139.7952956723607</v>
      </c>
      <c r="AG162" s="306">
        <f t="shared" ca="1" si="85"/>
        <v>-9.8204245951780607</v>
      </c>
      <c r="AH162" s="304">
        <f t="shared" ca="1" si="86"/>
        <v>-1.5086873962193925</v>
      </c>
    </row>
    <row r="163" spans="1:34" x14ac:dyDescent="0.2">
      <c r="A163" s="347">
        <f t="shared" ca="1" si="64"/>
        <v>0.1</v>
      </c>
      <c r="B163" s="304">
        <f t="shared" ca="1" si="65"/>
        <v>11.499999999999957</v>
      </c>
      <c r="D163" s="306">
        <f t="shared" ca="1" si="66"/>
        <v>-0.78179689639642014</v>
      </c>
      <c r="E163" s="307">
        <f t="shared" ca="1" si="67"/>
        <v>-11.026192932780512</v>
      </c>
      <c r="F163" s="304">
        <f t="shared" ca="1" si="68"/>
        <v>11.053874297191641</v>
      </c>
      <c r="G163" s="306">
        <f t="shared" ca="1" si="69"/>
        <v>24.758096492947757</v>
      </c>
      <c r="H163" s="307">
        <f t="shared" ca="1" si="70"/>
        <v>37.533634840086457</v>
      </c>
      <c r="I163" s="304">
        <f t="shared" ca="1" si="71"/>
        <v>44.963730786747043</v>
      </c>
      <c r="J163" s="306">
        <f t="shared" ca="1" si="72"/>
        <v>335.92229831112326</v>
      </c>
      <c r="K163" s="307">
        <f t="shared" ca="1" si="73"/>
        <v>1143.6037901210332</v>
      </c>
      <c r="L163" s="304">
        <f t="shared" ca="1" si="58"/>
        <v>1191.920055742758</v>
      </c>
      <c r="M163" s="306">
        <f t="shared" ca="1" si="74"/>
        <v>0.98768508812729361</v>
      </c>
      <c r="N163" s="304">
        <f t="shared" ca="1" si="75"/>
        <v>56.590187037700694</v>
      </c>
      <c r="P163" s="310">
        <f t="shared" ca="1" si="76"/>
        <v>23</v>
      </c>
      <c r="Q163" s="304">
        <f t="shared" ca="1" si="77"/>
        <v>0</v>
      </c>
      <c r="R163" s="306">
        <f t="shared" ca="1" si="78"/>
        <v>0</v>
      </c>
      <c r="S163" s="307">
        <f t="shared" ca="1" si="79"/>
        <v>3.2539999999999996</v>
      </c>
      <c r="T163" s="304">
        <f t="shared" ca="1" si="59"/>
        <v>31.921739999999996</v>
      </c>
      <c r="U163" s="311">
        <f t="shared" ca="1" si="60"/>
        <v>0</v>
      </c>
      <c r="V163" s="306">
        <f t="shared" ca="1" si="61"/>
        <v>1.0924857269551356</v>
      </c>
      <c r="W163" s="304">
        <f t="shared" ca="1" si="62"/>
        <v>4.5069590365069168</v>
      </c>
      <c r="Y163" s="314" t="str">
        <f t="shared" ca="1" si="80"/>
        <v/>
      </c>
      <c r="Z163" s="315" t="str">
        <f t="shared" ca="1" si="81"/>
        <v/>
      </c>
      <c r="AA163" s="316" t="str">
        <f t="shared" ca="1" si="82"/>
        <v/>
      </c>
      <c r="AC163" s="310" t="e">
        <f t="shared" ca="1" si="83"/>
        <v>#N/A</v>
      </c>
      <c r="AD163" s="323" t="e">
        <f t="shared" ca="1" si="84"/>
        <v>#N/A</v>
      </c>
      <c r="AE163" s="324">
        <f t="shared" ca="1" si="63"/>
        <v>1143.6037901210332</v>
      </c>
      <c r="AG163" s="306">
        <f t="shared" ca="1" si="85"/>
        <v>-9.6978865960893579</v>
      </c>
      <c r="AH163" s="304">
        <f t="shared" ca="1" si="86"/>
        <v>-1.4457979239715129</v>
      </c>
    </row>
    <row r="164" spans="1:34" x14ac:dyDescent="0.2">
      <c r="A164" s="347">
        <f t="shared" ca="1" si="64"/>
        <v>0.1</v>
      </c>
      <c r="B164" s="304">
        <f t="shared" ca="1" si="65"/>
        <v>11.599999999999957</v>
      </c>
      <c r="D164" s="306">
        <f t="shared" ca="1" si="66"/>
        <v>-0.76264244890129218</v>
      </c>
      <c r="E164" s="307">
        <f t="shared" ca="1" si="67"/>
        <v>-10.966177059038607</v>
      </c>
      <c r="F164" s="304">
        <f t="shared" ca="1" si="68"/>
        <v>10.992664044491253</v>
      </c>
      <c r="G164" s="306">
        <f t="shared" ca="1" si="69"/>
        <v>24.681832248057628</v>
      </c>
      <c r="H164" s="307">
        <f t="shared" ca="1" si="70"/>
        <v>36.437017134182597</v>
      </c>
      <c r="I164" s="304">
        <f t="shared" ca="1" si="71"/>
        <v>44.009647360072918</v>
      </c>
      <c r="J164" s="306">
        <f t="shared" ca="1" si="72"/>
        <v>338.39429474817354</v>
      </c>
      <c r="K164" s="307">
        <f t="shared" ca="1" si="73"/>
        <v>1147.3023227197466</v>
      </c>
      <c r="L164" s="304">
        <f t="shared" ca="1" si="58"/>
        <v>1196.1660914924146</v>
      </c>
      <c r="M164" s="306">
        <f t="shared" ca="1" si="74"/>
        <v>0.97541106504557762</v>
      </c>
      <c r="N164" s="304">
        <f t="shared" ca="1" si="75"/>
        <v>55.886937317472217</v>
      </c>
      <c r="P164" s="310">
        <f t="shared" ca="1" si="76"/>
        <v>23</v>
      </c>
      <c r="Q164" s="304">
        <f t="shared" ca="1" si="77"/>
        <v>0</v>
      </c>
      <c r="R164" s="306">
        <f t="shared" ca="1" si="78"/>
        <v>0</v>
      </c>
      <c r="S164" s="307">
        <f t="shared" ca="1" si="79"/>
        <v>3.2539999999999996</v>
      </c>
      <c r="T164" s="304">
        <f t="shared" ca="1" si="59"/>
        <v>31.921739999999996</v>
      </c>
      <c r="U164" s="311">
        <f t="shared" ca="1" si="60"/>
        <v>0</v>
      </c>
      <c r="V164" s="306">
        <f t="shared" ca="1" si="61"/>
        <v>1.0920804130111914</v>
      </c>
      <c r="W164" s="304">
        <f t="shared" ca="1" si="62"/>
        <v>4.3161204550569341</v>
      </c>
      <c r="Y164" s="314" t="str">
        <f t="shared" ca="1" si="80"/>
        <v/>
      </c>
      <c r="Z164" s="315" t="str">
        <f t="shared" ca="1" si="81"/>
        <v/>
      </c>
      <c r="AA164" s="316" t="str">
        <f t="shared" ca="1" si="82"/>
        <v/>
      </c>
      <c r="AC164" s="310" t="e">
        <f t="shared" ca="1" si="83"/>
        <v>#N/A</v>
      </c>
      <c r="AD164" s="323" t="e">
        <f t="shared" ca="1" si="84"/>
        <v>#N/A</v>
      </c>
      <c r="AE164" s="324">
        <f t="shared" ca="1" si="63"/>
        <v>1147.3023227197466</v>
      </c>
      <c r="AG164" s="306">
        <f t="shared" ca="1" si="85"/>
        <v>-9.5739844788877733</v>
      </c>
      <c r="AH164" s="304">
        <f t="shared" ca="1" si="86"/>
        <v>-1.385051947297762</v>
      </c>
    </row>
    <row r="165" spans="1:34" x14ac:dyDescent="0.2">
      <c r="A165" s="347">
        <f t="shared" ca="1" si="64"/>
        <v>0.1</v>
      </c>
      <c r="B165" s="304">
        <f t="shared" ca="1" si="65"/>
        <v>11.699999999999957</v>
      </c>
      <c r="D165" s="306">
        <f t="shared" ca="1" si="66"/>
        <v>-0.74388451020031399</v>
      </c>
      <c r="E165" s="307">
        <f t="shared" ca="1" si="67"/>
        <v>-10.908173440756407</v>
      </c>
      <c r="F165" s="304">
        <f t="shared" ca="1" si="68"/>
        <v>10.933508676456036</v>
      </c>
      <c r="G165" s="306">
        <f t="shared" ca="1" si="69"/>
        <v>24.607443797037597</v>
      </c>
      <c r="H165" s="307">
        <f t="shared" ca="1" si="70"/>
        <v>35.346199790106958</v>
      </c>
      <c r="I165" s="304">
        <f t="shared" ca="1" si="71"/>
        <v>43.068319329020966</v>
      </c>
      <c r="J165" s="306">
        <f t="shared" ca="1" si="72"/>
        <v>340.85875855042832</v>
      </c>
      <c r="K165" s="307">
        <f t="shared" ca="1" si="73"/>
        <v>1150.8914835659612</v>
      </c>
      <c r="L165" s="304">
        <f t="shared" ca="1" si="58"/>
        <v>1200.3065859292776</v>
      </c>
      <c r="M165" s="306">
        <f t="shared" ca="1" si="74"/>
        <v>0.96263631524641469</v>
      </c>
      <c r="N165" s="304">
        <f t="shared" ca="1" si="75"/>
        <v>55.154998069644584</v>
      </c>
      <c r="P165" s="310">
        <f t="shared" ca="1" si="76"/>
        <v>23</v>
      </c>
      <c r="Q165" s="304">
        <f t="shared" ca="1" si="77"/>
        <v>0</v>
      </c>
      <c r="R165" s="306">
        <f t="shared" ca="1" si="78"/>
        <v>0</v>
      </c>
      <c r="S165" s="307">
        <f t="shared" ca="1" si="79"/>
        <v>3.2539999999999996</v>
      </c>
      <c r="T165" s="304">
        <f t="shared" ca="1" si="59"/>
        <v>31.921739999999996</v>
      </c>
      <c r="U165" s="311">
        <f t="shared" ca="1" si="60"/>
        <v>0</v>
      </c>
      <c r="V165" s="306">
        <f t="shared" ca="1" si="61"/>
        <v>1.0916872203978982</v>
      </c>
      <c r="W165" s="304">
        <f t="shared" ca="1" si="62"/>
        <v>4.1319707317857501</v>
      </c>
      <c r="Y165" s="314" t="str">
        <f t="shared" ca="1" si="80"/>
        <v/>
      </c>
      <c r="Z165" s="315" t="str">
        <f t="shared" ca="1" si="81"/>
        <v/>
      </c>
      <c r="AA165" s="316" t="str">
        <f t="shared" ca="1" si="82"/>
        <v/>
      </c>
      <c r="AC165" s="310" t="e">
        <f t="shared" ca="1" si="83"/>
        <v>#N/A</v>
      </c>
      <c r="AD165" s="323" t="e">
        <f t="shared" ca="1" si="84"/>
        <v>#N/A</v>
      </c>
      <c r="AE165" s="324">
        <f t="shared" ca="1" si="63"/>
        <v>1150.8914835659612</v>
      </c>
      <c r="AG165" s="306">
        <f t="shared" ca="1" si="85"/>
        <v>-9.4484223391759627</v>
      </c>
      <c r="AH165" s="304">
        <f t="shared" ca="1" si="86"/>
        <v>-1.3264045651680807</v>
      </c>
    </row>
    <row r="166" spans="1:34" x14ac:dyDescent="0.2">
      <c r="A166" s="347">
        <f t="shared" ca="1" si="64"/>
        <v>0.1</v>
      </c>
      <c r="B166" s="304">
        <f t="shared" ca="1" si="65"/>
        <v>11.799999999999956</v>
      </c>
      <c r="D166" s="306">
        <f t="shared" ca="1" si="66"/>
        <v>-0.72551812312461461</v>
      </c>
      <c r="E166" s="307">
        <f t="shared" ca="1" si="67"/>
        <v>-10.852136222795856</v>
      </c>
      <c r="F166" s="304">
        <f t="shared" ca="1" si="68"/>
        <v>10.8763613927223</v>
      </c>
      <c r="G166" s="306">
        <f t="shared" ca="1" si="69"/>
        <v>24.534891984725135</v>
      </c>
      <c r="H166" s="307">
        <f t="shared" ca="1" si="70"/>
        <v>34.260986167827369</v>
      </c>
      <c r="I166" s="304">
        <f t="shared" ca="1" si="71"/>
        <v>42.139958446754406</v>
      </c>
      <c r="J166" s="306">
        <f t="shared" ca="1" si="72"/>
        <v>343.31587533951648</v>
      </c>
      <c r="K166" s="307">
        <f t="shared" ca="1" si="73"/>
        <v>1154.3718428638579</v>
      </c>
      <c r="L166" s="304">
        <f t="shared" ca="1" si="58"/>
        <v>1204.3422029709984</v>
      </c>
      <c r="M166" s="306">
        <f t="shared" ca="1" si="74"/>
        <v>0.94933494788258821</v>
      </c>
      <c r="N166" s="304">
        <f t="shared" ca="1" si="75"/>
        <v>54.392885857944272</v>
      </c>
      <c r="P166" s="310">
        <f t="shared" ca="1" si="76"/>
        <v>23</v>
      </c>
      <c r="Q166" s="304">
        <f t="shared" ca="1" si="77"/>
        <v>0</v>
      </c>
      <c r="R166" s="306">
        <f t="shared" ca="1" si="78"/>
        <v>0</v>
      </c>
      <c r="S166" s="307">
        <f t="shared" ca="1" si="79"/>
        <v>3.2539999999999996</v>
      </c>
      <c r="T166" s="304">
        <f t="shared" ca="1" si="59"/>
        <v>31.921739999999996</v>
      </c>
      <c r="U166" s="311">
        <f t="shared" ca="1" si="60"/>
        <v>0</v>
      </c>
      <c r="V166" s="306">
        <f t="shared" ca="1" si="61"/>
        <v>1.0913060744122021</v>
      </c>
      <c r="W166" s="304">
        <f t="shared" ca="1" si="62"/>
        <v>3.9543758025190057</v>
      </c>
      <c r="Y166" s="314" t="str">
        <f t="shared" ca="1" si="80"/>
        <v/>
      </c>
      <c r="Z166" s="315" t="str">
        <f t="shared" ca="1" si="81"/>
        <v/>
      </c>
      <c r="AA166" s="316" t="str">
        <f t="shared" ca="1" si="82"/>
        <v/>
      </c>
      <c r="AC166" s="310" t="e">
        <f t="shared" ca="1" si="83"/>
        <v>#N/A</v>
      </c>
      <c r="AD166" s="323" t="e">
        <f t="shared" ca="1" si="84"/>
        <v>#N/A</v>
      </c>
      <c r="AE166" s="324">
        <f t="shared" ca="1" si="63"/>
        <v>1154.3718428638579</v>
      </c>
      <c r="AG166" s="306">
        <f t="shared" ca="1" si="85"/>
        <v>-9.3208866232311731</v>
      </c>
      <c r="AH166" s="304">
        <f t="shared" ca="1" si="86"/>
        <v>-1.2698127633023204</v>
      </c>
    </row>
    <row r="167" spans="1:34" x14ac:dyDescent="0.2">
      <c r="A167" s="347">
        <f t="shared" ca="1" si="64"/>
        <v>0.1</v>
      </c>
      <c r="B167" s="304">
        <f t="shared" ca="1" si="65"/>
        <v>11.899999999999956</v>
      </c>
      <c r="D167" s="306">
        <f t="shared" ca="1" si="66"/>
        <v>-0.70753908993603931</v>
      </c>
      <c r="E167" s="307">
        <f t="shared" ca="1" si="67"/>
        <v>-10.798020937226367</v>
      </c>
      <c r="F167" s="304">
        <f t="shared" ca="1" si="68"/>
        <v>10.82117681791433</v>
      </c>
      <c r="G167" s="306">
        <f t="shared" ca="1" si="69"/>
        <v>24.46413807573153</v>
      </c>
      <c r="H167" s="307">
        <f t="shared" ca="1" si="70"/>
        <v>33.181184074104735</v>
      </c>
      <c r="I167" s="304">
        <f t="shared" ca="1" si="71"/>
        <v>41.224810834594244</v>
      </c>
      <c r="J167" s="306">
        <f t="shared" ca="1" si="72"/>
        <v>345.7658268425393</v>
      </c>
      <c r="K167" s="307">
        <f t="shared" ca="1" si="73"/>
        <v>1157.7439513759546</v>
      </c>
      <c r="L167" s="304">
        <f t="shared" ca="1" si="58"/>
        <v>1208.273588207453</v>
      </c>
      <c r="M167" s="306">
        <f t="shared" ca="1" si="74"/>
        <v>0.9354797006931892</v>
      </c>
      <c r="N167" s="304">
        <f t="shared" ca="1" si="75"/>
        <v>53.59903866988121</v>
      </c>
      <c r="P167" s="310">
        <f t="shared" ca="1" si="76"/>
        <v>23</v>
      </c>
      <c r="Q167" s="304">
        <f t="shared" ca="1" si="77"/>
        <v>0</v>
      </c>
      <c r="R167" s="306">
        <f t="shared" ca="1" si="78"/>
        <v>0</v>
      </c>
      <c r="S167" s="307">
        <f t="shared" ca="1" si="79"/>
        <v>3.2539999999999996</v>
      </c>
      <c r="T167" s="304">
        <f t="shared" ca="1" si="59"/>
        <v>31.921739999999996</v>
      </c>
      <c r="U167" s="311">
        <f t="shared" ca="1" si="60"/>
        <v>0</v>
      </c>
      <c r="V167" s="306">
        <f t="shared" ca="1" si="61"/>
        <v>1.0909369029424982</v>
      </c>
      <c r="W167" s="304">
        <f t="shared" ca="1" si="62"/>
        <v>3.7832072836503792</v>
      </c>
      <c r="Y167" s="314" t="str">
        <f t="shared" ca="1" si="80"/>
        <v/>
      </c>
      <c r="Z167" s="315" t="str">
        <f t="shared" ca="1" si="81"/>
        <v/>
      </c>
      <c r="AA167" s="316" t="str">
        <f t="shared" ca="1" si="82"/>
        <v/>
      </c>
      <c r="AC167" s="310" t="e">
        <f t="shared" ca="1" si="83"/>
        <v>#N/A</v>
      </c>
      <c r="AD167" s="323" t="e">
        <f t="shared" ca="1" si="84"/>
        <v>#N/A</v>
      </c>
      <c r="AE167" s="324">
        <f t="shared" ca="1" si="63"/>
        <v>1157.7439513759546</v>
      </c>
      <c r="AG167" s="306">
        <f t="shared" ca="1" si="85"/>
        <v>-9.1910446852043517</v>
      </c>
      <c r="AH167" s="304">
        <f t="shared" ca="1" si="86"/>
        <v>-1.2152353418927493</v>
      </c>
    </row>
    <row r="168" spans="1:34" x14ac:dyDescent="0.2">
      <c r="A168" s="347">
        <f t="shared" ca="1" si="64"/>
        <v>0.1</v>
      </c>
      <c r="B168" s="304">
        <f t="shared" ca="1" si="65"/>
        <v>11.999999999999956</v>
      </c>
      <c r="D168" s="306">
        <f t="shared" ca="1" si="66"/>
        <v>-0.68994399054597355</v>
      </c>
      <c r="E168" s="307">
        <f t="shared" ca="1" si="67"/>
        <v>-10.745784391024117</v>
      </c>
      <c r="F168" s="304">
        <f t="shared" ca="1" si="68"/>
        <v>10.767910887840225</v>
      </c>
      <c r="G168" s="306">
        <f t="shared" ca="1" si="69"/>
        <v>24.395143676676934</v>
      </c>
      <c r="H168" s="307">
        <f t="shared" ca="1" si="70"/>
        <v>32.106605635002325</v>
      </c>
      <c r="I168" s="304">
        <f t="shared" ca="1" si="71"/>
        <v>40.323159107481565</v>
      </c>
      <c r="J168" s="306">
        <f t="shared" ca="1" si="72"/>
        <v>348.20879093015969</v>
      </c>
      <c r="K168" s="307">
        <f t="shared" ca="1" si="73"/>
        <v>1161.0083408614098</v>
      </c>
      <c r="L168" s="304">
        <f t="shared" ca="1" si="58"/>
        <v>1212.1013693708985</v>
      </c>
      <c r="M168" s="306">
        <f t="shared" ca="1" si="74"/>
        <v>0.92104190825903043</v>
      </c>
      <c r="N168" s="304">
        <f t="shared" ca="1" si="75"/>
        <v>52.771814097918003</v>
      </c>
      <c r="P168" s="310">
        <f t="shared" ca="1" si="76"/>
        <v>23</v>
      </c>
      <c r="Q168" s="304">
        <f t="shared" ca="1" si="77"/>
        <v>0</v>
      </c>
      <c r="R168" s="306">
        <f t="shared" ca="1" si="78"/>
        <v>0</v>
      </c>
      <c r="S168" s="307">
        <f t="shared" ca="1" si="79"/>
        <v>3.2539999999999996</v>
      </c>
      <c r="T168" s="304">
        <f t="shared" ca="1" si="59"/>
        <v>31.921739999999996</v>
      </c>
      <c r="U168" s="311">
        <f t="shared" ca="1" si="60"/>
        <v>0</v>
      </c>
      <c r="V168" s="306">
        <f t="shared" ca="1" si="61"/>
        <v>1.0905796364099605</v>
      </c>
      <c r="W168" s="304">
        <f t="shared" ca="1" si="62"/>
        <v>3.6183422591685162</v>
      </c>
      <c r="Y168" s="314" t="str">
        <f t="shared" ca="1" si="80"/>
        <v/>
      </c>
      <c r="Z168" s="315" t="str">
        <f t="shared" ca="1" si="81"/>
        <v/>
      </c>
      <c r="AA168" s="316" t="str">
        <f t="shared" ca="1" si="82"/>
        <v/>
      </c>
      <c r="AC168" s="310">
        <f t="shared" ca="1" si="83"/>
        <v>11.999999999999956</v>
      </c>
      <c r="AD168" s="323">
        <f t="shared" ca="1" si="84"/>
        <v>348.20879093015969</v>
      </c>
      <c r="AE168" s="324">
        <f t="shared" ca="1" si="63"/>
        <v>1161.0083408614098</v>
      </c>
      <c r="AG168" s="306">
        <f t="shared" ca="1" si="85"/>
        <v>-9.0585433235045212</v>
      </c>
      <c r="AH168" s="304">
        <f t="shared" ca="1" si="86"/>
        <v>-1.1626328468501475</v>
      </c>
    </row>
    <row r="169" spans="1:34" x14ac:dyDescent="0.2">
      <c r="A169" s="347">
        <f t="shared" ca="1" si="64"/>
        <v>0.1</v>
      </c>
      <c r="B169" s="304">
        <f t="shared" ca="1" si="65"/>
        <v>12.099999999999955</v>
      </c>
      <c r="D169" s="306">
        <f t="shared" ca="1" si="66"/>
        <v>-0.67273020350935597</v>
      </c>
      <c r="E169" s="307">
        <f t="shared" ca="1" si="67"/>
        <v>-10.695384551494962</v>
      </c>
      <c r="F169" s="304">
        <f t="shared" ca="1" si="68"/>
        <v>10.716520733478326</v>
      </c>
      <c r="G169" s="306">
        <f t="shared" ca="1" si="69"/>
        <v>24.327870656325999</v>
      </c>
      <c r="H169" s="307">
        <f t="shared" ca="1" si="70"/>
        <v>31.03706717985283</v>
      </c>
      <c r="I169" s="304">
        <f t="shared" ca="1" si="71"/>
        <v>39.435324644252965</v>
      </c>
      <c r="J169" s="306">
        <f t="shared" ca="1" si="72"/>
        <v>350.64494164680985</v>
      </c>
      <c r="K169" s="307">
        <f t="shared" ca="1" si="73"/>
        <v>1164.1655245021525</v>
      </c>
      <c r="L169" s="304">
        <f t="shared" ca="1" si="58"/>
        <v>1215.8261567929301</v>
      </c>
      <c r="M169" s="306">
        <f t="shared" ca="1" si="74"/>
        <v>0.90599148153611742</v>
      </c>
      <c r="N169" s="304">
        <f t="shared" ca="1" si="75"/>
        <v>51.909488166824175</v>
      </c>
      <c r="P169" s="310">
        <f t="shared" ca="1" si="76"/>
        <v>23</v>
      </c>
      <c r="Q169" s="304">
        <f t="shared" ca="1" si="77"/>
        <v>0</v>
      </c>
      <c r="R169" s="306">
        <f t="shared" ca="1" si="78"/>
        <v>0</v>
      </c>
      <c r="S169" s="307">
        <f t="shared" ca="1" si="79"/>
        <v>3.2539999999999996</v>
      </c>
      <c r="T169" s="304">
        <f t="shared" ca="1" si="59"/>
        <v>31.921739999999996</v>
      </c>
      <c r="U169" s="311">
        <f t="shared" ca="1" si="60"/>
        <v>0</v>
      </c>
      <c r="V169" s="306">
        <f t="shared" ca="1" si="61"/>
        <v>1.0902342077116991</v>
      </c>
      <c r="W169" s="304">
        <f t="shared" ca="1" si="62"/>
        <v>3.4596630777538446</v>
      </c>
      <c r="Y169" s="314" t="str">
        <f t="shared" ca="1" si="80"/>
        <v/>
      </c>
      <c r="Z169" s="315" t="str">
        <f t="shared" ca="1" si="81"/>
        <v/>
      </c>
      <c r="AA169" s="316" t="str">
        <f t="shared" ca="1" si="82"/>
        <v/>
      </c>
      <c r="AC169" s="310" t="e">
        <f t="shared" ca="1" si="83"/>
        <v>#N/A</v>
      </c>
      <c r="AD169" s="323" t="e">
        <f t="shared" ca="1" si="84"/>
        <v>#N/A</v>
      </c>
      <c r="AE169" s="324">
        <f t="shared" ca="1" si="63"/>
        <v>1164.1655245021525</v>
      </c>
      <c r="AG169" s="306">
        <f t="shared" ca="1" si="85"/>
        <v>-8.923007319955687</v>
      </c>
      <c r="AH169" s="304">
        <f t="shared" ca="1" si="86"/>
        <v>-1.1119675043541846</v>
      </c>
    </row>
    <row r="170" spans="1:34" x14ac:dyDescent="0.2">
      <c r="A170" s="347">
        <f t="shared" ca="1" si="64"/>
        <v>0.1</v>
      </c>
      <c r="B170" s="304">
        <f t="shared" ca="1" si="65"/>
        <v>12.199999999999955</v>
      </c>
      <c r="D170" s="306">
        <f t="shared" ca="1" si="66"/>
        <v>-0.65589592971985811</v>
      </c>
      <c r="E170" s="307">
        <f t="shared" ca="1" si="67"/>
        <v>-10.646780428558133</v>
      </c>
      <c r="F170" s="304">
        <f t="shared" ca="1" si="68"/>
        <v>10.666964561886928</v>
      </c>
      <c r="G170" s="306">
        <f t="shared" ca="1" si="69"/>
        <v>24.262281063354013</v>
      </c>
      <c r="H170" s="307">
        <f t="shared" ca="1" si="70"/>
        <v>29.972389136997016</v>
      </c>
      <c r="I170" s="304">
        <f t="shared" ca="1" si="71"/>
        <v>38.561669997249389</v>
      </c>
      <c r="J170" s="306">
        <f t="shared" ca="1" si="72"/>
        <v>353.07444923279388</v>
      </c>
      <c r="K170" s="307">
        <f t="shared" ca="1" si="73"/>
        <v>1167.2159973179951</v>
      </c>
      <c r="L170" s="304">
        <f t="shared" ca="1" si="58"/>
        <v>1219.4485438492609</v>
      </c>
      <c r="M170" s="306">
        <f t="shared" ca="1" si="74"/>
        <v>0.89029690216358115</v>
      </c>
      <c r="N170" s="304">
        <f t="shared" ca="1" si="75"/>
        <v>51.010255007544771</v>
      </c>
      <c r="P170" s="310">
        <f t="shared" ca="1" si="76"/>
        <v>23</v>
      </c>
      <c r="Q170" s="304">
        <f t="shared" ca="1" si="77"/>
        <v>0</v>
      </c>
      <c r="R170" s="306">
        <f t="shared" ca="1" si="78"/>
        <v>0</v>
      </c>
      <c r="S170" s="307">
        <f t="shared" ca="1" si="79"/>
        <v>3.2539999999999996</v>
      </c>
      <c r="T170" s="304">
        <f t="shared" ca="1" si="59"/>
        <v>31.921739999999996</v>
      </c>
      <c r="U170" s="311">
        <f t="shared" ca="1" si="60"/>
        <v>0</v>
      </c>
      <c r="V170" s="306">
        <f t="shared" ca="1" si="61"/>
        <v>1.0899005521656027</v>
      </c>
      <c r="W170" s="304">
        <f t="shared" ca="1" si="62"/>
        <v>3.3070571592904661</v>
      </c>
      <c r="Y170" s="314" t="str">
        <f t="shared" ca="1" si="80"/>
        <v/>
      </c>
      <c r="Z170" s="315" t="str">
        <f t="shared" ca="1" si="81"/>
        <v/>
      </c>
      <c r="AA170" s="316" t="str">
        <f t="shared" ca="1" si="82"/>
        <v/>
      </c>
      <c r="AC170" s="310" t="e">
        <f t="shared" ca="1" si="83"/>
        <v>#N/A</v>
      </c>
      <c r="AD170" s="323" t="e">
        <f t="shared" ca="1" si="84"/>
        <v>#N/A</v>
      </c>
      <c r="AE170" s="324">
        <f t="shared" ca="1" si="63"/>
        <v>1167.2159973179951</v>
      </c>
      <c r="AG170" s="306">
        <f t="shared" ca="1" si="85"/>
        <v>-8.784038013568594</v>
      </c>
      <c r="AH170" s="304">
        <f t="shared" ca="1" si="86"/>
        <v>-1.0632031584984158</v>
      </c>
    </row>
    <row r="171" spans="1:34" x14ac:dyDescent="0.2">
      <c r="A171" s="347">
        <f t="shared" ca="1" si="64"/>
        <v>0.1</v>
      </c>
      <c r="B171" s="304">
        <f t="shared" ca="1" si="65"/>
        <v>12.299999999999955</v>
      </c>
      <c r="D171" s="306">
        <f t="shared" ca="1" si="66"/>
        <v>-0.63944021867562773</v>
      </c>
      <c r="E171" s="307">
        <f t="shared" ca="1" si="67"/>
        <v>-10.599931952974538</v>
      </c>
      <c r="F171" s="304">
        <f t="shared" ca="1" si="68"/>
        <v>10.619201533116817</v>
      </c>
      <c r="G171" s="306">
        <f t="shared" ca="1" si="69"/>
        <v>24.19833704148645</v>
      </c>
      <c r="H171" s="307">
        <f t="shared" ca="1" si="70"/>
        <v>28.912395941699561</v>
      </c>
      <c r="I171" s="304">
        <f t="shared" ca="1" si="71"/>
        <v>37.702601430975292</v>
      </c>
      <c r="J171" s="306">
        <f t="shared" ca="1" si="72"/>
        <v>355.49748013803588</v>
      </c>
      <c r="K171" s="307">
        <f t="shared" ca="1" si="73"/>
        <v>1170.16023657193</v>
      </c>
      <c r="L171" s="304">
        <f t="shared" ca="1" si="58"/>
        <v>1222.9691073933832</v>
      </c>
      <c r="M171" s="306">
        <f t="shared" ca="1" si="74"/>
        <v>0.87392523574581038</v>
      </c>
      <c r="N171" s="304">
        <f t="shared" ca="1" si="75"/>
        <v>50.072227618210441</v>
      </c>
      <c r="P171" s="310">
        <f t="shared" ca="1" si="76"/>
        <v>23</v>
      </c>
      <c r="Q171" s="304">
        <f t="shared" ca="1" si="77"/>
        <v>0</v>
      </c>
      <c r="R171" s="306">
        <f t="shared" ca="1" si="78"/>
        <v>0</v>
      </c>
      <c r="S171" s="307">
        <f t="shared" ca="1" si="79"/>
        <v>3.2539999999999996</v>
      </c>
      <c r="T171" s="304">
        <f t="shared" ca="1" si="59"/>
        <v>31.921739999999996</v>
      </c>
      <c r="U171" s="311">
        <f t="shared" ca="1" si="60"/>
        <v>0</v>
      </c>
      <c r="V171" s="306">
        <f t="shared" ca="1" si="61"/>
        <v>1.0895786074567066</v>
      </c>
      <c r="W171" s="304">
        <f t="shared" ca="1" si="62"/>
        <v>3.1604168101618573</v>
      </c>
      <c r="Y171" s="314" t="str">
        <f t="shared" ca="1" si="80"/>
        <v/>
      </c>
      <c r="Z171" s="315" t="str">
        <f t="shared" ca="1" si="81"/>
        <v/>
      </c>
      <c r="AA171" s="316" t="str">
        <f t="shared" ca="1" si="82"/>
        <v/>
      </c>
      <c r="AC171" s="310" t="e">
        <f t="shared" ca="1" si="83"/>
        <v>#N/A</v>
      </c>
      <c r="AD171" s="323" t="e">
        <f t="shared" ca="1" si="84"/>
        <v>#N/A</v>
      </c>
      <c r="AE171" s="324">
        <f t="shared" ca="1" si="63"/>
        <v>1170.16023657193</v>
      </c>
      <c r="AG171" s="306">
        <f t="shared" ca="1" si="85"/>
        <v>-8.6412119509536502</v>
      </c>
      <c r="AH171" s="304">
        <f t="shared" ca="1" si="86"/>
        <v>-1.0163052118286622</v>
      </c>
    </row>
    <row r="172" spans="1:34" x14ac:dyDescent="0.2">
      <c r="A172" s="347">
        <f t="shared" ca="1" si="64"/>
        <v>0.1</v>
      </c>
      <c r="B172" s="304">
        <f t="shared" ca="1" si="65"/>
        <v>12.399999999999954</v>
      </c>
      <c r="D172" s="306">
        <f t="shared" ca="1" si="66"/>
        <v>-0.62336299711069254</v>
      </c>
      <c r="E172" s="307">
        <f t="shared" ca="1" si="67"/>
        <v>-10.554799849550395</v>
      </c>
      <c r="F172" s="304">
        <f t="shared" ca="1" si="68"/>
        <v>10.573191632153266</v>
      </c>
      <c r="G172" s="306">
        <f t="shared" ca="1" si="69"/>
        <v>24.13600074177538</v>
      </c>
      <c r="H172" s="307">
        <f t="shared" ca="1" si="70"/>
        <v>27.856915956744523</v>
      </c>
      <c r="I172" s="304">
        <f t="shared" ca="1" si="71"/>
        <v>36.858571573354673</v>
      </c>
      <c r="J172" s="306">
        <f t="shared" ca="1" si="72"/>
        <v>357.91419702719895</v>
      </c>
      <c r="K172" s="307">
        <f t="shared" ca="1" si="73"/>
        <v>1172.9987021668521</v>
      </c>
      <c r="L172" s="304">
        <f t="shared" ca="1" si="58"/>
        <v>1226.3884081801914</v>
      </c>
      <c r="M172" s="306">
        <f t="shared" ca="1" si="74"/>
        <v>0.85684216910783362</v>
      </c>
      <c r="N172" s="304">
        <f t="shared" ca="1" si="75"/>
        <v>49.093439998713635</v>
      </c>
      <c r="P172" s="310">
        <f t="shared" ca="1" si="76"/>
        <v>23</v>
      </c>
      <c r="Q172" s="304">
        <f t="shared" ca="1" si="77"/>
        <v>0</v>
      </c>
      <c r="R172" s="306">
        <f t="shared" ca="1" si="78"/>
        <v>0</v>
      </c>
      <c r="S172" s="307">
        <f t="shared" ca="1" si="79"/>
        <v>3.2539999999999996</v>
      </c>
      <c r="T172" s="304">
        <f t="shared" ca="1" si="59"/>
        <v>31.921739999999996</v>
      </c>
      <c r="U172" s="311">
        <f t="shared" ca="1" si="60"/>
        <v>0</v>
      </c>
      <c r="V172" s="306">
        <f t="shared" ca="1" si="61"/>
        <v>1.0892683135849492</v>
      </c>
      <c r="W172" s="304">
        <f t="shared" ca="1" si="62"/>
        <v>3.0196390467191239</v>
      </c>
      <c r="Y172" s="314" t="str">
        <f t="shared" ca="1" si="80"/>
        <v/>
      </c>
      <c r="Z172" s="315" t="str">
        <f t="shared" ca="1" si="81"/>
        <v/>
      </c>
      <c r="AA172" s="316" t="str">
        <f t="shared" ca="1" si="82"/>
        <v/>
      </c>
      <c r="AC172" s="310" t="e">
        <f t="shared" ca="1" si="83"/>
        <v>#N/A</v>
      </c>
      <c r="AD172" s="323" t="e">
        <f t="shared" ca="1" si="84"/>
        <v>#N/A</v>
      </c>
      <c r="AE172" s="324">
        <f t="shared" ca="1" si="63"/>
        <v>1172.9987021668521</v>
      </c>
      <c r="AG172" s="306">
        <f t="shared" ca="1" si="85"/>
        <v>-8.4940796678226302</v>
      </c>
      <c r="AH172" s="304">
        <f t="shared" ca="1" si="86"/>
        <v>-0.97124056858077989</v>
      </c>
    </row>
    <row r="173" spans="1:34" x14ac:dyDescent="0.2">
      <c r="A173" s="347">
        <f t="shared" ca="1" si="64"/>
        <v>0.1</v>
      </c>
      <c r="B173" s="304">
        <f t="shared" ca="1" si="65"/>
        <v>12.499999999999954</v>
      </c>
      <c r="D173" s="306">
        <f t="shared" ca="1" si="66"/>
        <v>-0.60766509969149551</v>
      </c>
      <c r="E173" s="307">
        <f t="shared" ca="1" si="67"/>
        <v>-10.511345504296981</v>
      </c>
      <c r="F173" s="304">
        <f t="shared" ca="1" si="68"/>
        <v>10.528895534864397</v>
      </c>
      <c r="G173" s="306">
        <f t="shared" ca="1" si="69"/>
        <v>24.075234231806231</v>
      </c>
      <c r="H173" s="307">
        <f t="shared" ca="1" si="70"/>
        <v>26.805781406314825</v>
      </c>
      <c r="I173" s="304">
        <f t="shared" ca="1" si="71"/>
        <v>36.030082155324983</v>
      </c>
      <c r="J173" s="306">
        <f t="shared" ca="1" si="72"/>
        <v>360.32475877587802</v>
      </c>
      <c r="K173" s="307">
        <f t="shared" ca="1" si="73"/>
        <v>1175.7318370350051</v>
      </c>
      <c r="L173" s="304">
        <f t="shared" ca="1" si="58"/>
        <v>1229.706991280688</v>
      </c>
      <c r="M173" s="306">
        <f t="shared" ca="1" si="74"/>
        <v>0.83901207741645589</v>
      </c>
      <c r="N173" s="304">
        <f t="shared" ca="1" si="75"/>
        <v>48.071850996466416</v>
      </c>
      <c r="P173" s="310">
        <f t="shared" ca="1" si="76"/>
        <v>23</v>
      </c>
      <c r="Q173" s="304">
        <f t="shared" ca="1" si="77"/>
        <v>0</v>
      </c>
      <c r="R173" s="306">
        <f t="shared" ca="1" si="78"/>
        <v>0</v>
      </c>
      <c r="S173" s="307">
        <f t="shared" ca="1" si="79"/>
        <v>3.2539999999999996</v>
      </c>
      <c r="T173" s="304">
        <f t="shared" ca="1" si="59"/>
        <v>31.921739999999996</v>
      </c>
      <c r="U173" s="311">
        <f t="shared" ca="1" si="60"/>
        <v>0</v>
      </c>
      <c r="V173" s="306">
        <f t="shared" ca="1" si="61"/>
        <v>1.0889696128141426</v>
      </c>
      <c r="W173" s="304">
        <f t="shared" ca="1" si="62"/>
        <v>2.8846254263266529</v>
      </c>
      <c r="Y173" s="314" t="str">
        <f t="shared" ca="1" si="80"/>
        <v/>
      </c>
      <c r="Z173" s="315" t="str">
        <f t="shared" ca="1" si="81"/>
        <v/>
      </c>
      <c r="AA173" s="316" t="str">
        <f t="shared" ca="1" si="82"/>
        <v/>
      </c>
      <c r="AC173" s="310" t="e">
        <f t="shared" ca="1" si="83"/>
        <v>#N/A</v>
      </c>
      <c r="AD173" s="323" t="e">
        <f t="shared" ca="1" si="84"/>
        <v>#N/A</v>
      </c>
      <c r="AE173" s="324">
        <f t="shared" ca="1" si="63"/>
        <v>1175.7318370350051</v>
      </c>
      <c r="AG173" s="306">
        <f t="shared" ca="1" si="85"/>
        <v>-8.3421646709903978</v>
      </c>
      <c r="AH173" s="304">
        <f t="shared" ca="1" si="86"/>
        <v>-0.92797758042997058</v>
      </c>
    </row>
    <row r="174" spans="1:34" x14ac:dyDescent="0.2">
      <c r="A174" s="347">
        <f t="shared" ca="1" si="64"/>
        <v>0.1</v>
      </c>
      <c r="B174" s="304">
        <f t="shared" ca="1" si="65"/>
        <v>12.599999999999953</v>
      </c>
      <c r="D174" s="306">
        <f t="shared" ca="1" si="66"/>
        <v>-0.59234830135694483</v>
      </c>
      <c r="E174" s="307">
        <f t="shared" ca="1" si="67"/>
        <v>-10.469530824485146</v>
      </c>
      <c r="F174" s="304">
        <f t="shared" ca="1" si="68"/>
        <v>10.486274466890759</v>
      </c>
      <c r="G174" s="306">
        <f t="shared" ca="1" si="69"/>
        <v>24.015999401670538</v>
      </c>
      <c r="H174" s="307">
        <f t="shared" ca="1" si="70"/>
        <v>25.758828323866311</v>
      </c>
      <c r="I174" s="304">
        <f t="shared" ca="1" si="71"/>
        <v>35.217686804778317</v>
      </c>
      <c r="J174" s="306">
        <f t="shared" ca="1" si="72"/>
        <v>362.72932045755186</v>
      </c>
      <c r="K174" s="307">
        <f t="shared" ca="1" si="73"/>
        <v>1178.3600675215141</v>
      </c>
      <c r="L174" s="304">
        <f t="shared" ca="1" si="58"/>
        <v>1232.9253864889411</v>
      </c>
      <c r="M174" s="306">
        <f t="shared" ca="1" si="74"/>
        <v>0.82039812803764023</v>
      </c>
      <c r="N174" s="304">
        <f t="shared" ca="1" si="75"/>
        <v>47.005350256990113</v>
      </c>
      <c r="P174" s="310">
        <f t="shared" ca="1" si="76"/>
        <v>23</v>
      </c>
      <c r="Q174" s="304">
        <f t="shared" ca="1" si="77"/>
        <v>0</v>
      </c>
      <c r="R174" s="306">
        <f t="shared" ca="1" si="78"/>
        <v>0</v>
      </c>
      <c r="S174" s="307">
        <f t="shared" ca="1" si="79"/>
        <v>3.2539999999999996</v>
      </c>
      <c r="T174" s="304">
        <f t="shared" ca="1" si="59"/>
        <v>31.921739999999996</v>
      </c>
      <c r="U174" s="311">
        <f t="shared" ca="1" si="60"/>
        <v>0</v>
      </c>
      <c r="V174" s="306">
        <f t="shared" ca="1" si="61"/>
        <v>1.0886824496220038</v>
      </c>
      <c r="W174" s="304">
        <f t="shared" ca="1" si="62"/>
        <v>2.7552818854027845</v>
      </c>
      <c r="Y174" s="314" t="str">
        <f t="shared" ca="1" si="80"/>
        <v/>
      </c>
      <c r="Z174" s="315" t="str">
        <f t="shared" ca="1" si="81"/>
        <v/>
      </c>
      <c r="AA174" s="316" t="str">
        <f t="shared" ca="1" si="82"/>
        <v/>
      </c>
      <c r="AC174" s="310" t="e">
        <f t="shared" ca="1" si="83"/>
        <v>#N/A</v>
      </c>
      <c r="AD174" s="323" t="e">
        <f t="shared" ca="1" si="84"/>
        <v>#N/A</v>
      </c>
      <c r="AE174" s="324">
        <f t="shared" ca="1" si="63"/>
        <v>1178.3600675215141</v>
      </c>
      <c r="AG174" s="306">
        <f t="shared" ca="1" si="85"/>
        <v>-8.1849627080636562</v>
      </c>
      <c r="AH174" s="304">
        <f t="shared" ca="1" si="86"/>
        <v>-0.88648599456873178</v>
      </c>
    </row>
    <row r="175" spans="1:34" x14ac:dyDescent="0.2">
      <c r="A175" s="347">
        <f t="shared" ca="1" si="64"/>
        <v>0.1</v>
      </c>
      <c r="B175" s="304">
        <f t="shared" ca="1" si="65"/>
        <v>12.699999999999953</v>
      </c>
      <c r="D175" s="306">
        <f t="shared" ca="1" si="66"/>
        <v>-0.57741535072949957</v>
      </c>
      <c r="E175" s="307">
        <f t="shared" ca="1" si="67"/>
        <v>-10.429318090504768</v>
      </c>
      <c r="F175" s="304">
        <f t="shared" ca="1" si="68"/>
        <v>10.445290054382793</v>
      </c>
      <c r="G175" s="306">
        <f t="shared" ca="1" si="69"/>
        <v>23.958257866597588</v>
      </c>
      <c r="H175" s="307">
        <f t="shared" ca="1" si="70"/>
        <v>24.715896514815835</v>
      </c>
      <c r="I175" s="304">
        <f t="shared" ca="1" si="71"/>
        <v>34.421993848896534</v>
      </c>
      <c r="J175" s="306">
        <f t="shared" ca="1" si="72"/>
        <v>365.12803332096524</v>
      </c>
      <c r="K175" s="307">
        <f t="shared" ca="1" si="73"/>
        <v>1180.8838037634482</v>
      </c>
      <c r="L175" s="304">
        <f t="shared" ca="1" si="58"/>
        <v>1236.044108722527</v>
      </c>
      <c r="M175" s="306">
        <f t="shared" ca="1" si="74"/>
        <v>0.80096242904222836</v>
      </c>
      <c r="N175" s="304">
        <f t="shared" ca="1" si="75"/>
        <v>45.891766732666362</v>
      </c>
      <c r="P175" s="310">
        <f t="shared" ca="1" si="76"/>
        <v>23</v>
      </c>
      <c r="Q175" s="304">
        <f t="shared" ca="1" si="77"/>
        <v>0</v>
      </c>
      <c r="R175" s="306">
        <f t="shared" ca="1" si="78"/>
        <v>0</v>
      </c>
      <c r="S175" s="307">
        <f t="shared" ca="1" si="79"/>
        <v>3.2539999999999996</v>
      </c>
      <c r="T175" s="304">
        <f t="shared" ca="1" si="59"/>
        <v>31.921739999999996</v>
      </c>
      <c r="U175" s="311">
        <f t="shared" ca="1" si="60"/>
        <v>0</v>
      </c>
      <c r="V175" s="306">
        <f t="shared" ca="1" si="61"/>
        <v>1.0884067706510723</v>
      </c>
      <c r="W175" s="304">
        <f t="shared" ca="1" si="62"/>
        <v>2.631518583882138</v>
      </c>
      <c r="Y175" s="314" t="str">
        <f t="shared" ca="1" si="80"/>
        <v/>
      </c>
      <c r="Z175" s="315" t="str">
        <f t="shared" ca="1" si="81"/>
        <v/>
      </c>
      <c r="AA175" s="316" t="str">
        <f t="shared" ca="1" si="82"/>
        <v/>
      </c>
      <c r="AC175" s="310" t="e">
        <f t="shared" ca="1" si="83"/>
        <v>#N/A</v>
      </c>
      <c r="AD175" s="323" t="e">
        <f t="shared" ca="1" si="84"/>
        <v>#N/A</v>
      </c>
      <c r="AE175" s="324">
        <f t="shared" ca="1" si="63"/>
        <v>1180.8838037634482</v>
      </c>
      <c r="AG175" s="306">
        <f t="shared" ca="1" si="85"/>
        <v>-8.0219414327805634</v>
      </c>
      <c r="AH175" s="304">
        <f t="shared" ca="1" si="86"/>
        <v>-0.84673690393447598</v>
      </c>
    </row>
    <row r="176" spans="1:34" x14ac:dyDescent="0.2">
      <c r="A176" s="347">
        <f t="shared" ca="1" si="64"/>
        <v>0.1</v>
      </c>
      <c r="B176" s="304">
        <f t="shared" ca="1" si="65"/>
        <v>12.799999999999953</v>
      </c>
      <c r="D176" s="306">
        <f t="shared" ca="1" si="66"/>
        <v>-0.56287000383954111</v>
      </c>
      <c r="E176" s="307">
        <f t="shared" ca="1" si="67"/>
        <v>-10.390669798432542</v>
      </c>
      <c r="F176" s="304">
        <f t="shared" ca="1" si="68"/>
        <v>10.405904165486078</v>
      </c>
      <c r="G176" s="306">
        <f t="shared" ca="1" si="69"/>
        <v>23.901970866213635</v>
      </c>
      <c r="H176" s="307">
        <f t="shared" ca="1" si="70"/>
        <v>23.67682953497258</v>
      </c>
      <c r="I176" s="304">
        <f t="shared" ca="1" si="71"/>
        <v>33.643669064438782</v>
      </c>
      <c r="J176" s="306">
        <f t="shared" ca="1" si="72"/>
        <v>367.52104475760581</v>
      </c>
      <c r="K176" s="307">
        <f t="shared" ca="1" si="73"/>
        <v>1183.3034400659376</v>
      </c>
      <c r="L176" s="304">
        <f t="shared" ca="1" si="58"/>
        <v>1239.0636584177603</v>
      </c>
      <c r="M176" s="306">
        <f t="shared" ca="1" si="74"/>
        <v>0.78066623134059254</v>
      </c>
      <c r="N176" s="304">
        <f t="shared" ca="1" si="75"/>
        <v>44.72888026419951</v>
      </c>
      <c r="P176" s="310">
        <f t="shared" ca="1" si="76"/>
        <v>23</v>
      </c>
      <c r="Q176" s="304">
        <f t="shared" ca="1" si="77"/>
        <v>0</v>
      </c>
      <c r="R176" s="306">
        <f t="shared" ca="1" si="78"/>
        <v>0</v>
      </c>
      <c r="S176" s="307">
        <f t="shared" ca="1" si="79"/>
        <v>3.2539999999999996</v>
      </c>
      <c r="T176" s="304">
        <f t="shared" ca="1" si="59"/>
        <v>31.921739999999996</v>
      </c>
      <c r="U176" s="311">
        <f t="shared" ca="1" si="60"/>
        <v>0</v>
      </c>
      <c r="V176" s="306">
        <f t="shared" ca="1" si="61"/>
        <v>1.0881425246603311</v>
      </c>
      <c r="W176" s="304">
        <f t="shared" ca="1" si="62"/>
        <v>2.5132497555319642</v>
      </c>
      <c r="Y176" s="314" t="str">
        <f t="shared" ca="1" si="80"/>
        <v/>
      </c>
      <c r="Z176" s="315" t="str">
        <f t="shared" ca="1" si="81"/>
        <v/>
      </c>
      <c r="AA176" s="316" t="str">
        <f t="shared" ca="1" si="82"/>
        <v/>
      </c>
      <c r="AC176" s="310" t="e">
        <f t="shared" ca="1" si="83"/>
        <v>#N/A</v>
      </c>
      <c r="AD176" s="323" t="e">
        <f t="shared" ca="1" si="84"/>
        <v>#N/A</v>
      </c>
      <c r="AE176" s="324">
        <f t="shared" ca="1" si="63"/>
        <v>1183.3034400659376</v>
      </c>
      <c r="AG176" s="306">
        <f t="shared" ca="1" si="85"/>
        <v>-7.8525405977813962</v>
      </c>
      <c r="AH176" s="304">
        <f t="shared" ca="1" si="86"/>
        <v>-0.80870269941061412</v>
      </c>
    </row>
    <row r="177" spans="1:34" x14ac:dyDescent="0.2">
      <c r="A177" s="347">
        <f t="shared" ca="1" si="64"/>
        <v>0.1</v>
      </c>
      <c r="B177" s="304">
        <f t="shared" ca="1" si="65"/>
        <v>12.899999999999952</v>
      </c>
      <c r="D177" s="306">
        <f t="shared" ca="1" si="66"/>
        <v>-0.54871705718130004</v>
      </c>
      <c r="E177" s="307">
        <f t="shared" ca="1" si="67"/>
        <v>-10.353548492236595</v>
      </c>
      <c r="F177" s="304">
        <f t="shared" ca="1" si="68"/>
        <v>10.368078741499621</v>
      </c>
      <c r="G177" s="306">
        <f t="shared" ca="1" si="69"/>
        <v>23.847099160495503</v>
      </c>
      <c r="H177" s="307">
        <f t="shared" ca="1" si="70"/>
        <v>22.641474685748921</v>
      </c>
      <c r="I177" s="304">
        <f t="shared" ca="1" si="71"/>
        <v>32.883438298266725</v>
      </c>
      <c r="J177" s="306">
        <f t="shared" ca="1" si="72"/>
        <v>369.90849825894128</v>
      </c>
      <c r="K177" s="307">
        <f t="shared" ca="1" si="73"/>
        <v>1185.6193552769737</v>
      </c>
      <c r="L177" s="304">
        <f t="shared" ca="1" si="58"/>
        <v>1241.9845219210954</v>
      </c>
      <c r="M177" s="306">
        <f t="shared" ca="1" si="74"/>
        <v>0.75947019446413266</v>
      </c>
      <c r="N177" s="304">
        <f t="shared" ca="1" si="75"/>
        <v>43.514436808774697</v>
      </c>
      <c r="P177" s="310">
        <f t="shared" ca="1" si="76"/>
        <v>23</v>
      </c>
      <c r="Q177" s="304">
        <f t="shared" ca="1" si="77"/>
        <v>0</v>
      </c>
      <c r="R177" s="306">
        <f t="shared" ca="1" si="78"/>
        <v>0</v>
      </c>
      <c r="S177" s="307">
        <f t="shared" ca="1" si="79"/>
        <v>3.2539999999999996</v>
      </c>
      <c r="T177" s="304">
        <f t="shared" ca="1" si="59"/>
        <v>31.921739999999996</v>
      </c>
      <c r="U177" s="311">
        <f t="shared" ca="1" si="60"/>
        <v>0</v>
      </c>
      <c r="V177" s="306">
        <f t="shared" ca="1" si="61"/>
        <v>1.087889662477342</v>
      </c>
      <c r="W177" s="304">
        <f t="shared" ca="1" si="62"/>
        <v>2.4003935635572597</v>
      </c>
      <c r="Y177" s="314" t="str">
        <f t="shared" ca="1" si="80"/>
        <v/>
      </c>
      <c r="Z177" s="315" t="str">
        <f t="shared" ca="1" si="81"/>
        <v/>
      </c>
      <c r="AA177" s="316" t="str">
        <f t="shared" ca="1" si="82"/>
        <v/>
      </c>
      <c r="AC177" s="310" t="e">
        <f t="shared" ca="1" si="83"/>
        <v>#N/A</v>
      </c>
      <c r="AD177" s="323" t="e">
        <f t="shared" ca="1" si="84"/>
        <v>#N/A</v>
      </c>
      <c r="AE177" s="324">
        <f t="shared" ca="1" si="63"/>
        <v>1185.6193552769737</v>
      </c>
      <c r="AG177" s="306">
        <f t="shared" ca="1" si="85"/>
        <v>-7.6761729332391448</v>
      </c>
      <c r="AH177" s="304">
        <f t="shared" ca="1" si="86"/>
        <v>-0.77235702382666394</v>
      </c>
    </row>
    <row r="178" spans="1:34" x14ac:dyDescent="0.2">
      <c r="A178" s="347">
        <f t="shared" ca="1" si="64"/>
        <v>0.1</v>
      </c>
      <c r="B178" s="304">
        <f t="shared" ca="1" si="65"/>
        <v>12.999999999999952</v>
      </c>
      <c r="D178" s="306">
        <f t="shared" ca="1" si="66"/>
        <v>-0.53496237885216857</v>
      </c>
      <c r="E178" s="307">
        <f t="shared" ca="1" si="67"/>
        <v>-10.31791658461648</v>
      </c>
      <c r="F178" s="304">
        <f t="shared" ca="1" si="68"/>
        <v>10.331775616702629</v>
      </c>
      <c r="G178" s="306">
        <f t="shared" ca="1" si="69"/>
        <v>23.793602922610287</v>
      </c>
      <c r="H178" s="307">
        <f t="shared" ca="1" si="70"/>
        <v>21.609683027287275</v>
      </c>
      <c r="I178" s="304">
        <f t="shared" ca="1" si="71"/>
        <v>32.142089860161185</v>
      </c>
      <c r="J178" s="306">
        <f t="shared" ca="1" si="72"/>
        <v>372.29053336309659</v>
      </c>
      <c r="K178" s="307">
        <f t="shared" ca="1" si="73"/>
        <v>1187.8319131626256</v>
      </c>
      <c r="L178" s="304">
        <f t="shared" ca="1" si="58"/>
        <v>1244.8071718781837</v>
      </c>
      <c r="M178" s="306">
        <f t="shared" ca="1" si="74"/>
        <v>0.73733472693186675</v>
      </c>
      <c r="N178" s="304">
        <f t="shared" ca="1" si="75"/>
        <v>42.246167941627</v>
      </c>
      <c r="P178" s="310">
        <f t="shared" ca="1" si="76"/>
        <v>23</v>
      </c>
      <c r="Q178" s="304">
        <f t="shared" ca="1" si="77"/>
        <v>0</v>
      </c>
      <c r="R178" s="306">
        <f t="shared" ca="1" si="78"/>
        <v>0</v>
      </c>
      <c r="S178" s="307">
        <f t="shared" ca="1" si="79"/>
        <v>3.2539999999999996</v>
      </c>
      <c r="T178" s="304">
        <f t="shared" ca="1" si="59"/>
        <v>31.921739999999996</v>
      </c>
      <c r="U178" s="311">
        <f t="shared" ca="1" si="60"/>
        <v>0</v>
      </c>
      <c r="V178" s="306">
        <f t="shared" ca="1" si="61"/>
        <v>1.0876481369506938</v>
      </c>
      <c r="W178" s="304">
        <f t="shared" ca="1" si="62"/>
        <v>2.2928719609285824</v>
      </c>
      <c r="Y178" s="314" t="str">
        <f t="shared" ca="1" si="80"/>
        <v/>
      </c>
      <c r="Z178" s="315" t="str">
        <f t="shared" ca="1" si="81"/>
        <v/>
      </c>
      <c r="AA178" s="316" t="str">
        <f t="shared" ca="1" si="82"/>
        <v/>
      </c>
      <c r="AC178" s="310">
        <f t="shared" ca="1" si="83"/>
        <v>12.999999999999952</v>
      </c>
      <c r="AD178" s="323">
        <f t="shared" ca="1" si="84"/>
        <v>372.29053336309659</v>
      </c>
      <c r="AE178" s="324">
        <f t="shared" ca="1" si="63"/>
        <v>1187.8319131626256</v>
      </c>
      <c r="AG178" s="306">
        <f t="shared" ca="1" si="85"/>
        <v>-7.4922258986789512</v>
      </c>
      <c r="AH178" s="304">
        <f t="shared" ca="1" si="86"/>
        <v>-0.73767472758366937</v>
      </c>
    </row>
    <row r="179" spans="1:34" x14ac:dyDescent="0.2">
      <c r="A179" s="347">
        <f t="shared" ca="1" si="64"/>
        <v>0.1</v>
      </c>
      <c r="B179" s="304">
        <f t="shared" ca="1" si="65"/>
        <v>13.099999999999952</v>
      </c>
      <c r="D179" s="306">
        <f t="shared" ca="1" si="66"/>
        <v>-0.52161293621598381</v>
      </c>
      <c r="E179" s="307">
        <f t="shared" ca="1" si="67"/>
        <v>-10.28373616560814</v>
      </c>
      <c r="F179" s="304">
        <f t="shared" ca="1" si="68"/>
        <v>10.296956325976364</v>
      </c>
      <c r="G179" s="306">
        <f t="shared" ca="1" si="69"/>
        <v>23.741441628988689</v>
      </c>
      <c r="H179" s="307">
        <f t="shared" ca="1" si="70"/>
        <v>20.581309410726462</v>
      </c>
      <c r="I179" s="304">
        <f t="shared" ca="1" si="71"/>
        <v>31.420476566766691</v>
      </c>
      <c r="J179" s="306">
        <f t="shared" ca="1" si="72"/>
        <v>374.66728559067656</v>
      </c>
      <c r="K179" s="307">
        <f t="shared" ca="1" si="73"/>
        <v>1189.9414627845263</v>
      </c>
      <c r="L179" s="304">
        <f t="shared" ca="1" si="58"/>
        <v>1247.5320676221768</v>
      </c>
      <c r="M179" s="306">
        <f t="shared" ca="1" si="74"/>
        <v>0.71422041282316817</v>
      </c>
      <c r="N179" s="304">
        <f t="shared" ca="1" si="75"/>
        <v>40.921815296858881</v>
      </c>
      <c r="P179" s="310">
        <f t="shared" ca="1" si="76"/>
        <v>23</v>
      </c>
      <c r="Q179" s="304">
        <f t="shared" ca="1" si="77"/>
        <v>0</v>
      </c>
      <c r="R179" s="306">
        <f t="shared" ca="1" si="78"/>
        <v>0</v>
      </c>
      <c r="S179" s="307">
        <f t="shared" ca="1" si="79"/>
        <v>3.2539999999999996</v>
      </c>
      <c r="T179" s="304">
        <f t="shared" ca="1" si="59"/>
        <v>31.921739999999996</v>
      </c>
      <c r="U179" s="311">
        <f t="shared" ca="1" si="60"/>
        <v>0</v>
      </c>
      <c r="V179" s="306">
        <f t="shared" ca="1" si="61"/>
        <v>1.0874179029025508</v>
      </c>
      <c r="W179" s="304">
        <f t="shared" ca="1" si="62"/>
        <v>2.1906105548630053</v>
      </c>
      <c r="Y179" s="314" t="str">
        <f t="shared" ca="1" si="80"/>
        <v/>
      </c>
      <c r="Z179" s="315" t="str">
        <f t="shared" ca="1" si="81"/>
        <v/>
      </c>
      <c r="AA179" s="316" t="str">
        <f t="shared" ca="1" si="82"/>
        <v/>
      </c>
      <c r="AC179" s="310" t="e">
        <f t="shared" ca="1" si="83"/>
        <v>#N/A</v>
      </c>
      <c r="AD179" s="323" t="e">
        <f t="shared" ca="1" si="84"/>
        <v>#N/A</v>
      </c>
      <c r="AE179" s="324">
        <f t="shared" ca="1" si="63"/>
        <v>1189.9414627845263</v>
      </c>
      <c r="AG179" s="306">
        <f t="shared" ca="1" si="85"/>
        <v>-7.3000645253465111</v>
      </c>
      <c r="AH179" s="304">
        <f t="shared" ca="1" si="86"/>
        <v>-0.70463182573097194</v>
      </c>
    </row>
    <row r="180" spans="1:34" x14ac:dyDescent="0.2">
      <c r="A180" s="347">
        <f t="shared" ca="1" si="64"/>
        <v>0.1</v>
      </c>
      <c r="B180" s="304">
        <f t="shared" ca="1" si="65"/>
        <v>13.199999999999951</v>
      </c>
      <c r="D180" s="306">
        <f t="shared" ca="1" si="66"/>
        <v>-0.50867681817488397</v>
      </c>
      <c r="E180" s="307">
        <f t="shared" ca="1" si="67"/>
        <v>-10.250968798294794</v>
      </c>
      <c r="F180" s="304">
        <f t="shared" ca="1" si="68"/>
        <v>10.26358189955933</v>
      </c>
      <c r="G180" s="306">
        <f t="shared" ca="1" si="69"/>
        <v>23.690573947171199</v>
      </c>
      <c r="H180" s="307">
        <f t="shared" ca="1" si="70"/>
        <v>19.556212530896982</v>
      </c>
      <c r="I180" s="304">
        <f t="shared" ca="1" si="71"/>
        <v>30.719517289501781</v>
      </c>
      <c r="J180" s="306">
        <f t="shared" ca="1" si="72"/>
        <v>377.03888636948454</v>
      </c>
      <c r="K180" s="307">
        <f t="shared" ca="1" si="73"/>
        <v>1191.9483388816075</v>
      </c>
      <c r="L180" s="304">
        <f t="shared" ca="1" si="58"/>
        <v>1250.1596555629862</v>
      </c>
      <c r="M180" s="306">
        <f t="shared" ca="1" si="74"/>
        <v>0.69008853646088186</v>
      </c>
      <c r="N180" s="304">
        <f t="shared" ca="1" si="75"/>
        <v>39.539160629568357</v>
      </c>
      <c r="P180" s="310">
        <f t="shared" ca="1" si="76"/>
        <v>23</v>
      </c>
      <c r="Q180" s="304">
        <f t="shared" ca="1" si="77"/>
        <v>0</v>
      </c>
      <c r="R180" s="306">
        <f t="shared" ca="1" si="78"/>
        <v>0</v>
      </c>
      <c r="S180" s="307">
        <f t="shared" ca="1" si="79"/>
        <v>3.2539999999999996</v>
      </c>
      <c r="T180" s="304">
        <f t="shared" ca="1" si="59"/>
        <v>31.921739999999996</v>
      </c>
      <c r="U180" s="311">
        <f t="shared" ca="1" si="60"/>
        <v>0</v>
      </c>
      <c r="V180" s="306">
        <f t="shared" ca="1" si="61"/>
        <v>1.0871989170810685</v>
      </c>
      <c r="W180" s="304">
        <f t="shared" ca="1" si="62"/>
        <v>2.093538474882477</v>
      </c>
      <c r="Y180" s="314" t="str">
        <f t="shared" ca="1" si="80"/>
        <v/>
      </c>
      <c r="Z180" s="315" t="str">
        <f t="shared" ca="1" si="81"/>
        <v/>
      </c>
      <c r="AA180" s="316" t="str">
        <f t="shared" ca="1" si="82"/>
        <v/>
      </c>
      <c r="AC180" s="310" t="e">
        <f t="shared" ca="1" si="83"/>
        <v>#N/A</v>
      </c>
      <c r="AD180" s="323" t="e">
        <f t="shared" ca="1" si="84"/>
        <v>#N/A</v>
      </c>
      <c r="AE180" s="324">
        <f t="shared" ca="1" si="63"/>
        <v>1191.9483388816075</v>
      </c>
      <c r="AG180" s="306">
        <f t="shared" ca="1" si="85"/>
        <v>-7.099035595788866</v>
      </c>
      <c r="AH180" s="304">
        <f t="shared" ca="1" si="86"/>
        <v>-0.67320545631930107</v>
      </c>
    </row>
    <row r="181" spans="1:34" x14ac:dyDescent="0.2">
      <c r="A181" s="347">
        <f t="shared" ca="1" si="64"/>
        <v>0.1</v>
      </c>
      <c r="B181" s="304">
        <f t="shared" ca="1" si="65"/>
        <v>13.299999999999951</v>
      </c>
      <c r="D181" s="306">
        <f t="shared" ca="1" si="66"/>
        <v>-0.49616324973725234</v>
      </c>
      <c r="E181" s="307">
        <f t="shared" ca="1" si="67"/>
        <v>-10.21957530127888</v>
      </c>
      <c r="F181" s="304">
        <f t="shared" ca="1" si="68"/>
        <v>10.231612644588298</v>
      </c>
      <c r="G181" s="306">
        <f t="shared" ca="1" si="69"/>
        <v>23.640957622197472</v>
      </c>
      <c r="H181" s="307">
        <f t="shared" ca="1" si="70"/>
        <v>18.534255000769093</v>
      </c>
      <c r="I181" s="304">
        <f t="shared" ca="1" si="71"/>
        <v>30.040197831040842</v>
      </c>
      <c r="J181" s="306">
        <f t="shared" ca="1" si="72"/>
        <v>379.40546294795297</v>
      </c>
      <c r="K181" s="307">
        <f t="shared" ca="1" si="73"/>
        <v>1193.8528622581907</v>
      </c>
      <c r="L181" s="304">
        <f t="shared" ca="1" si="58"/>
        <v>1252.6903695793408</v>
      </c>
      <c r="M181" s="306">
        <f t="shared" ca="1" si="74"/>
        <v>0.66490171678361565</v>
      </c>
      <c r="N181" s="304">
        <f t="shared" ca="1" si="75"/>
        <v>38.096062162703952</v>
      </c>
      <c r="P181" s="310">
        <f t="shared" ca="1" si="76"/>
        <v>23</v>
      </c>
      <c r="Q181" s="304">
        <f t="shared" ca="1" si="77"/>
        <v>0</v>
      </c>
      <c r="R181" s="306">
        <f t="shared" ca="1" si="78"/>
        <v>0</v>
      </c>
      <c r="S181" s="307">
        <f t="shared" ca="1" si="79"/>
        <v>3.2539999999999996</v>
      </c>
      <c r="T181" s="304">
        <f t="shared" ca="1" si="59"/>
        <v>31.921739999999996</v>
      </c>
      <c r="U181" s="311">
        <f t="shared" ca="1" si="60"/>
        <v>0</v>
      </c>
      <c r="V181" s="306">
        <f t="shared" ca="1" si="61"/>
        <v>1.0869911381124444</v>
      </c>
      <c r="W181" s="304">
        <f t="shared" ca="1" si="62"/>
        <v>2.001588243865982</v>
      </c>
      <c r="Y181" s="314" t="str">
        <f t="shared" ca="1" si="80"/>
        <v/>
      </c>
      <c r="Z181" s="315" t="str">
        <f t="shared" ca="1" si="81"/>
        <v/>
      </c>
      <c r="AA181" s="316" t="str">
        <f t="shared" ca="1" si="82"/>
        <v/>
      </c>
      <c r="AC181" s="310" t="e">
        <f t="shared" ca="1" si="83"/>
        <v>#N/A</v>
      </c>
      <c r="AD181" s="323" t="e">
        <f t="shared" ca="1" si="84"/>
        <v>#N/A</v>
      </c>
      <c r="AE181" s="324">
        <f t="shared" ca="1" si="63"/>
        <v>1193.8528622581907</v>
      </c>
      <c r="AG181" s="306">
        <f t="shared" ca="1" si="85"/>
        <v>-6.8884734330575288</v>
      </c>
      <c r="AH181" s="304">
        <f t="shared" ca="1" si="86"/>
        <v>-0.64337383985325058</v>
      </c>
    </row>
    <row r="182" spans="1:34" x14ac:dyDescent="0.2">
      <c r="A182" s="347">
        <f t="shared" ca="1" si="64"/>
        <v>0.1</v>
      </c>
      <c r="B182" s="304">
        <f t="shared" ca="1" si="65"/>
        <v>13.399999999999951</v>
      </c>
      <c r="D182" s="306">
        <f t="shared" ca="1" si="66"/>
        <v>-0.48408259614025778</v>
      </c>
      <c r="E182" s="307">
        <f t="shared" ca="1" si="67"/>
        <v>-10.189515518012417</v>
      </c>
      <c r="F182" s="304">
        <f t="shared" ca="1" si="68"/>
        <v>10.201007913520201</v>
      </c>
      <c r="G182" s="306">
        <f t="shared" ca="1" si="69"/>
        <v>23.592549362583448</v>
      </c>
      <c r="H182" s="307">
        <f t="shared" ca="1" si="70"/>
        <v>17.515303448967853</v>
      </c>
      <c r="I182" s="304">
        <f t="shared" ca="1" si="71"/>
        <v>29.38357092552506</v>
      </c>
      <c r="J182" s="306">
        <f t="shared" ca="1" si="72"/>
        <v>381.76713829719199</v>
      </c>
      <c r="K182" s="307">
        <f t="shared" ca="1" si="73"/>
        <v>1195.6553401806775</v>
      </c>
      <c r="L182" s="304">
        <f t="shared" ca="1" si="58"/>
        <v>1255.1246314156213</v>
      </c>
      <c r="M182" s="306">
        <f t="shared" ca="1" si="74"/>
        <v>0.63862466179411614</v>
      </c>
      <c r="N182" s="304">
        <f t="shared" ca="1" si="75"/>
        <v>36.590497813772444</v>
      </c>
      <c r="P182" s="310">
        <f t="shared" ca="1" si="76"/>
        <v>23</v>
      </c>
      <c r="Q182" s="304">
        <f t="shared" ca="1" si="77"/>
        <v>0</v>
      </c>
      <c r="R182" s="306">
        <f t="shared" ca="1" si="78"/>
        <v>0</v>
      </c>
      <c r="S182" s="307">
        <f t="shared" ca="1" si="79"/>
        <v>3.2539999999999996</v>
      </c>
      <c r="T182" s="304">
        <f t="shared" ca="1" si="59"/>
        <v>31.921739999999996</v>
      </c>
      <c r="U182" s="311">
        <f t="shared" ca="1" si="60"/>
        <v>0</v>
      </c>
      <c r="V182" s="306">
        <f t="shared" ca="1" si="61"/>
        <v>1.08679452645234</v>
      </c>
      <c r="W182" s="304">
        <f t="shared" ca="1" si="62"/>
        <v>1.9146956515026974</v>
      </c>
      <c r="Y182" s="314" t="str">
        <f t="shared" ca="1" si="80"/>
        <v/>
      </c>
      <c r="Z182" s="315" t="str">
        <f t="shared" ca="1" si="81"/>
        <v/>
      </c>
      <c r="AA182" s="316" t="str">
        <f t="shared" ca="1" si="82"/>
        <v/>
      </c>
      <c r="AC182" s="310" t="e">
        <f t="shared" ca="1" si="83"/>
        <v>#N/A</v>
      </c>
      <c r="AD182" s="323" t="e">
        <f t="shared" ca="1" si="84"/>
        <v>#N/A</v>
      </c>
      <c r="AE182" s="324">
        <f t="shared" ca="1" si="63"/>
        <v>1195.6553401806775</v>
      </c>
      <c r="AG182" s="306">
        <f t="shared" ca="1" si="85"/>
        <v>-6.6677075900998171</v>
      </c>
      <c r="AH182" s="304">
        <f t="shared" ca="1" si="86"/>
        <v>-0.61511623966379292</v>
      </c>
    </row>
    <row r="183" spans="1:34" x14ac:dyDescent="0.2">
      <c r="A183" s="347">
        <f t="shared" ca="1" si="64"/>
        <v>0.1</v>
      </c>
      <c r="B183" s="304">
        <f t="shared" ca="1" si="65"/>
        <v>13.49999999999995</v>
      </c>
      <c r="D183" s="306">
        <f t="shared" ca="1" si="66"/>
        <v>-0.47244635334095381</v>
      </c>
      <c r="E183" s="307">
        <f t="shared" ca="1" si="67"/>
        <v>-10.160748073679942</v>
      </c>
      <c r="F183" s="304">
        <f t="shared" ca="1" si="68"/>
        <v>10.171725860126973</v>
      </c>
      <c r="G183" s="306">
        <f t="shared" ca="1" si="69"/>
        <v>23.545304727249352</v>
      </c>
      <c r="H183" s="307">
        <f t="shared" ca="1" si="70"/>
        <v>16.49922864159986</v>
      </c>
      <c r="I183" s="304">
        <f t="shared" ca="1" si="71"/>
        <v>28.750755128636531</v>
      </c>
      <c r="J183" s="306">
        <f t="shared" ca="1" si="72"/>
        <v>384.12403100168365</v>
      </c>
      <c r="K183" s="307">
        <f t="shared" ca="1" si="73"/>
        <v>1197.3560667852059</v>
      </c>
      <c r="L183" s="304">
        <f t="shared" ca="1" si="58"/>
        <v>1257.462851085598</v>
      </c>
      <c r="M183" s="306">
        <f t="shared" ca="1" si="74"/>
        <v>0.61122505111005254</v>
      </c>
      <c r="N183" s="304">
        <f t="shared" ca="1" si="75"/>
        <v>35.020615761274044</v>
      </c>
      <c r="P183" s="310">
        <f t="shared" ca="1" si="76"/>
        <v>23</v>
      </c>
      <c r="Q183" s="304">
        <f t="shared" ca="1" si="77"/>
        <v>0</v>
      </c>
      <c r="R183" s="306">
        <f t="shared" ca="1" si="78"/>
        <v>0</v>
      </c>
      <c r="S183" s="307">
        <f t="shared" ca="1" si="79"/>
        <v>3.2539999999999996</v>
      </c>
      <c r="T183" s="304">
        <f t="shared" ca="1" si="59"/>
        <v>31.921739999999996</v>
      </c>
      <c r="U183" s="311">
        <f t="shared" ca="1" si="60"/>
        <v>0</v>
      </c>
      <c r="V183" s="306">
        <f t="shared" ca="1" si="61"/>
        <v>1.086609044336412</v>
      </c>
      <c r="W183" s="304">
        <f t="shared" ca="1" si="62"/>
        <v>1.832799629544049</v>
      </c>
      <c r="Y183" s="314" t="str">
        <f t="shared" ca="1" si="80"/>
        <v/>
      </c>
      <c r="Z183" s="315" t="str">
        <f t="shared" ca="1" si="81"/>
        <v/>
      </c>
      <c r="AA183" s="316" t="str">
        <f t="shared" ca="1" si="82"/>
        <v/>
      </c>
      <c r="AC183" s="310" t="e">
        <f t="shared" ca="1" si="83"/>
        <v>#N/A</v>
      </c>
      <c r="AD183" s="323" t="e">
        <f t="shared" ca="1" si="84"/>
        <v>#N/A</v>
      </c>
      <c r="AE183" s="324">
        <f t="shared" ca="1" si="63"/>
        <v>1197.3560667852059</v>
      </c>
      <c r="AG183" s="306">
        <f t="shared" ca="1" si="85"/>
        <v>-6.43607273502308</v>
      </c>
      <c r="AH183" s="304">
        <f t="shared" ca="1" si="86"/>
        <v>-0.58841292301865322</v>
      </c>
    </row>
    <row r="184" spans="1:34" x14ac:dyDescent="0.2">
      <c r="A184" s="347">
        <f t="shared" ca="1" si="64"/>
        <v>0.1</v>
      </c>
      <c r="B184" s="304">
        <f t="shared" ca="1" si="65"/>
        <v>13.59999999999995</v>
      </c>
      <c r="D184" s="306">
        <f t="shared" ca="1" si="66"/>
        <v>-0.46126712125598113</v>
      </c>
      <c r="E184" s="307">
        <f t="shared" ca="1" si="67"/>
        <v>-10.133230121105512</v>
      </c>
      <c r="F184" s="304">
        <f t="shared" ca="1" si="68"/>
        <v>10.143723184532975</v>
      </c>
      <c r="G184" s="306">
        <f t="shared" ca="1" si="69"/>
        <v>23.499178015123753</v>
      </c>
      <c r="H184" s="307">
        <f t="shared" ca="1" si="70"/>
        <v>15.485905629489309</v>
      </c>
      <c r="I184" s="304">
        <f t="shared" ca="1" si="71"/>
        <v>28.142932337479053</v>
      </c>
      <c r="J184" s="306">
        <f t="shared" ca="1" si="72"/>
        <v>386.47625513880229</v>
      </c>
      <c r="K184" s="307">
        <f t="shared" ca="1" si="73"/>
        <v>1198.9553234987604</v>
      </c>
      <c r="L184" s="304">
        <f t="shared" ca="1" si="58"/>
        <v>1259.7054272853356</v>
      </c>
      <c r="M184" s="306">
        <f t="shared" ca="1" si="74"/>
        <v>0.58267455078213426</v>
      </c>
      <c r="N184" s="304">
        <f t="shared" ca="1" si="75"/>
        <v>33.384792589497451</v>
      </c>
      <c r="P184" s="310">
        <f t="shared" ca="1" si="76"/>
        <v>23</v>
      </c>
      <c r="Q184" s="304">
        <f t="shared" ca="1" si="77"/>
        <v>0</v>
      </c>
      <c r="R184" s="306">
        <f t="shared" ca="1" si="78"/>
        <v>0</v>
      </c>
      <c r="S184" s="307">
        <f t="shared" ca="1" si="79"/>
        <v>3.2539999999999996</v>
      </c>
      <c r="T184" s="304">
        <f t="shared" ca="1" si="59"/>
        <v>31.921739999999996</v>
      </c>
      <c r="U184" s="311">
        <f t="shared" ca="1" si="60"/>
        <v>0</v>
      </c>
      <c r="V184" s="306">
        <f t="shared" ca="1" si="61"/>
        <v>1.0864346557296694</v>
      </c>
      <c r="W184" s="304">
        <f t="shared" ca="1" si="62"/>
        <v>1.7558421282443257</v>
      </c>
      <c r="Y184" s="314" t="str">
        <f t="shared" ca="1" si="80"/>
        <v/>
      </c>
      <c r="Z184" s="315" t="str">
        <f t="shared" ca="1" si="81"/>
        <v/>
      </c>
      <c r="AA184" s="316" t="str">
        <f t="shared" ca="1" si="82"/>
        <v/>
      </c>
      <c r="AC184" s="310" t="e">
        <f t="shared" ca="1" si="83"/>
        <v>#N/A</v>
      </c>
      <c r="AD184" s="323" t="e">
        <f t="shared" ca="1" si="84"/>
        <v>#N/A</v>
      </c>
      <c r="AE184" s="324">
        <f t="shared" ca="1" si="63"/>
        <v>1198.9553234987604</v>
      </c>
      <c r="AG184" s="306">
        <f t="shared" ca="1" si="85"/>
        <v>-6.192921013033005</v>
      </c>
      <c r="AH184" s="304">
        <f t="shared" ca="1" si="86"/>
        <v>-0.56324512278550987</v>
      </c>
    </row>
    <row r="185" spans="1:34" x14ac:dyDescent="0.2">
      <c r="A185" s="347">
        <f t="shared" ca="1" si="64"/>
        <v>0.1</v>
      </c>
      <c r="B185" s="304">
        <f t="shared" ca="1" si="65"/>
        <v>13.69999999999995</v>
      </c>
      <c r="D185" s="306">
        <f t="shared" ca="1" si="66"/>
        <v>-0.45055855574457565</v>
      </c>
      <c r="E185" s="307">
        <f t="shared" ca="1" si="67"/>
        <v>-10.106917078134776</v>
      </c>
      <c r="F185" s="304">
        <f t="shared" ca="1" si="68"/>
        <v>10.116954869744504</v>
      </c>
      <c r="G185" s="306">
        <f t="shared" ca="1" si="69"/>
        <v>23.454122159549296</v>
      </c>
      <c r="H185" s="307">
        <f t="shared" ca="1" si="70"/>
        <v>14.475213921675831</v>
      </c>
      <c r="I185" s="304">
        <f t="shared" ca="1" si="71"/>
        <v>27.561343660158137</v>
      </c>
      <c r="J185" s="306">
        <f t="shared" ca="1" si="72"/>
        <v>388.82392014753594</v>
      </c>
      <c r="K185" s="307">
        <f t="shared" ca="1" si="73"/>
        <v>1200.4533794763188</v>
      </c>
      <c r="L185" s="304">
        <f t="shared" ca="1" si="58"/>
        <v>1261.8527478176732</v>
      </c>
      <c r="M185" s="306">
        <f t="shared" ca="1" si="74"/>
        <v>0.55294995884942555</v>
      </c>
      <c r="N185" s="304">
        <f t="shared" ca="1" si="75"/>
        <v>31.681698924004628</v>
      </c>
      <c r="P185" s="310">
        <f t="shared" ca="1" si="76"/>
        <v>23</v>
      </c>
      <c r="Q185" s="304">
        <f t="shared" ca="1" si="77"/>
        <v>0</v>
      </c>
      <c r="R185" s="306">
        <f t="shared" ca="1" si="78"/>
        <v>0</v>
      </c>
      <c r="S185" s="307">
        <f t="shared" ca="1" si="79"/>
        <v>3.2539999999999996</v>
      </c>
      <c r="T185" s="304">
        <f t="shared" ca="1" si="59"/>
        <v>31.921739999999996</v>
      </c>
      <c r="U185" s="311">
        <f t="shared" ca="1" si="60"/>
        <v>0</v>
      </c>
      <c r="V185" s="306">
        <f t="shared" ca="1" si="61"/>
        <v>1.0862713262743615</v>
      </c>
      <c r="W185" s="304">
        <f t="shared" ca="1" si="62"/>
        <v>1.6837679933739844</v>
      </c>
      <c r="Y185" s="314" t="str">
        <f t="shared" ca="1" si="80"/>
        <v/>
      </c>
      <c r="Z185" s="315" t="str">
        <f t="shared" ca="1" si="81"/>
        <v/>
      </c>
      <c r="AA185" s="316" t="str">
        <f t="shared" ca="1" si="82"/>
        <v/>
      </c>
      <c r="AC185" s="310" t="e">
        <f t="shared" ca="1" si="83"/>
        <v>#N/A</v>
      </c>
      <c r="AD185" s="323" t="e">
        <f t="shared" ca="1" si="84"/>
        <v>#N/A</v>
      </c>
      <c r="AE185" s="324">
        <f t="shared" ca="1" si="63"/>
        <v>1200.4533794763188</v>
      </c>
      <c r="AG185" s="306">
        <f t="shared" ca="1" si="85"/>
        <v>-5.9376371225613473</v>
      </c>
      <c r="AH185" s="304">
        <f t="shared" ca="1" si="86"/>
        <v>-0.53959499946045664</v>
      </c>
    </row>
    <row r="186" spans="1:34" x14ac:dyDescent="0.2">
      <c r="A186" s="347">
        <f t="shared" ca="1" si="64"/>
        <v>0.1</v>
      </c>
      <c r="B186" s="304">
        <f t="shared" ca="1" si="65"/>
        <v>13.799999999999949</v>
      </c>
      <c r="D186" s="306">
        <f t="shared" ca="1" si="66"/>
        <v>-0.44033529504452812</v>
      </c>
      <c r="E186" s="307">
        <f t="shared" ca="1" si="67"/>
        <v>-10.081762360137562</v>
      </c>
      <c r="F186" s="304">
        <f t="shared" ca="1" si="68"/>
        <v>10.091373913315692</v>
      </c>
      <c r="G186" s="306">
        <f t="shared" ca="1" si="69"/>
        <v>23.410088630044843</v>
      </c>
      <c r="H186" s="307">
        <f t="shared" ca="1" si="70"/>
        <v>13.467037685662074</v>
      </c>
      <c r="I186" s="304">
        <f t="shared" ca="1" si="71"/>
        <v>27.007283345305158</v>
      </c>
      <c r="J186" s="306">
        <f t="shared" ca="1" si="72"/>
        <v>391.16713068701563</v>
      </c>
      <c r="K186" s="307">
        <f t="shared" ca="1" si="73"/>
        <v>1201.8504920566857</v>
      </c>
      <c r="L186" s="304">
        <f t="shared" ca="1" si="58"/>
        <v>1263.9051900308068</v>
      </c>
      <c r="M186" s="306">
        <f t="shared" ca="1" si="74"/>
        <v>0.52203447228771427</v>
      </c>
      <c r="N186" s="304">
        <f t="shared" ca="1" si="75"/>
        <v>29.910372022425161</v>
      </c>
      <c r="P186" s="310">
        <f t="shared" ca="1" si="76"/>
        <v>23</v>
      </c>
      <c r="Q186" s="304">
        <f t="shared" ca="1" si="77"/>
        <v>0</v>
      </c>
      <c r="R186" s="306">
        <f t="shared" ca="1" si="78"/>
        <v>0</v>
      </c>
      <c r="S186" s="307">
        <f t="shared" ca="1" si="79"/>
        <v>3.2539999999999996</v>
      </c>
      <c r="T186" s="304">
        <f t="shared" ca="1" si="59"/>
        <v>31.921739999999996</v>
      </c>
      <c r="U186" s="311">
        <f t="shared" ca="1" si="60"/>
        <v>0</v>
      </c>
      <c r="V186" s="306">
        <f t="shared" ca="1" si="61"/>
        <v>1.0861190232361062</v>
      </c>
      <c r="W186" s="304">
        <f t="shared" ca="1" si="62"/>
        <v>1.6165248431889281</v>
      </c>
      <c r="Y186" s="314" t="str">
        <f t="shared" ca="1" si="80"/>
        <v/>
      </c>
      <c r="Z186" s="315" t="str">
        <f t="shared" ca="1" si="81"/>
        <v/>
      </c>
      <c r="AA186" s="316" t="str">
        <f t="shared" ca="1" si="82"/>
        <v/>
      </c>
      <c r="AC186" s="310" t="e">
        <f t="shared" ca="1" si="83"/>
        <v>#N/A</v>
      </c>
      <c r="AD186" s="323" t="e">
        <f t="shared" ca="1" si="84"/>
        <v>#N/A</v>
      </c>
      <c r="AE186" s="324">
        <f t="shared" ca="1" si="63"/>
        <v>1201.8504920566857</v>
      </c>
      <c r="AG186" s="306">
        <f t="shared" ca="1" si="85"/>
        <v>-5.6696562619882656</v>
      </c>
      <c r="AH186" s="304">
        <f t="shared" ca="1" si="86"/>
        <v>-0.51744560337245993</v>
      </c>
    </row>
    <row r="187" spans="1:34" x14ac:dyDescent="0.2">
      <c r="A187" s="347">
        <f t="shared" ca="1" si="64"/>
        <v>0.1</v>
      </c>
      <c r="B187" s="304">
        <f t="shared" ca="1" si="65"/>
        <v>13.899999999999949</v>
      </c>
      <c r="D187" s="306">
        <f t="shared" ca="1" si="66"/>
        <v>-0.43061285625222118</v>
      </c>
      <c r="E187" s="307">
        <f t="shared" ca="1" si="67"/>
        <v>-10.057717112682633</v>
      </c>
      <c r="F187" s="304">
        <f t="shared" ca="1" si="68"/>
        <v>10.066931059201647</v>
      </c>
      <c r="G187" s="306">
        <f t="shared" ca="1" si="69"/>
        <v>23.367027344419622</v>
      </c>
      <c r="H187" s="307">
        <f t="shared" ca="1" si="70"/>
        <v>12.461265974393811</v>
      </c>
      <c r="I187" s="304">
        <f t="shared" ca="1" si="71"/>
        <v>26.482090487713375</v>
      </c>
      <c r="J187" s="306">
        <f t="shared" ca="1" si="72"/>
        <v>393.50598648573884</v>
      </c>
      <c r="K187" s="307">
        <f t="shared" ca="1" si="73"/>
        <v>1203.1469072396885</v>
      </c>
      <c r="L187" s="304">
        <f t="shared" ca="1" si="58"/>
        <v>1265.8631212736004</v>
      </c>
      <c r="M187" s="306">
        <f t="shared" ca="1" si="74"/>
        <v>0.48991905590675994</v>
      </c>
      <c r="N187" s="304">
        <f t="shared" ca="1" si="75"/>
        <v>28.07029420649117</v>
      </c>
      <c r="P187" s="310">
        <f t="shared" ca="1" si="76"/>
        <v>23</v>
      </c>
      <c r="Q187" s="304">
        <f t="shared" ca="1" si="77"/>
        <v>0</v>
      </c>
      <c r="R187" s="306">
        <f t="shared" ca="1" si="78"/>
        <v>0</v>
      </c>
      <c r="S187" s="307">
        <f t="shared" ca="1" si="79"/>
        <v>3.2539999999999996</v>
      </c>
      <c r="T187" s="304">
        <f t="shared" ca="1" si="59"/>
        <v>31.921739999999996</v>
      </c>
      <c r="U187" s="311">
        <f t="shared" ca="1" si="60"/>
        <v>0</v>
      </c>
      <c r="V187" s="306">
        <f t="shared" ca="1" si="61"/>
        <v>1.0859777154479482</v>
      </c>
      <c r="W187" s="304">
        <f t="shared" ca="1" si="62"/>
        <v>1.5540629447451513</v>
      </c>
      <c r="Y187" s="314" t="str">
        <f t="shared" ca="1" si="80"/>
        <v/>
      </c>
      <c r="Z187" s="315" t="str">
        <f t="shared" ca="1" si="81"/>
        <v/>
      </c>
      <c r="AA187" s="316" t="str">
        <f t="shared" ca="1" si="82"/>
        <v/>
      </c>
      <c r="AC187" s="310" t="e">
        <f t="shared" ca="1" si="83"/>
        <v>#N/A</v>
      </c>
      <c r="AD187" s="323" t="e">
        <f t="shared" ca="1" si="84"/>
        <v>#N/A</v>
      </c>
      <c r="AE187" s="324">
        <f t="shared" ca="1" si="63"/>
        <v>1203.1469072396885</v>
      </c>
      <c r="AG187" s="306">
        <f t="shared" ca="1" si="85"/>
        <v>-5.3884849748734434</v>
      </c>
      <c r="AH187" s="304">
        <f t="shared" ca="1" si="86"/>
        <v>-0.49678083687428654</v>
      </c>
    </row>
    <row r="188" spans="1:34" x14ac:dyDescent="0.2">
      <c r="A188" s="347">
        <f t="shared" ca="1" si="64"/>
        <v>0.1</v>
      </c>
      <c r="B188" s="304">
        <f t="shared" ca="1" si="65"/>
        <v>13.999999999999948</v>
      </c>
      <c r="D188" s="306">
        <f t="shared" ca="1" si="66"/>
        <v>-0.4214074975655514</v>
      </c>
      <c r="E188" s="307">
        <f t="shared" ca="1" si="67"/>
        <v>-10.034729951027431</v>
      </c>
      <c r="F188" s="304">
        <f t="shared" ca="1" si="68"/>
        <v>10.04357453644127</v>
      </c>
      <c r="G188" s="306">
        <f t="shared" ca="1" si="69"/>
        <v>23.324886594663067</v>
      </c>
      <c r="H188" s="307">
        <f t="shared" ca="1" si="70"/>
        <v>11.457792979291067</v>
      </c>
      <c r="I188" s="304">
        <f t="shared" ca="1" si="71"/>
        <v>25.987138253570446</v>
      </c>
      <c r="J188" s="306">
        <f t="shared" ca="1" si="72"/>
        <v>395.84058218269297</v>
      </c>
      <c r="K188" s="307">
        <f t="shared" ca="1" si="73"/>
        <v>1204.3428601873727</v>
      </c>
      <c r="L188" s="304">
        <f t="shared" ca="1" si="58"/>
        <v>1267.7268993703001</v>
      </c>
      <c r="M188" s="306">
        <f t="shared" ca="1" si="74"/>
        <v>0.45660388141043506</v>
      </c>
      <c r="N188" s="304">
        <f t="shared" ca="1" si="75"/>
        <v>26.161475314109875</v>
      </c>
      <c r="P188" s="310">
        <f t="shared" ca="1" si="76"/>
        <v>23</v>
      </c>
      <c r="Q188" s="304">
        <f t="shared" ca="1" si="77"/>
        <v>0</v>
      </c>
      <c r="R188" s="306">
        <f t="shared" ca="1" si="78"/>
        <v>0</v>
      </c>
      <c r="S188" s="307">
        <f t="shared" ca="1" si="79"/>
        <v>3.2539999999999996</v>
      </c>
      <c r="T188" s="304">
        <f t="shared" ca="1" si="59"/>
        <v>31.921739999999996</v>
      </c>
      <c r="U188" s="311">
        <f t="shared" ca="1" si="60"/>
        <v>0</v>
      </c>
      <c r="V188" s="306">
        <f t="shared" ca="1" si="61"/>
        <v>1.0858473732520573</v>
      </c>
      <c r="W188" s="304">
        <f t="shared" ca="1" si="62"/>
        <v>1.4963350889639955</v>
      </c>
      <c r="Y188" s="314" t="str">
        <f t="shared" ca="1" si="80"/>
        <v/>
      </c>
      <c r="Z188" s="315" t="str">
        <f t="shared" ca="1" si="81"/>
        <v/>
      </c>
      <c r="AA188" s="316" t="str">
        <f t="shared" ca="1" si="82"/>
        <v/>
      </c>
      <c r="AC188" s="310">
        <f t="shared" ca="1" si="83"/>
        <v>13.999999999999948</v>
      </c>
      <c r="AD188" s="323">
        <f t="shared" ca="1" si="84"/>
        <v>395.84058218269297</v>
      </c>
      <c r="AE188" s="324">
        <f t="shared" ca="1" si="63"/>
        <v>1204.3428601873727</v>
      </c>
      <c r="AG188" s="306">
        <f t="shared" ca="1" si="85"/>
        <v>-5.093724737565978</v>
      </c>
      <c r="AH188" s="304">
        <f t="shared" ca="1" si="86"/>
        <v>-0.47758541633225304</v>
      </c>
    </row>
    <row r="189" spans="1:34" x14ac:dyDescent="0.2">
      <c r="A189" s="347">
        <f t="shared" ca="1" si="64"/>
        <v>0.1</v>
      </c>
      <c r="B189" s="304">
        <f t="shared" ca="1" si="65"/>
        <v>14.099999999999948</v>
      </c>
      <c r="D189" s="306">
        <f t="shared" ca="1" si="66"/>
        <v>-0.41273604247160323</v>
      </c>
      <c r="E189" s="307">
        <f t="shared" ca="1" si="67"/>
        <v>-10.012746714782038</v>
      </c>
      <c r="F189" s="304">
        <f t="shared" ca="1" si="68"/>
        <v>10.021249813028993</v>
      </c>
      <c r="G189" s="306">
        <f t="shared" ca="1" si="69"/>
        <v>23.283612990415907</v>
      </c>
      <c r="H189" s="307">
        <f t="shared" ca="1" si="70"/>
        <v>10.456518307812864</v>
      </c>
      <c r="I189" s="304">
        <f t="shared" ca="1" si="71"/>
        <v>25.523820423461103</v>
      </c>
      <c r="J189" s="306">
        <f t="shared" ca="1" si="72"/>
        <v>398.17100716194693</v>
      </c>
      <c r="K189" s="307">
        <f t="shared" ca="1" si="73"/>
        <v>1205.438575751728</v>
      </c>
      <c r="L189" s="304">
        <f t="shared" ca="1" si="58"/>
        <v>1269.4968731173437</v>
      </c>
      <c r="M189" s="306">
        <f t="shared" ca="1" si="74"/>
        <v>0.4220997906150592</v>
      </c>
      <c r="N189" s="304">
        <f t="shared" ca="1" si="75"/>
        <v>24.184536535598646</v>
      </c>
      <c r="P189" s="310">
        <f t="shared" ca="1" si="76"/>
        <v>23</v>
      </c>
      <c r="Q189" s="304">
        <f t="shared" ca="1" si="77"/>
        <v>0</v>
      </c>
      <c r="R189" s="306">
        <f t="shared" ca="1" si="78"/>
        <v>0</v>
      </c>
      <c r="S189" s="307">
        <f t="shared" ca="1" si="79"/>
        <v>3.2539999999999996</v>
      </c>
      <c r="T189" s="304">
        <f t="shared" ca="1" si="59"/>
        <v>31.921739999999996</v>
      </c>
      <c r="U189" s="311">
        <f t="shared" ca="1" si="60"/>
        <v>0</v>
      </c>
      <c r="V189" s="306">
        <f t="shared" ca="1" si="61"/>
        <v>1.0857279684387742</v>
      </c>
      <c r="W189" s="304">
        <f t="shared" ca="1" si="62"/>
        <v>1.4432964638816543</v>
      </c>
      <c r="Y189" s="314" t="str">
        <f t="shared" ca="1" si="80"/>
        <v/>
      </c>
      <c r="Z189" s="315" t="str">
        <f t="shared" ca="1" si="81"/>
        <v/>
      </c>
      <c r="AA189" s="316" t="str">
        <f t="shared" ca="1" si="82"/>
        <v/>
      </c>
      <c r="AC189" s="310" t="e">
        <f t="shared" ca="1" si="83"/>
        <v>#N/A</v>
      </c>
      <c r="AD189" s="323" t="e">
        <f t="shared" ca="1" si="84"/>
        <v>#N/A</v>
      </c>
      <c r="AE189" s="324">
        <f t="shared" ca="1" si="63"/>
        <v>1205.438575751728</v>
      </c>
      <c r="AG189" s="306">
        <f t="shared" ca="1" si="85"/>
        <v>-4.7850978889198998</v>
      </c>
      <c r="AH189" s="304">
        <f t="shared" ca="1" si="86"/>
        <v>-0.45984483373202079</v>
      </c>
    </row>
    <row r="190" spans="1:34" x14ac:dyDescent="0.2">
      <c r="A190" s="347">
        <f t="shared" ca="1" si="64"/>
        <v>0.1</v>
      </c>
      <c r="B190" s="304">
        <f t="shared" ca="1" si="65"/>
        <v>14.199999999999948</v>
      </c>
      <c r="D190" s="306">
        <f t="shared" ca="1" si="66"/>
        <v>-0.40461566294987189</v>
      </c>
      <c r="E190" s="307">
        <f t="shared" ca="1" si="67"/>
        <v>-9.9917102478470472</v>
      </c>
      <c r="F190" s="304">
        <f t="shared" ca="1" si="68"/>
        <v>9.9998993750755343</v>
      </c>
      <c r="G190" s="306">
        <f t="shared" ca="1" si="69"/>
        <v>23.243151424120921</v>
      </c>
      <c r="H190" s="307">
        <f t="shared" ca="1" si="70"/>
        <v>9.4573472830281595</v>
      </c>
      <c r="I190" s="304">
        <f t="shared" ca="1" si="71"/>
        <v>25.09353513868491</v>
      </c>
      <c r="J190" s="306">
        <f t="shared" ca="1" si="72"/>
        <v>400.49734538267376</v>
      </c>
      <c r="K190" s="307">
        <f t="shared" ca="1" si="73"/>
        <v>1206.4342690312701</v>
      </c>
      <c r="L190" s="304">
        <f t="shared" ca="1" si="58"/>
        <v>1271.1733828048727</v>
      </c>
      <c r="M190" s="306">
        <f t="shared" ca="1" si="74"/>
        <v>0.38642972152176047</v>
      </c>
      <c r="N190" s="304">
        <f t="shared" ca="1" si="75"/>
        <v>22.140792121612591</v>
      </c>
      <c r="P190" s="310">
        <f t="shared" ca="1" si="76"/>
        <v>23</v>
      </c>
      <c r="Q190" s="304">
        <f t="shared" ca="1" si="77"/>
        <v>0</v>
      </c>
      <c r="R190" s="306">
        <f t="shared" ca="1" si="78"/>
        <v>0</v>
      </c>
      <c r="S190" s="307">
        <f t="shared" ca="1" si="79"/>
        <v>3.2539999999999996</v>
      </c>
      <c r="T190" s="304">
        <f t="shared" ca="1" si="59"/>
        <v>31.921739999999996</v>
      </c>
      <c r="U190" s="311">
        <f t="shared" ca="1" si="60"/>
        <v>0</v>
      </c>
      <c r="V190" s="306">
        <f t="shared" ca="1" si="61"/>
        <v>1.0856194741827463</v>
      </c>
      <c r="W190" s="304">
        <f t="shared" ca="1" si="62"/>
        <v>1.3949045255606574</v>
      </c>
      <c r="Y190" s="314" t="str">
        <f t="shared" ca="1" si="80"/>
        <v/>
      </c>
      <c r="Z190" s="315" t="str">
        <f t="shared" ca="1" si="81"/>
        <v>Para</v>
      </c>
      <c r="AA190" s="316" t="str">
        <f t="shared" ca="1" si="82"/>
        <v/>
      </c>
      <c r="AC190" s="310" t="e">
        <f t="shared" ca="1" si="83"/>
        <v>#N/A</v>
      </c>
      <c r="AD190" s="323" t="e">
        <f t="shared" ca="1" si="84"/>
        <v>#N/A</v>
      </c>
      <c r="AE190" s="324">
        <f t="shared" ca="1" si="63"/>
        <v>1206.4342690312701</v>
      </c>
      <c r="AG190" s="306">
        <f t="shared" ca="1" si="85"/>
        <v>-4.4624751996086305</v>
      </c>
      <c r="AH190" s="304">
        <f t="shared" ca="1" si="86"/>
        <v>-0.44354531772638428</v>
      </c>
    </row>
    <row r="191" spans="1:34" x14ac:dyDescent="0.2">
      <c r="A191" s="347">
        <f t="shared" ca="1" si="64"/>
        <v>0.1</v>
      </c>
      <c r="B191" s="304">
        <f t="shared" ca="1" si="65"/>
        <v>14.299999999999947</v>
      </c>
      <c r="D191" s="306">
        <f t="shared" ca="1" si="66"/>
        <v>-0.3970636201557014</v>
      </c>
      <c r="E191" s="307">
        <f t="shared" ca="1" si="67"/>
        <v>-9.9715602153403289</v>
      </c>
      <c r="F191" s="304">
        <f t="shared" ca="1" si="68"/>
        <v>9.9794625429734047</v>
      </c>
      <c r="G191" s="306">
        <f t="shared" ca="1" si="69"/>
        <v>23.203445062105352</v>
      </c>
      <c r="H191" s="307">
        <f t="shared" ca="1" si="70"/>
        <v>8.4601912614941259</v>
      </c>
      <c r="I191" s="304">
        <f t="shared" ca="1" si="71"/>
        <v>24.697665859979619</v>
      </c>
      <c r="J191" s="306">
        <f t="shared" ca="1" si="72"/>
        <v>402.8196752069851</v>
      </c>
      <c r="K191" s="307">
        <f t="shared" ca="1" si="73"/>
        <v>1207.3301459584961</v>
      </c>
      <c r="L191" s="304">
        <f t="shared" ca="1" si="58"/>
        <v>1272.7567607653964</v>
      </c>
      <c r="M191" s="306">
        <f t="shared" ca="1" si="74"/>
        <v>0.34963002087113049</v>
      </c>
      <c r="N191" s="304">
        <f t="shared" ca="1" si="75"/>
        <v>20.032324586986665</v>
      </c>
      <c r="P191" s="310">
        <f t="shared" ca="1" si="76"/>
        <v>23</v>
      </c>
      <c r="Q191" s="304">
        <f t="shared" ca="1" si="77"/>
        <v>0</v>
      </c>
      <c r="R191" s="306">
        <f t="shared" ca="1" si="78"/>
        <v>0</v>
      </c>
      <c r="S191" s="307">
        <f t="shared" ca="1" si="79"/>
        <v>3.2539999999999996</v>
      </c>
      <c r="T191" s="304">
        <f t="shared" ca="1" si="59"/>
        <v>31.921739999999996</v>
      </c>
      <c r="U191" s="311">
        <f t="shared" ca="1" si="60"/>
        <v>0</v>
      </c>
      <c r="V191" s="306">
        <f t="shared" ca="1" si="61"/>
        <v>1.0855218649759169</v>
      </c>
      <c r="W191" s="304">
        <f t="shared" ca="1" si="62"/>
        <v>1.3511188662037106</v>
      </c>
      <c r="Y191" s="314" t="str">
        <f t="shared" ca="1" si="80"/>
        <v/>
      </c>
      <c r="Z191" s="315" t="str">
        <f t="shared" ca="1" si="81"/>
        <v/>
      </c>
      <c r="AA191" s="316" t="str">
        <f t="shared" ca="1" si="82"/>
        <v/>
      </c>
      <c r="AC191" s="310" t="e">
        <f t="shared" ca="1" si="83"/>
        <v>#N/A</v>
      </c>
      <c r="AD191" s="323" t="e">
        <f t="shared" ca="1" si="84"/>
        <v>#N/A</v>
      </c>
      <c r="AE191" s="324" t="e">
        <f t="shared" ca="1" si="63"/>
        <v>#N/A</v>
      </c>
      <c r="AG191" s="306">
        <f t="shared" ca="1" si="85"/>
        <v>-4.1259040301092895</v>
      </c>
      <c r="AH191" s="304">
        <f t="shared" ca="1" si="86"/>
        <v>-0.42867379396455363</v>
      </c>
    </row>
    <row r="192" spans="1:34" x14ac:dyDescent="0.2">
      <c r="A192" s="347">
        <f t="shared" ca="1" si="64"/>
        <v>0.1</v>
      </c>
      <c r="B192" s="304">
        <f t="shared" ca="1" si="65"/>
        <v>14.399999999999947</v>
      </c>
      <c r="D192" s="306">
        <f t="shared" ca="1" si="66"/>
        <v>-0.39009696299700125</v>
      </c>
      <c r="E192" s="307">
        <f t="shared" ca="1" si="67"/>
        <v>-9.9522329705200754</v>
      </c>
      <c r="F192" s="304">
        <f t="shared" ca="1" si="68"/>
        <v>9.959875337575582</v>
      </c>
      <c r="G192" s="306">
        <f t="shared" ca="1" si="69"/>
        <v>23.164435365805652</v>
      </c>
      <c r="H192" s="307">
        <f t="shared" ca="1" si="70"/>
        <v>7.4649679644421187</v>
      </c>
      <c r="I192" s="304">
        <f t="shared" ca="1" si="71"/>
        <v>24.337559707717919</v>
      </c>
      <c r="J192" s="306">
        <f t="shared" ca="1" si="72"/>
        <v>405.13806922838063</v>
      </c>
      <c r="K192" s="307">
        <f t="shared" ca="1" si="73"/>
        <v>1208.1264039197929</v>
      </c>
      <c r="L192" s="304">
        <f t="shared" ca="1" si="58"/>
        <v>1274.247331951796</v>
      </c>
      <c r="M192" s="306">
        <f t="shared" ca="1" si="74"/>
        <v>0.31175155382436115</v>
      </c>
      <c r="N192" s="304">
        <f t="shared" ca="1" si="75"/>
        <v>17.862048290781413</v>
      </c>
      <c r="P192" s="310">
        <f t="shared" ca="1" si="76"/>
        <v>23</v>
      </c>
      <c r="Q192" s="304">
        <f t="shared" ca="1" si="77"/>
        <v>0</v>
      </c>
      <c r="R192" s="306">
        <f t="shared" ca="1" si="78"/>
        <v>0</v>
      </c>
      <c r="S192" s="307">
        <f t="shared" ca="1" si="79"/>
        <v>3.2539999999999996</v>
      </c>
      <c r="T192" s="304">
        <f t="shared" ca="1" si="59"/>
        <v>31.921739999999996</v>
      </c>
      <c r="U192" s="311">
        <f t="shared" ca="1" si="60"/>
        <v>0</v>
      </c>
      <c r="V192" s="306">
        <f t="shared" ca="1" si="61"/>
        <v>1.0854351165571881</v>
      </c>
      <c r="W192" s="304">
        <f t="shared" ca="1" si="62"/>
        <v>1.3119010790940002</v>
      </c>
      <c r="Y192" s="314" t="str">
        <f t="shared" ca="1" si="80"/>
        <v/>
      </c>
      <c r="Z192" s="315" t="str">
        <f t="shared" ca="1" si="81"/>
        <v/>
      </c>
      <c r="AA192" s="316" t="str">
        <f t="shared" ca="1" si="82"/>
        <v/>
      </c>
      <c r="AC192" s="310" t="e">
        <f t="shared" ca="1" si="83"/>
        <v>#N/A</v>
      </c>
      <c r="AD192" s="323" t="e">
        <f t="shared" ca="1" si="84"/>
        <v>#N/A</v>
      </c>
      <c r="AE192" s="324" t="e">
        <f t="shared" ca="1" si="63"/>
        <v>#N/A</v>
      </c>
      <c r="AG192" s="306">
        <f t="shared" ca="1" si="85"/>
        <v>-3.775635656746215</v>
      </c>
      <c r="AH192" s="304">
        <f t="shared" ca="1" si="86"/>
        <v>-0.41521784456168126</v>
      </c>
    </row>
    <row r="193" spans="1:34" x14ac:dyDescent="0.2">
      <c r="A193" s="347">
        <f t="shared" ca="1" si="64"/>
        <v>0.1</v>
      </c>
      <c r="B193" s="304">
        <f t="shared" ca="1" si="65"/>
        <v>14.499999999999947</v>
      </c>
      <c r="D193" s="306">
        <f t="shared" ca="1" si="66"/>
        <v>-0.38373218751864346</v>
      </c>
      <c r="E193" s="307">
        <f t="shared" ca="1" si="67"/>
        <v>-9.9336614854416219</v>
      </c>
      <c r="F193" s="304">
        <f t="shared" ca="1" si="68"/>
        <v>9.9410704101260698</v>
      </c>
      <c r="G193" s="306">
        <f t="shared" ca="1" si="69"/>
        <v>23.126062147053787</v>
      </c>
      <c r="H193" s="307">
        <f t="shared" ca="1" si="70"/>
        <v>6.4716018158979569</v>
      </c>
      <c r="I193" s="304">
        <f t="shared" ca="1" si="71"/>
        <v>24.014503544585882</v>
      </c>
      <c r="J193" s="306">
        <f t="shared" ca="1" si="72"/>
        <v>407.4525941040236</v>
      </c>
      <c r="K193" s="307">
        <f t="shared" ca="1" si="73"/>
        <v>1208.8232324088099</v>
      </c>
      <c r="L193" s="304">
        <f t="shared" ca="1" si="58"/>
        <v>1275.645414546449</v>
      </c>
      <c r="M193" s="306">
        <f t="shared" ca="1" si="74"/>
        <v>0.27286051282077173</v>
      </c>
      <c r="N193" s="304">
        <f t="shared" ca="1" si="75"/>
        <v>15.63375578040551</v>
      </c>
      <c r="P193" s="310">
        <f t="shared" ca="1" si="76"/>
        <v>23</v>
      </c>
      <c r="Q193" s="304">
        <f t="shared" ca="1" si="77"/>
        <v>0</v>
      </c>
      <c r="R193" s="306">
        <f t="shared" ca="1" si="78"/>
        <v>0</v>
      </c>
      <c r="S193" s="307">
        <f t="shared" ca="1" si="79"/>
        <v>3.2539999999999996</v>
      </c>
      <c r="T193" s="304">
        <f t="shared" ca="1" si="59"/>
        <v>31.921739999999996</v>
      </c>
      <c r="U193" s="311">
        <f t="shared" ca="1" si="60"/>
        <v>0</v>
      </c>
      <c r="V193" s="306">
        <f t="shared" ca="1" si="61"/>
        <v>1.0853592058386345</v>
      </c>
      <c r="W193" s="304">
        <f t="shared" ca="1" si="62"/>
        <v>1.277214620092638</v>
      </c>
      <c r="Y193" s="314" t="str">
        <f t="shared" ca="1" si="80"/>
        <v/>
      </c>
      <c r="Z193" s="315" t="str">
        <f t="shared" ca="1" si="81"/>
        <v/>
      </c>
      <c r="AA193" s="316" t="str">
        <f t="shared" ca="1" si="82"/>
        <v/>
      </c>
      <c r="AC193" s="310" t="e">
        <f t="shared" ca="1" si="83"/>
        <v>#N/A</v>
      </c>
      <c r="AD193" s="323" t="e">
        <f t="shared" ca="1" si="84"/>
        <v>#N/A</v>
      </c>
      <c r="AE193" s="324" t="e">
        <f t="shared" ca="1" si="63"/>
        <v>#N/A</v>
      </c>
      <c r="AG193" s="306">
        <f t="shared" ca="1" si="85"/>
        <v>-3.412149994136608</v>
      </c>
      <c r="AH193" s="304">
        <f t="shared" ca="1" si="86"/>
        <v>-0.40316566659311631</v>
      </c>
    </row>
    <row r="194" spans="1:34" x14ac:dyDescent="0.2">
      <c r="A194" s="347">
        <f t="shared" ca="1" si="64"/>
        <v>0.1</v>
      </c>
      <c r="B194" s="304">
        <f t="shared" ca="1" si="65"/>
        <v>14.599999999999946</v>
      </c>
      <c r="D194" s="306">
        <f t="shared" ca="1" si="66"/>
        <v>-0.37798486298772171</v>
      </c>
      <c r="E194" s="307">
        <f t="shared" ca="1" si="67"/>
        <v>-9.915775358992752</v>
      </c>
      <c r="F194" s="304">
        <f t="shared" ca="1" si="68"/>
        <v>9.9229770495882779</v>
      </c>
      <c r="G194" s="306">
        <f t="shared" ca="1" si="69"/>
        <v>23.088263660755015</v>
      </c>
      <c r="H194" s="307">
        <f t="shared" ca="1" si="70"/>
        <v>5.4800242799986814</v>
      </c>
      <c r="I194" s="304">
        <f t="shared" ca="1" si="71"/>
        <v>23.729698375198865</v>
      </c>
      <c r="J194" s="306">
        <f t="shared" ca="1" si="72"/>
        <v>409.76331039441402</v>
      </c>
      <c r="K194" s="307">
        <f t="shared" ca="1" si="73"/>
        <v>1209.4208137136047</v>
      </c>
      <c r="L194" s="304">
        <f t="shared" ca="1" si="58"/>
        <v>1276.9513206027341</v>
      </c>
      <c r="M194" s="306">
        <f t="shared" ca="1" si="74"/>
        <v>0.23303882598864623</v>
      </c>
      <c r="N194" s="304">
        <f t="shared" ca="1" si="75"/>
        <v>13.352141191833033</v>
      </c>
      <c r="P194" s="310">
        <f t="shared" ca="1" si="76"/>
        <v>23</v>
      </c>
      <c r="Q194" s="304">
        <f t="shared" ca="1" si="77"/>
        <v>0</v>
      </c>
      <c r="R194" s="306">
        <f t="shared" ca="1" si="78"/>
        <v>0</v>
      </c>
      <c r="S194" s="307">
        <f t="shared" ca="1" si="79"/>
        <v>3.2539999999999996</v>
      </c>
      <c r="T194" s="304">
        <f t="shared" ca="1" si="59"/>
        <v>31.921739999999996</v>
      </c>
      <c r="U194" s="311">
        <f t="shared" ca="1" si="60"/>
        <v>0</v>
      </c>
      <c r="V194" s="306">
        <f t="shared" ca="1" si="61"/>
        <v>1.0852941108282195</v>
      </c>
      <c r="W194" s="304">
        <f t="shared" ca="1" si="62"/>
        <v>1.2470246655536379</v>
      </c>
      <c r="Y194" s="314" t="str">
        <f t="shared" ca="1" si="80"/>
        <v/>
      </c>
      <c r="Z194" s="315" t="str">
        <f t="shared" ca="1" si="81"/>
        <v/>
      </c>
      <c r="AA194" s="316" t="str">
        <f t="shared" ca="1" si="82"/>
        <v/>
      </c>
      <c r="AC194" s="310" t="e">
        <f t="shared" ca="1" si="83"/>
        <v>#N/A</v>
      </c>
      <c r="AD194" s="323" t="e">
        <f t="shared" ca="1" si="84"/>
        <v>#N/A</v>
      </c>
      <c r="AE194" s="324" t="e">
        <f t="shared" ca="1" si="63"/>
        <v>#N/A</v>
      </c>
      <c r="AG194" s="306">
        <f t="shared" ca="1" si="85"/>
        <v>-3.0361756642615072</v>
      </c>
      <c r="AH194" s="304">
        <f t="shared" ca="1" si="86"/>
        <v>-0.39250602953062019</v>
      </c>
    </row>
    <row r="195" spans="1:34" x14ac:dyDescent="0.2">
      <c r="A195" s="347">
        <f t="shared" ca="1" si="64"/>
        <v>0.1</v>
      </c>
      <c r="B195" s="304">
        <f t="shared" ca="1" si="65"/>
        <v>14.699999999999946</v>
      </c>
      <c r="D195" s="306">
        <f t="shared" ca="1" si="66"/>
        <v>-0.37286923386084825</v>
      </c>
      <c r="E195" s="307">
        <f t="shared" ca="1" si="67"/>
        <v>-9.8985009147870731</v>
      </c>
      <c r="F195" s="304">
        <f t="shared" ca="1" si="68"/>
        <v>9.9055212798519854</v>
      </c>
      <c r="G195" s="306">
        <f t="shared" ca="1" si="69"/>
        <v>23.050976737368931</v>
      </c>
      <c r="H195" s="307">
        <f t="shared" ca="1" si="70"/>
        <v>4.4901741885199744</v>
      </c>
      <c r="I195" s="304">
        <f t="shared" ca="1" si="71"/>
        <v>23.48423285504499</v>
      </c>
      <c r="J195" s="306">
        <f t="shared" ca="1" si="72"/>
        <v>412.07027241432024</v>
      </c>
      <c r="K195" s="307">
        <f t="shared" ca="1" si="73"/>
        <v>1209.9193236370306</v>
      </c>
      <c r="L195" s="304">
        <f t="shared" ca="1" si="58"/>
        <v>1278.165356719506</v>
      </c>
      <c r="M195" s="306">
        <f t="shared" ca="1" si="74"/>
        <v>0.19238407310025898</v>
      </c>
      <c r="N195" s="304">
        <f t="shared" ca="1" si="75"/>
        <v>11.02279543418115</v>
      </c>
      <c r="P195" s="310">
        <f t="shared" ca="1" si="76"/>
        <v>23</v>
      </c>
      <c r="Q195" s="304">
        <f t="shared" ca="1" si="77"/>
        <v>0</v>
      </c>
      <c r="R195" s="306">
        <f t="shared" ca="1" si="78"/>
        <v>0</v>
      </c>
      <c r="S195" s="307">
        <f t="shared" ca="1" si="79"/>
        <v>3.2539999999999996</v>
      </c>
      <c r="T195" s="304">
        <f t="shared" ca="1" si="59"/>
        <v>31.921739999999996</v>
      </c>
      <c r="U195" s="311">
        <f t="shared" ca="1" si="60"/>
        <v>0</v>
      </c>
      <c r="V195" s="306">
        <f t="shared" ca="1" si="61"/>
        <v>1.0852398105490573</v>
      </c>
      <c r="W195" s="304">
        <f t="shared" ca="1" si="62"/>
        <v>1.2212979666686299</v>
      </c>
      <c r="Y195" s="314" t="str">
        <f t="shared" ca="1" si="80"/>
        <v/>
      </c>
      <c r="Z195" s="315" t="str">
        <f t="shared" ca="1" si="81"/>
        <v/>
      </c>
      <c r="AA195" s="316" t="str">
        <f t="shared" ca="1" si="82"/>
        <v/>
      </c>
      <c r="AC195" s="310" t="e">
        <f t="shared" ca="1" si="83"/>
        <v>#N/A</v>
      </c>
      <c r="AD195" s="323" t="e">
        <f t="shared" ca="1" si="84"/>
        <v>#N/A</v>
      </c>
      <c r="AE195" s="324" t="e">
        <f t="shared" ca="1" si="63"/>
        <v>#N/A</v>
      </c>
      <c r="AG195" s="306">
        <f t="shared" ca="1" si="85"/>
        <v>-2.6487032214735673</v>
      </c>
      <c r="AH195" s="304">
        <f t="shared" ca="1" si="86"/>
        <v>-0.38322823157763924</v>
      </c>
    </row>
    <row r="196" spans="1:34" x14ac:dyDescent="0.2">
      <c r="A196" s="347">
        <f t="shared" ca="1" si="64"/>
        <v>0.1</v>
      </c>
      <c r="B196" s="304">
        <f t="shared" ca="1" si="65"/>
        <v>14.799999999999946</v>
      </c>
      <c r="D196" s="306">
        <f t="shared" ca="1" si="66"/>
        <v>-0.36839781014320283</v>
      </c>
      <c r="E196" s="307">
        <f t="shared" ca="1" si="67"/>
        <v>-9.88176139896626</v>
      </c>
      <c r="F196" s="304">
        <f t="shared" ca="1" si="68"/>
        <v>9.8886260568704856</v>
      </c>
      <c r="G196" s="306">
        <f t="shared" ca="1" si="69"/>
        <v>23.014136956354612</v>
      </c>
      <c r="H196" s="307">
        <f t="shared" ca="1" si="70"/>
        <v>3.5019980486233484</v>
      </c>
      <c r="I196" s="304">
        <f t="shared" ca="1" si="71"/>
        <v>23.279056900536347</v>
      </c>
      <c r="J196" s="306">
        <f t="shared" ca="1" si="72"/>
        <v>414.37352809900642</v>
      </c>
      <c r="K196" s="307">
        <f t="shared" ca="1" si="73"/>
        <v>1210.3189322488879</v>
      </c>
      <c r="L196" s="304">
        <f t="shared" ref="L196:L259" ca="1" si="87">SQRT(pos_x^2+pos_z^2)</f>
        <v>1279.287824748327</v>
      </c>
      <c r="M196" s="306">
        <f t="shared" ca="1" si="74"/>
        <v>0.15100883563719475</v>
      </c>
      <c r="N196" s="304">
        <f t="shared" ca="1" si="75"/>
        <v>8.652168951195998</v>
      </c>
      <c r="P196" s="310">
        <f t="shared" ca="1" si="76"/>
        <v>23</v>
      </c>
      <c r="Q196" s="304">
        <f t="shared" ca="1" si="77"/>
        <v>0</v>
      </c>
      <c r="R196" s="306">
        <f t="shared" ca="1" si="78"/>
        <v>0</v>
      </c>
      <c r="S196" s="307">
        <f t="shared" ca="1" si="79"/>
        <v>3.2539999999999996</v>
      </c>
      <c r="T196" s="304">
        <f t="shared" ref="T196:T259" ca="1" si="88">m*g</f>
        <v>31.921739999999996</v>
      </c>
      <c r="U196" s="311">
        <f t="shared" ref="U196:U259" ca="1" si="89">IF(pos_xz&lt;L_rampe,Poids*COS(Beta),0)</f>
        <v>0</v>
      </c>
      <c r="V196" s="306">
        <f t="shared" ref="V196:V259" ca="1" si="90">Rho_moyen*(20000-Alt_rampe-pos_z)/(20000+Alt_rampe+pos_z)</f>
        <v>1.0851962849553733</v>
      </c>
      <c r="W196" s="304">
        <f t="shared" ref="W196:W259" ca="1" si="91">1/2*Rho*Sref*Cx*vit_xz^2</f>
        <v>1.2000027004239362</v>
      </c>
      <c r="Y196" s="314" t="str">
        <f t="shared" ca="1" si="80"/>
        <v/>
      </c>
      <c r="Z196" s="315" t="str">
        <f t="shared" ca="1" si="81"/>
        <v/>
      </c>
      <c r="AA196" s="316" t="str">
        <f t="shared" ca="1" si="82"/>
        <v/>
      </c>
      <c r="AC196" s="310" t="e">
        <f t="shared" ca="1" si="83"/>
        <v>#N/A</v>
      </c>
      <c r="AD196" s="323" t="e">
        <f t="shared" ca="1" si="84"/>
        <v>#N/A</v>
      </c>
      <c r="AE196" s="324" t="e">
        <f t="shared" ref="AE196:AE259" ca="1" si="92">IF(t&lt;T_para, pos_z, NA())</f>
        <v>#N/A</v>
      </c>
      <c r="AG196" s="306">
        <f t="shared" ca="1" si="85"/>
        <v>-2.2509894041994958</v>
      </c>
      <c r="AH196" s="304">
        <f t="shared" ca="1" si="86"/>
        <v>-0.37532205490738479</v>
      </c>
    </row>
    <row r="197" spans="1:34" x14ac:dyDescent="0.2">
      <c r="A197" s="347">
        <f t="shared" ref="A197:A260" ca="1" si="93">IF(B196+0.01&lt;=T_ini+ROUNDUP(Temps_fin_propu,0), 0.01, IF(K196&gt;0, 0.1, 0.0001))</f>
        <v>0.1</v>
      </c>
      <c r="B197" s="304">
        <f t="shared" ref="B197:B260" ca="1" si="94">B196+pas</f>
        <v>14.899999999999945</v>
      </c>
      <c r="D197" s="306">
        <f t="shared" ref="D197:D260" ca="1" si="95">IF(AND(L196&lt;L_rampe,Poussee&lt;Poids*SIN(M196)),0,(-W196+Poussee)/m*COS(M196)-U196/m*SIN(M196))</f>
        <v>-0.36458096165876502</v>
      </c>
      <c r="E197" s="307">
        <f t="shared" ref="E197:E260" ca="1" si="96">IF(AND(L196&lt;L_rampe,Poussee&lt;Poids*SIN(M196)),0,(-W196+Poussee)/m*SIN(M196)+U196/m*COS(M196)-Poids/m)</f>
        <v>-9.8654772841890868</v>
      </c>
      <c r="F197" s="304">
        <f t="shared" ref="F197:F260" ca="1" si="97">SQRT(acc_x^2+acc_z^2)</f>
        <v>9.8722115720062895</v>
      </c>
      <c r="G197" s="306">
        <f t="shared" ref="G197:G260" ca="1" si="98">G196+acc_x*pas</f>
        <v>22.977678860188735</v>
      </c>
      <c r="H197" s="307">
        <f t="shared" ref="H197:H260" ca="1" si="99">H196+acc_z*pas</f>
        <v>2.5154503202044398</v>
      </c>
      <c r="I197" s="304">
        <f t="shared" ref="I197:I260" ca="1" si="100">SQRT(vit_x^2+vit_z^2)</f>
        <v>23.114956545825063</v>
      </c>
      <c r="J197" s="306">
        <f t="shared" ref="J197:J260" ca="1" si="101">J196+0.5*(vit_x+G196)*pas*(K196&gt;=0)</f>
        <v>416.67311888983357</v>
      </c>
      <c r="K197" s="307">
        <f t="shared" ref="K197:K260" ca="1" si="102">K196+0.5*(vit_z+H196)*pas</f>
        <v>1210.6198046673294</v>
      </c>
      <c r="L197" s="304">
        <f t="shared" ca="1" si="87"/>
        <v>1280.3190225323312</v>
      </c>
      <c r="M197" s="306">
        <f t="shared" ref="M197:M260" ca="1" si="103">IF(AND(L196&gt;L_rampe,G197&gt;0),ATAN2(G197,H197),$M$4)</f>
        <v>0.10903943747634227</v>
      </c>
      <c r="N197" s="304">
        <f t="shared" ref="N197:N260" ca="1" si="104">DEGREES(Beta)</f>
        <v>6.2474995678750327</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3.2539999999999996</v>
      </c>
      <c r="T197" s="304">
        <f t="shared" ca="1" si="88"/>
        <v>31.921739999999996</v>
      </c>
      <c r="U197" s="311">
        <f t="shared" ca="1" si="89"/>
        <v>0</v>
      </c>
      <c r="V197" s="306">
        <f t="shared" ca="1" si="90"/>
        <v>1.0851635148454128</v>
      </c>
      <c r="W197" s="304">
        <f t="shared" ca="1" si="91"/>
        <v>1.1831083175361958</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t="e">
        <f t="shared" ca="1" si="92"/>
        <v>#N/A</v>
      </c>
      <c r="AG197" s="306">
        <f t="shared" ref="AG197:AG260" ca="1" si="114">IF(AND(L196&lt;L_rampe,Poussee&lt;Poids*SIN(M196)),0,(-W196+Poussee)/m-Poids*SIN(M196)/m)</f>
        <v>-1.8445506003412502</v>
      </c>
      <c r="AH197" s="304">
        <f t="shared" ref="AH197:AH260" ca="1" si="115">IF(AND(L196&lt;L_rampe,Poussee&lt;Poids*SIN(M196)), g*SIN(M196), (-W196+Poussee)/m)</f>
        <v>-0.3687777198598452</v>
      </c>
    </row>
    <row r="198" spans="1:34" x14ac:dyDescent="0.2">
      <c r="A198" s="347">
        <f t="shared" ca="1" si="93"/>
        <v>0.1</v>
      </c>
      <c r="B198" s="304">
        <f t="shared" ca="1" si="94"/>
        <v>14.999999999999945</v>
      </c>
      <c r="D198" s="306">
        <f t="shared" ca="1" si="95"/>
        <v>-0.36142653402551589</v>
      </c>
      <c r="E198" s="307">
        <f t="shared" ca="1" si="96"/>
        <v>-9.8495666810506286</v>
      </c>
      <c r="F198" s="304">
        <f t="shared" ca="1" si="97"/>
        <v>9.8561956628285543</v>
      </c>
      <c r="G198" s="306">
        <f t="shared" ca="1" si="98"/>
        <v>22.941536206786182</v>
      </c>
      <c r="H198" s="307">
        <f t="shared" ca="1" si="99"/>
        <v>1.530493652099377</v>
      </c>
      <c r="I198" s="304">
        <f t="shared" ca="1" si="100"/>
        <v>22.992531273141672</v>
      </c>
      <c r="J198" s="306">
        <f t="shared" ca="1" si="101"/>
        <v>418.96907964318234</v>
      </c>
      <c r="K198" s="307">
        <f t="shared" ca="1" si="102"/>
        <v>1210.8221018659447</v>
      </c>
      <c r="L198" s="304">
        <f t="shared" ca="1" si="87"/>
        <v>1281.2592446745971</v>
      </c>
      <c r="M198" s="306">
        <f t="shared" ca="1" si="103"/>
        <v>6.661407267883214E-2</v>
      </c>
      <c r="N198" s="304">
        <f t="shared" ca="1" si="104"/>
        <v>3.8167052206748076</v>
      </c>
      <c r="P198" s="310">
        <f t="shared" ca="1" si="105"/>
        <v>23</v>
      </c>
      <c r="Q198" s="304">
        <f t="shared" ca="1" si="106"/>
        <v>0</v>
      </c>
      <c r="R198" s="306">
        <f t="shared" ca="1" si="107"/>
        <v>0</v>
      </c>
      <c r="S198" s="307">
        <f t="shared" ca="1" si="108"/>
        <v>3.2539999999999996</v>
      </c>
      <c r="T198" s="304">
        <f t="shared" ca="1" si="88"/>
        <v>31.921739999999996</v>
      </c>
      <c r="U198" s="311">
        <f t="shared" ca="1" si="89"/>
        <v>0</v>
      </c>
      <c r="V198" s="306">
        <f t="shared" ca="1" si="90"/>
        <v>1.0851414817716756</v>
      </c>
      <c r="W198" s="304">
        <f t="shared" ca="1" si="91"/>
        <v>1.1705853879215158</v>
      </c>
      <c r="Y198" s="314" t="str">
        <f t="shared" ca="1" si="109"/>
        <v/>
      </c>
      <c r="Z198" s="315" t="str">
        <f t="shared" ca="1" si="110"/>
        <v/>
      </c>
      <c r="AA198" s="316" t="str">
        <f t="shared" ca="1" si="111"/>
        <v/>
      </c>
      <c r="AC198" s="310">
        <f t="shared" ca="1" si="112"/>
        <v>14.999999999999945</v>
      </c>
      <c r="AD198" s="323">
        <f t="shared" ca="1" si="113"/>
        <v>418.96907964318234</v>
      </c>
      <c r="AE198" s="324" t="e">
        <f t="shared" ca="1" si="92"/>
        <v>#N/A</v>
      </c>
      <c r="AG198" s="306">
        <f t="shared" ca="1" si="114"/>
        <v>-1.4311443080816912</v>
      </c>
      <c r="AH198" s="304">
        <f t="shared" ca="1" si="115"/>
        <v>-0.36358583821026308</v>
      </c>
    </row>
    <row r="199" spans="1:34" x14ac:dyDescent="0.2">
      <c r="A199" s="347">
        <f t="shared" ca="1" si="93"/>
        <v>0.1</v>
      </c>
      <c r="B199" s="304">
        <f t="shared" ca="1" si="94"/>
        <v>15.099999999999945</v>
      </c>
      <c r="D199" s="306">
        <f t="shared" ca="1" si="95"/>
        <v>-0.35893950525202184</v>
      </c>
      <c r="E199" s="307">
        <f t="shared" ca="1" si="96"/>
        <v>-9.8339458521575995</v>
      </c>
      <c r="F199" s="304">
        <f t="shared" ca="1" si="97"/>
        <v>9.8404943265873701</v>
      </c>
      <c r="G199" s="306">
        <f t="shared" ca="1" si="98"/>
        <v>22.905642256260979</v>
      </c>
      <c r="H199" s="307">
        <f t="shared" ca="1" si="99"/>
        <v>0.54709906688361709</v>
      </c>
      <c r="I199" s="304">
        <f t="shared" ca="1" si="100"/>
        <v>22.912175029027548</v>
      </c>
      <c r="J199" s="306">
        <f t="shared" ca="1" si="101"/>
        <v>421.26143856633468</v>
      </c>
      <c r="K199" s="307">
        <f t="shared" ca="1" si="102"/>
        <v>1210.9259815018938</v>
      </c>
      <c r="L199" s="304">
        <f t="shared" ca="1" si="87"/>
        <v>1282.1087833328741</v>
      </c>
      <c r="M199" s="306">
        <f t="shared" ca="1" si="103"/>
        <v>2.3880363555264746E-2</v>
      </c>
      <c r="N199" s="304">
        <f t="shared" ca="1" si="104"/>
        <v>1.3682440449546955</v>
      </c>
      <c r="P199" s="310">
        <f t="shared" ca="1" si="105"/>
        <v>23</v>
      </c>
      <c r="Q199" s="304">
        <f t="shared" ca="1" si="106"/>
        <v>0</v>
      </c>
      <c r="R199" s="306">
        <f t="shared" ca="1" si="107"/>
        <v>0</v>
      </c>
      <c r="S199" s="307">
        <f t="shared" ca="1" si="108"/>
        <v>3.2539999999999996</v>
      </c>
      <c r="T199" s="304">
        <f t="shared" ca="1" si="88"/>
        <v>31.921739999999996</v>
      </c>
      <c r="U199" s="311">
        <f t="shared" ca="1" si="89"/>
        <v>0</v>
      </c>
      <c r="V199" s="306">
        <f t="shared" ca="1" si="90"/>
        <v>1.0851301679489636</v>
      </c>
      <c r="W199" s="304">
        <f t="shared" ca="1" si="91"/>
        <v>1.1624054444374343</v>
      </c>
      <c r="Y199" s="314" t="str">
        <f t="shared" ca="1" si="109"/>
        <v>Apogée</v>
      </c>
      <c r="Z199" s="315" t="str">
        <f t="shared" ca="1" si="110"/>
        <v/>
      </c>
      <c r="AA199" s="316" t="str">
        <f t="shared" ca="1" si="111"/>
        <v/>
      </c>
      <c r="AC199" s="310" t="e">
        <f t="shared" ca="1" si="112"/>
        <v>#N/A</v>
      </c>
      <c r="AD199" s="323" t="e">
        <f t="shared" ca="1" si="113"/>
        <v>#N/A</v>
      </c>
      <c r="AE199" s="324" t="e">
        <f t="shared" ca="1" si="92"/>
        <v>#N/A</v>
      </c>
      <c r="AG199" s="306">
        <f t="shared" ca="1" si="114"/>
        <v>-1.0127382270781919</v>
      </c>
      <c r="AH199" s="304">
        <f t="shared" ca="1" si="115"/>
        <v>-0.35973736567962999</v>
      </c>
    </row>
    <row r="200" spans="1:34" x14ac:dyDescent="0.2">
      <c r="A200" s="347">
        <f t="shared" ca="1" si="93"/>
        <v>0.1</v>
      </c>
      <c r="B200" s="304">
        <f t="shared" ca="1" si="94"/>
        <v>15.199999999999944</v>
      </c>
      <c r="D200" s="306">
        <f t="shared" ca="1" si="95"/>
        <v>-0.35712170150179429</v>
      </c>
      <c r="E200" s="307">
        <f t="shared" ca="1" si="96"/>
        <v>-9.81852981756502</v>
      </c>
      <c r="F200" s="304">
        <f t="shared" ca="1" si="97"/>
        <v>9.8250223250686268</v>
      </c>
      <c r="G200" s="306">
        <f t="shared" ca="1" si="98"/>
        <v>22.869930086110799</v>
      </c>
      <c r="H200" s="307">
        <f t="shared" ca="1" si="99"/>
        <v>-0.43475391487288495</v>
      </c>
      <c r="I200" s="304">
        <f t="shared" ca="1" si="100"/>
        <v>22.874062015962387</v>
      </c>
      <c r="J200" s="306">
        <f t="shared" ca="1" si="101"/>
        <v>423.55021718345324</v>
      </c>
      <c r="K200" s="307">
        <f t="shared" ca="1" si="102"/>
        <v>1210.9315987594944</v>
      </c>
      <c r="L200" s="304">
        <f t="shared" ca="1" si="87"/>
        <v>1282.867929036491</v>
      </c>
      <c r="M200" s="306">
        <f t="shared" ca="1" si="103"/>
        <v>-1.900755948749179E-2</v>
      </c>
      <c r="N200" s="304">
        <f t="shared" ca="1" si="104"/>
        <v>-1.0890529374771256</v>
      </c>
      <c r="P200" s="310">
        <f t="shared" ca="1" si="105"/>
        <v>23</v>
      </c>
      <c r="Q200" s="304">
        <f t="shared" ca="1" si="106"/>
        <v>0</v>
      </c>
      <c r="R200" s="306">
        <f t="shared" ca="1" si="107"/>
        <v>0</v>
      </c>
      <c r="S200" s="307">
        <f t="shared" ca="1" si="108"/>
        <v>3.2539999999999996</v>
      </c>
      <c r="T200" s="304">
        <f t="shared" ca="1" si="88"/>
        <v>31.921739999999996</v>
      </c>
      <c r="U200" s="311">
        <f t="shared" ca="1" si="89"/>
        <v>0</v>
      </c>
      <c r="V200" s="306">
        <f t="shared" ca="1" si="90"/>
        <v>1.0851295561608305</v>
      </c>
      <c r="W200" s="304">
        <f t="shared" ca="1" si="91"/>
        <v>1.1585408258058179</v>
      </c>
      <c r="Y200" s="314" t="str">
        <f t="shared" ca="1" si="109"/>
        <v/>
      </c>
      <c r="Z200" s="315" t="str">
        <f t="shared" ca="1" si="110"/>
        <v/>
      </c>
      <c r="AA200" s="316" t="str">
        <f t="shared" ca="1" si="111"/>
        <v/>
      </c>
      <c r="AC200" s="310" t="e">
        <f t="shared" ca="1" si="112"/>
        <v>#N/A</v>
      </c>
      <c r="AD200" s="323" t="e">
        <f t="shared" ca="1" si="113"/>
        <v>#N/A</v>
      </c>
      <c r="AE200" s="324" t="e">
        <f t="shared" ca="1" si="92"/>
        <v>#N/A</v>
      </c>
      <c r="AG200" s="306">
        <f t="shared" ca="1" si="114"/>
        <v>-0.59146765511075472</v>
      </c>
      <c r="AH200" s="304">
        <f t="shared" ca="1" si="115"/>
        <v>-0.35722355391439292</v>
      </c>
    </row>
    <row r="201" spans="1:34" x14ac:dyDescent="0.2">
      <c r="A201" s="347">
        <f t="shared" ca="1" si="93"/>
        <v>0.1</v>
      </c>
      <c r="B201" s="304">
        <f t="shared" ca="1" si="94"/>
        <v>15.299999999999944</v>
      </c>
      <c r="D201" s="306">
        <f t="shared" ca="1" si="95"/>
        <v>-0.35597158852274163</v>
      </c>
      <c r="E201" s="307">
        <f t="shared" ca="1" si="96"/>
        <v>-9.8032330338959905</v>
      </c>
      <c r="F201" s="304">
        <f t="shared" ca="1" si="97"/>
        <v>9.8096938631490946</v>
      </c>
      <c r="G201" s="306">
        <f t="shared" ca="1" si="98"/>
        <v>22.834332927258526</v>
      </c>
      <c r="H201" s="307">
        <f t="shared" ca="1" si="99"/>
        <v>-1.415077218262484</v>
      </c>
      <c r="I201" s="304">
        <f t="shared" ca="1" si="100"/>
        <v>22.878138118442429</v>
      </c>
      <c r="J201" s="306">
        <f t="shared" ca="1" si="101"/>
        <v>425.83543033412172</v>
      </c>
      <c r="K201" s="307">
        <f t="shared" ca="1" si="102"/>
        <v>1210.8391072028376</v>
      </c>
      <c r="L201" s="304">
        <f t="shared" ca="1" si="87"/>
        <v>1283.5369715203421</v>
      </c>
      <c r="M201" s="306">
        <f t="shared" ca="1" si="103"/>
        <v>-6.1892321015340403E-2</v>
      </c>
      <c r="N201" s="304">
        <f t="shared" ca="1" si="104"/>
        <v>-3.5461687784478553</v>
      </c>
      <c r="P201" s="310">
        <f t="shared" ca="1" si="105"/>
        <v>23</v>
      </c>
      <c r="Q201" s="304">
        <f t="shared" ca="1" si="106"/>
        <v>0</v>
      </c>
      <c r="R201" s="306">
        <f t="shared" ca="1" si="107"/>
        <v>0</v>
      </c>
      <c r="S201" s="307">
        <f t="shared" ca="1" si="108"/>
        <v>3.2539999999999996</v>
      </c>
      <c r="T201" s="304">
        <f t="shared" ca="1" si="88"/>
        <v>31.921739999999996</v>
      </c>
      <c r="U201" s="311">
        <f t="shared" ca="1" si="89"/>
        <v>0</v>
      </c>
      <c r="V201" s="306">
        <f t="shared" ca="1" si="90"/>
        <v>1.0851396296651195</v>
      </c>
      <c r="W201" s="304">
        <f t="shared" ca="1" si="91"/>
        <v>1.1589645197670821</v>
      </c>
      <c r="Y201" s="314" t="str">
        <f t="shared" ca="1" si="109"/>
        <v/>
      </c>
      <c r="Z201" s="315" t="str">
        <f t="shared" ca="1" si="110"/>
        <v/>
      </c>
      <c r="AA201" s="316" t="str">
        <f t="shared" ca="1" si="111"/>
        <v/>
      </c>
      <c r="AC201" s="310" t="e">
        <f t="shared" ca="1" si="112"/>
        <v>#N/A</v>
      </c>
      <c r="AD201" s="323" t="e">
        <f t="shared" ca="1" si="113"/>
        <v>#N/A</v>
      </c>
      <c r="AE201" s="324" t="e">
        <f t="shared" ca="1" si="92"/>
        <v>#N/A</v>
      </c>
      <c r="AG201" s="306">
        <f t="shared" ca="1" si="114"/>
        <v>-0.16958297129528119</v>
      </c>
      <c r="AH201" s="304">
        <f t="shared" ca="1" si="115"/>
        <v>-0.35603590221444931</v>
      </c>
    </row>
    <row r="202" spans="1:34" x14ac:dyDescent="0.2">
      <c r="A202" s="347">
        <f t="shared" ca="1" si="93"/>
        <v>0.1</v>
      </c>
      <c r="B202" s="304">
        <f t="shared" ca="1" si="94"/>
        <v>15.399999999999944</v>
      </c>
      <c r="D202" s="306">
        <f t="shared" ca="1" si="95"/>
        <v>-0.35548415154214624</v>
      </c>
      <c r="E202" s="307">
        <f t="shared" ca="1" si="96"/>
        <v>-9.7879701239399832</v>
      </c>
      <c r="F202" s="304">
        <f t="shared" ca="1" si="97"/>
        <v>9.794423317844668</v>
      </c>
      <c r="G202" s="306">
        <f t="shared" ca="1" si="98"/>
        <v>22.798784512104312</v>
      </c>
      <c r="H202" s="307">
        <f t="shared" ca="1" si="99"/>
        <v>-2.3938742306564826</v>
      </c>
      <c r="I202" s="304">
        <f t="shared" ca="1" si="100"/>
        <v>22.924118501298334</v>
      </c>
      <c r="J202" s="306">
        <f t="shared" ca="1" si="101"/>
        <v>428.11708620608988</v>
      </c>
      <c r="K202" s="307">
        <f t="shared" ca="1" si="102"/>
        <v>1210.6486596303916</v>
      </c>
      <c r="L202" s="304">
        <f t="shared" ca="1" si="87"/>
        <v>1284.1162005700482</v>
      </c>
      <c r="M202" s="306">
        <f t="shared" ca="1" si="103"/>
        <v>-0.104616738191051</v>
      </c>
      <c r="N202" s="304">
        <f t="shared" ca="1" si="104"/>
        <v>-5.9940975647723169</v>
      </c>
      <c r="P202" s="310">
        <f t="shared" ca="1" si="105"/>
        <v>23</v>
      </c>
      <c r="Q202" s="304">
        <f t="shared" ca="1" si="106"/>
        <v>0</v>
      </c>
      <c r="R202" s="306">
        <f t="shared" ca="1" si="107"/>
        <v>0</v>
      </c>
      <c r="S202" s="307">
        <f t="shared" ca="1" si="108"/>
        <v>3.2539999999999996</v>
      </c>
      <c r="T202" s="304">
        <f t="shared" ca="1" si="88"/>
        <v>31.921739999999996</v>
      </c>
      <c r="U202" s="311">
        <f t="shared" ca="1" si="89"/>
        <v>0</v>
      </c>
      <c r="V202" s="306">
        <f t="shared" ca="1" si="90"/>
        <v>1.0851603720993348</v>
      </c>
      <c r="W202" s="304">
        <f t="shared" ca="1" si="91"/>
        <v>1.1636500076216096</v>
      </c>
      <c r="Y202" s="314" t="str">
        <f t="shared" ca="1" si="109"/>
        <v/>
      </c>
      <c r="Z202" s="315" t="str">
        <f t="shared" ca="1" si="110"/>
        <v/>
      </c>
      <c r="AA202" s="316" t="str">
        <f t="shared" ca="1" si="111"/>
        <v/>
      </c>
      <c r="AC202" s="310" t="e">
        <f t="shared" ca="1" si="112"/>
        <v>#N/A</v>
      </c>
      <c r="AD202" s="323" t="e">
        <f t="shared" ca="1" si="113"/>
        <v>#N/A</v>
      </c>
      <c r="AE202" s="324" t="e">
        <f t="shared" ca="1" si="92"/>
        <v>#N/A</v>
      </c>
      <c r="AG202" s="306">
        <f t="shared" ca="1" si="114"/>
        <v>0.25060999453106914</v>
      </c>
      <c r="AH202" s="304">
        <f t="shared" ca="1" si="115"/>
        <v>-0.35616610933223181</v>
      </c>
    </row>
    <row r="203" spans="1:34" x14ac:dyDescent="0.2">
      <c r="A203" s="347">
        <f t="shared" ca="1" si="93"/>
        <v>0.1</v>
      </c>
      <c r="B203" s="304">
        <f t="shared" ca="1" si="94"/>
        <v>15.499999999999943</v>
      </c>
      <c r="D203" s="306">
        <f t="shared" ca="1" si="95"/>
        <v>-0.35565087135887963</v>
      </c>
      <c r="E203" s="307">
        <f t="shared" ca="1" si="96"/>
        <v>-9.772656629540732</v>
      </c>
      <c r="F203" s="304">
        <f t="shared" ca="1" si="97"/>
        <v>9.7791259906601447</v>
      </c>
      <c r="G203" s="306">
        <f t="shared" ca="1" si="98"/>
        <v>22.763219424968423</v>
      </c>
      <c r="H203" s="307">
        <f t="shared" ca="1" si="99"/>
        <v>-3.3711398936105557</v>
      </c>
      <c r="I203" s="304">
        <f t="shared" ca="1" si="100"/>
        <v>23.011491537307013</v>
      </c>
      <c r="J203" s="306">
        <f t="shared" ca="1" si="101"/>
        <v>430.39518640294352</v>
      </c>
      <c r="K203" s="307">
        <f t="shared" ca="1" si="102"/>
        <v>1210.3604089241783</v>
      </c>
      <c r="L203" s="304">
        <f t="shared" ca="1" si="87"/>
        <v>1284.6059068718034</v>
      </c>
      <c r="M203" s="306">
        <f t="shared" ca="1" si="103"/>
        <v>-0.14702724727250541</v>
      </c>
      <c r="N203" s="304">
        <f t="shared" ca="1" si="104"/>
        <v>-8.4240407421409049</v>
      </c>
      <c r="P203" s="310">
        <f t="shared" ca="1" si="105"/>
        <v>23</v>
      </c>
      <c r="Q203" s="304">
        <f t="shared" ca="1" si="106"/>
        <v>0</v>
      </c>
      <c r="R203" s="306">
        <f t="shared" ca="1" si="107"/>
        <v>0</v>
      </c>
      <c r="S203" s="307">
        <f t="shared" ca="1" si="108"/>
        <v>3.2539999999999996</v>
      </c>
      <c r="T203" s="304">
        <f t="shared" ca="1" si="88"/>
        <v>31.921739999999996</v>
      </c>
      <c r="U203" s="311">
        <f t="shared" ca="1" si="89"/>
        <v>0</v>
      </c>
      <c r="V203" s="306">
        <f t="shared" ca="1" si="90"/>
        <v>1.0851917673866325</v>
      </c>
      <c r="W203" s="304">
        <f t="shared" ca="1" si="91"/>
        <v>1.1725711113750792</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0.66681313359956751</v>
      </c>
      <c r="AH203" s="304">
        <f t="shared" ca="1" si="115"/>
        <v>-0.35760602569809768</v>
      </c>
    </row>
    <row r="204" spans="1:34" x14ac:dyDescent="0.2">
      <c r="A204" s="347">
        <f t="shared" ca="1" si="93"/>
        <v>0.1</v>
      </c>
      <c r="B204" s="304">
        <f t="shared" ca="1" si="94"/>
        <v>15.599999999999943</v>
      </c>
      <c r="D204" s="306">
        <f t="shared" ca="1" si="95"/>
        <v>-0.35645979842256559</v>
      </c>
      <c r="E204" s="307">
        <f t="shared" ca="1" si="96"/>
        <v>-9.757209758668294</v>
      </c>
      <c r="F204" s="304">
        <f t="shared" ca="1" si="97"/>
        <v>9.7637188541325397</v>
      </c>
      <c r="G204" s="306">
        <f t="shared" ca="1" si="98"/>
        <v>22.727573445126165</v>
      </c>
      <c r="H204" s="307">
        <f t="shared" ca="1" si="99"/>
        <v>-4.3468608694773856</v>
      </c>
      <c r="I204" s="304">
        <f t="shared" ca="1" si="100"/>
        <v>23.139528822389572</v>
      </c>
      <c r="J204" s="306">
        <f t="shared" ca="1" si="101"/>
        <v>432.66972604644826</v>
      </c>
      <c r="K204" s="307">
        <f t="shared" ca="1" si="102"/>
        <v>1209.9745088860238</v>
      </c>
      <c r="L204" s="304">
        <f t="shared" ca="1" si="87"/>
        <v>1285.0063828600553</v>
      </c>
      <c r="M204" s="306">
        <f t="shared" ca="1" si="103"/>
        <v>-0.18897713443690417</v>
      </c>
      <c r="N204" s="304">
        <f t="shared" ca="1" si="104"/>
        <v>-10.827592227710978</v>
      </c>
      <c r="P204" s="310">
        <f t="shared" ca="1" si="105"/>
        <v>23</v>
      </c>
      <c r="Q204" s="304">
        <f t="shared" ca="1" si="106"/>
        <v>0</v>
      </c>
      <c r="R204" s="306">
        <f t="shared" ca="1" si="107"/>
        <v>0</v>
      </c>
      <c r="S204" s="307">
        <f t="shared" ca="1" si="108"/>
        <v>3.2539999999999996</v>
      </c>
      <c r="T204" s="304">
        <f t="shared" ca="1" si="88"/>
        <v>31.921739999999996</v>
      </c>
      <c r="U204" s="311">
        <f t="shared" ca="1" si="89"/>
        <v>0</v>
      </c>
      <c r="V204" s="306">
        <f t="shared" ca="1" si="90"/>
        <v>1.0852337996432389</v>
      </c>
      <c r="W204" s="304">
        <f t="shared" ca="1" si="91"/>
        <v>1.1857018447159113</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1.0767987994141053</v>
      </c>
      <c r="AH204" s="304">
        <f t="shared" ca="1" si="115"/>
        <v>-0.36034760644593711</v>
      </c>
    </row>
    <row r="205" spans="1:34" x14ac:dyDescent="0.2">
      <c r="A205" s="347">
        <f t="shared" ca="1" si="93"/>
        <v>0.1</v>
      </c>
      <c r="B205" s="304">
        <f t="shared" ca="1" si="94"/>
        <v>15.699999999999942</v>
      </c>
      <c r="D205" s="306">
        <f t="shared" ca="1" si="95"/>
        <v>-0.3578957205226303</v>
      </c>
      <c r="E205" s="307">
        <f t="shared" ca="1" si="96"/>
        <v>-9.741549097986665</v>
      </c>
      <c r="F205" s="304">
        <f t="shared" ca="1" si="97"/>
        <v>9.7481212638771186</v>
      </c>
      <c r="G205" s="306">
        <f t="shared" ca="1" si="98"/>
        <v>22.691783873073902</v>
      </c>
      <c r="H205" s="307">
        <f t="shared" ca="1" si="99"/>
        <v>-5.3210157792760526</v>
      </c>
      <c r="I205" s="304">
        <f t="shared" ca="1" si="100"/>
        <v>23.307300664504279</v>
      </c>
      <c r="J205" s="306">
        <f t="shared" ca="1" si="101"/>
        <v>434.94069391235826</v>
      </c>
      <c r="K205" s="307">
        <f t="shared" ca="1" si="102"/>
        <v>1209.4911150535861</v>
      </c>
      <c r="L205" s="304">
        <f t="shared" ca="1" si="87"/>
        <v>1285.317923556087</v>
      </c>
      <c r="M205" s="306">
        <f t="shared" ca="1" si="103"/>
        <v>-0.23032940578768327</v>
      </c>
      <c r="N205" s="304">
        <f t="shared" ca="1" si="104"/>
        <v>-13.196902849390368</v>
      </c>
      <c r="P205" s="310">
        <f t="shared" ca="1" si="105"/>
        <v>23</v>
      </c>
      <c r="Q205" s="304">
        <f t="shared" ca="1" si="106"/>
        <v>0</v>
      </c>
      <c r="R205" s="306">
        <f t="shared" ca="1" si="107"/>
        <v>0</v>
      </c>
      <c r="S205" s="307">
        <f t="shared" ca="1" si="108"/>
        <v>3.2539999999999996</v>
      </c>
      <c r="T205" s="304">
        <f t="shared" ca="1" si="88"/>
        <v>31.921739999999996</v>
      </c>
      <c r="U205" s="311">
        <f t="shared" ca="1" si="89"/>
        <v>0</v>
      </c>
      <c r="V205" s="306">
        <f t="shared" ca="1" si="90"/>
        <v>1.0852864530880661</v>
      </c>
      <c r="W205" s="304">
        <f t="shared" ca="1" si="91"/>
        <v>1.2030162690143729</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1.4784681905516699</v>
      </c>
      <c r="AH205" s="304">
        <f t="shared" ca="1" si="115"/>
        <v>-0.36438286561644484</v>
      </c>
    </row>
    <row r="206" spans="1:34" x14ac:dyDescent="0.2">
      <c r="A206" s="347">
        <f t="shared" ca="1" si="93"/>
        <v>0.1</v>
      </c>
      <c r="B206" s="304">
        <f t="shared" ca="1" si="94"/>
        <v>15.799999999999942</v>
      </c>
      <c r="D206" s="306">
        <f t="shared" ca="1" si="95"/>
        <v>-0.35994041400858096</v>
      </c>
      <c r="E206" s="307">
        <f t="shared" ca="1" si="96"/>
        <v>-9.7255972649284992</v>
      </c>
      <c r="F206" s="304">
        <f t="shared" ca="1" si="97"/>
        <v>9.7322556101461579</v>
      </c>
      <c r="G206" s="306">
        <f t="shared" ca="1" si="98"/>
        <v>22.655789831673044</v>
      </c>
      <c r="H206" s="307">
        <f t="shared" ca="1" si="99"/>
        <v>-6.2935755057689029</v>
      </c>
      <c r="I206" s="304">
        <f t="shared" ca="1" si="100"/>
        <v>23.51369612680563</v>
      </c>
      <c r="J206" s="306">
        <f t="shared" ca="1" si="101"/>
        <v>437.20807259759562</v>
      </c>
      <c r="K206" s="307">
        <f t="shared" ca="1" si="102"/>
        <v>1208.9103854893337</v>
      </c>
      <c r="L206" s="304">
        <f t="shared" ca="1" si="87"/>
        <v>1285.5408273907422</v>
      </c>
      <c r="M206" s="306">
        <f t="shared" ca="1" si="103"/>
        <v>-0.27095916604329345</v>
      </c>
      <c r="N206" s="304">
        <f t="shared" ca="1" si="104"/>
        <v>-15.524816634665205</v>
      </c>
      <c r="P206" s="310">
        <f t="shared" ca="1" si="105"/>
        <v>23</v>
      </c>
      <c r="Q206" s="304">
        <f t="shared" ca="1" si="106"/>
        <v>0</v>
      </c>
      <c r="R206" s="306">
        <f t="shared" ca="1" si="107"/>
        <v>0</v>
      </c>
      <c r="S206" s="307">
        <f t="shared" ca="1" si="108"/>
        <v>3.2539999999999996</v>
      </c>
      <c r="T206" s="304">
        <f t="shared" ca="1" si="88"/>
        <v>31.921739999999996</v>
      </c>
      <c r="U206" s="311">
        <f t="shared" ca="1" si="89"/>
        <v>0</v>
      </c>
      <c r="V206" s="306">
        <f t="shared" ca="1" si="90"/>
        <v>1.0853497119552507</v>
      </c>
      <c r="W206" s="304">
        <f t="shared" ca="1" si="91"/>
        <v>1.2244883554473098</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1.8699019270847881</v>
      </c>
      <c r="AH206" s="304">
        <f t="shared" ca="1" si="115"/>
        <v>-0.369703831903618</v>
      </c>
    </row>
    <row r="207" spans="1:34" x14ac:dyDescent="0.2">
      <c r="A207" s="347">
        <f t="shared" ca="1" si="93"/>
        <v>0.1</v>
      </c>
      <c r="B207" s="304">
        <f t="shared" ca="1" si="94"/>
        <v>15.899999999999942</v>
      </c>
      <c r="D207" s="306">
        <f t="shared" ca="1" si="95"/>
        <v>-0.36257296383861076</v>
      </c>
      <c r="E207" s="307">
        <f t="shared" ca="1" si="96"/>
        <v>-9.7092804779165718</v>
      </c>
      <c r="F207" s="304">
        <f t="shared" ca="1" si="97"/>
        <v>9.7160478875393874</v>
      </c>
      <c r="G207" s="306">
        <f t="shared" ca="1" si="98"/>
        <v>22.619532535289181</v>
      </c>
      <c r="H207" s="307">
        <f t="shared" ca="1" si="99"/>
        <v>-7.2645035535605604</v>
      </c>
      <c r="I207" s="304">
        <f t="shared" ca="1" si="100"/>
        <v>23.757446495671623</v>
      </c>
      <c r="J207" s="306">
        <f t="shared" ca="1" si="101"/>
        <v>439.4718387159437</v>
      </c>
      <c r="K207" s="307">
        <f t="shared" ca="1" si="102"/>
        <v>1208.2324815363672</v>
      </c>
      <c r="L207" s="304">
        <f t="shared" ca="1" si="87"/>
        <v>1285.6753970049751</v>
      </c>
      <c r="M207" s="306">
        <f t="shared" ca="1" si="103"/>
        <v>-0.31075542007919699</v>
      </c>
      <c r="N207" s="304">
        <f t="shared" ca="1" si="104"/>
        <v>-17.804974031352945</v>
      </c>
      <c r="P207" s="310">
        <f t="shared" ca="1" si="105"/>
        <v>23</v>
      </c>
      <c r="Q207" s="304">
        <f t="shared" ca="1" si="106"/>
        <v>0</v>
      </c>
      <c r="R207" s="306">
        <f t="shared" ca="1" si="107"/>
        <v>0</v>
      </c>
      <c r="S207" s="307">
        <f t="shared" ca="1" si="108"/>
        <v>3.2539999999999996</v>
      </c>
      <c r="T207" s="304">
        <f t="shared" ca="1" si="88"/>
        <v>31.921739999999996</v>
      </c>
      <c r="U207" s="311">
        <f t="shared" ca="1" si="89"/>
        <v>0</v>
      </c>
      <c r="V207" s="306">
        <f t="shared" ca="1" si="90"/>
        <v>1.0854235604102704</v>
      </c>
      <c r="W207" s="304">
        <f t="shared" ca="1" si="91"/>
        <v>1.2500918542267734</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2.2494002066644461</v>
      </c>
      <c r="AH207" s="304">
        <f t="shared" ca="1" si="115"/>
        <v>-0.37630250628374617</v>
      </c>
    </row>
    <row r="208" spans="1:34" x14ac:dyDescent="0.2">
      <c r="A208" s="347">
        <f t="shared" ca="1" si="93"/>
        <v>0.1</v>
      </c>
      <c r="B208" s="304">
        <f t="shared" ca="1" si="94"/>
        <v>15.999999999999941</v>
      </c>
      <c r="D208" s="306">
        <f t="shared" ca="1" si="95"/>
        <v>-0.36577013464051056</v>
      </c>
      <c r="E208" s="307">
        <f t="shared" ca="1" si="96"/>
        <v>-9.6925290293361783</v>
      </c>
      <c r="F208" s="304">
        <f t="shared" ca="1" si="97"/>
        <v>9.6994281674704634</v>
      </c>
      <c r="G208" s="306">
        <f t="shared" ca="1" si="98"/>
        <v>22.582955521825131</v>
      </c>
      <c r="H208" s="307">
        <f t="shared" ca="1" si="99"/>
        <v>-8.233756456494179</v>
      </c>
      <c r="I208" s="304">
        <f t="shared" ca="1" si="100"/>
        <v>24.037150943603773</v>
      </c>
      <c r="J208" s="306">
        <f t="shared" ca="1" si="101"/>
        <v>441.7319631187994</v>
      </c>
      <c r="K208" s="307">
        <f t="shared" ca="1" si="102"/>
        <v>1207.4575685358645</v>
      </c>
      <c r="L208" s="304">
        <f t="shared" ca="1" si="87"/>
        <v>1285.7219400225426</v>
      </c>
      <c r="M208" s="306">
        <f t="shared" ca="1" si="103"/>
        <v>-0.3496222599311587</v>
      </c>
      <c r="N208" s="304">
        <f t="shared" ca="1" si="104"/>
        <v>-20.031879917881223</v>
      </c>
      <c r="P208" s="310">
        <f t="shared" ca="1" si="105"/>
        <v>23</v>
      </c>
      <c r="Q208" s="304">
        <f t="shared" ca="1" si="106"/>
        <v>0</v>
      </c>
      <c r="R208" s="306">
        <f t="shared" ca="1" si="107"/>
        <v>0</v>
      </c>
      <c r="S208" s="307">
        <f t="shared" ca="1" si="108"/>
        <v>3.2539999999999996</v>
      </c>
      <c r="T208" s="304">
        <f t="shared" ca="1" si="88"/>
        <v>31.921739999999996</v>
      </c>
      <c r="U208" s="311">
        <f t="shared" ca="1" si="89"/>
        <v>0</v>
      </c>
      <c r="V208" s="306">
        <f t="shared" ca="1" si="90"/>
        <v>1.0855079824701919</v>
      </c>
      <c r="W208" s="304">
        <f t="shared" ca="1" si="91"/>
        <v>1.2798001717544658</v>
      </c>
      <c r="Y208" s="314" t="str">
        <f t="shared" ca="1" si="109"/>
        <v/>
      </c>
      <c r="Z208" s="315" t="str">
        <f t="shared" ca="1" si="110"/>
        <v/>
      </c>
      <c r="AA208" s="316" t="str">
        <f t="shared" ca="1" si="111"/>
        <v/>
      </c>
      <c r="AC208" s="310">
        <f t="shared" ca="1" si="112"/>
        <v>15.999999999999941</v>
      </c>
      <c r="AD208" s="323">
        <f t="shared" ca="1" si="113"/>
        <v>441.7319631187994</v>
      </c>
      <c r="AE208" s="324" t="e">
        <f t="shared" ca="1" si="92"/>
        <v>#N/A</v>
      </c>
      <c r="AG208" s="306">
        <f t="shared" ca="1" si="114"/>
        <v>2.6155109778731629</v>
      </c>
      <c r="AH208" s="304">
        <f t="shared" ca="1" si="115"/>
        <v>-0.38417082182752721</v>
      </c>
    </row>
    <row r="209" spans="1:34" x14ac:dyDescent="0.2">
      <c r="A209" s="347">
        <f t="shared" ca="1" si="93"/>
        <v>0.1</v>
      </c>
      <c r="B209" s="304">
        <f t="shared" ca="1" si="94"/>
        <v>16.099999999999941</v>
      </c>
      <c r="D209" s="306">
        <f t="shared" ca="1" si="95"/>
        <v>-0.36950677356343442</v>
      </c>
      <c r="E209" s="307">
        <f t="shared" ca="1" si="96"/>
        <v>-9.6752776524487274</v>
      </c>
      <c r="F209" s="304">
        <f t="shared" ca="1" si="97"/>
        <v>9.682330964580947</v>
      </c>
      <c r="G209" s="306">
        <f t="shared" ca="1" si="98"/>
        <v>22.546004844468786</v>
      </c>
      <c r="H209" s="307">
        <f t="shared" ca="1" si="99"/>
        <v>-9.2012842217390514</v>
      </c>
      <c r="I209" s="304">
        <f t="shared" ca="1" si="100"/>
        <v>24.351303163815153</v>
      </c>
      <c r="J209" s="306">
        <f t="shared" ca="1" si="101"/>
        <v>443.9884111371141</v>
      </c>
      <c r="K209" s="307">
        <f t="shared" ca="1" si="102"/>
        <v>1206.5858165019529</v>
      </c>
      <c r="L209" s="304">
        <f t="shared" ca="1" si="87"/>
        <v>1285.6807697899753</v>
      </c>
      <c r="M209" s="306">
        <f t="shared" ca="1" si="103"/>
        <v>-0.38747944597674916</v>
      </c>
      <c r="N209" s="304">
        <f t="shared" ca="1" si="104"/>
        <v>-22.200936902535112</v>
      </c>
      <c r="P209" s="310">
        <f t="shared" ca="1" si="105"/>
        <v>23</v>
      </c>
      <c r="Q209" s="304">
        <f t="shared" ca="1" si="106"/>
        <v>0</v>
      </c>
      <c r="R209" s="306">
        <f t="shared" ca="1" si="107"/>
        <v>0</v>
      </c>
      <c r="S209" s="307">
        <f t="shared" ca="1" si="108"/>
        <v>3.2539999999999996</v>
      </c>
      <c r="T209" s="304">
        <f t="shared" ca="1" si="88"/>
        <v>31.921739999999996</v>
      </c>
      <c r="U209" s="311">
        <f t="shared" ca="1" si="89"/>
        <v>0</v>
      </c>
      <c r="V209" s="306">
        <f t="shared" ca="1" si="90"/>
        <v>1.0856029619284846</v>
      </c>
      <c r="W209" s="304">
        <f t="shared" ca="1" si="91"/>
        <v>1.3135862563479883</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2.9670456775080201</v>
      </c>
      <c r="AH209" s="304">
        <f t="shared" ca="1" si="115"/>
        <v>-0.39330060594789978</v>
      </c>
    </row>
    <row r="210" spans="1:34" x14ac:dyDescent="0.2">
      <c r="A210" s="347">
        <f t="shared" ca="1" si="93"/>
        <v>0.1</v>
      </c>
      <c r="B210" s="304">
        <f t="shared" ca="1" si="94"/>
        <v>16.199999999999942</v>
      </c>
      <c r="D210" s="306">
        <f t="shared" ca="1" si="95"/>
        <v>-0.3737562259537352</v>
      </c>
      <c r="E210" s="307">
        <f t="shared" ca="1" si="96"/>
        <v>-9.6574657799300301</v>
      </c>
      <c r="F210" s="304">
        <f t="shared" ca="1" si="97"/>
        <v>9.664695494787134</v>
      </c>
      <c r="G210" s="306">
        <f t="shared" ca="1" si="98"/>
        <v>22.508629221873413</v>
      </c>
      <c r="H210" s="307">
        <f t="shared" ca="1" si="99"/>
        <v>-10.167030799732053</v>
      </c>
      <c r="I210" s="304">
        <f t="shared" ca="1" si="100"/>
        <v>24.698317852243985</v>
      </c>
      <c r="J210" s="306">
        <f t="shared" ca="1" si="101"/>
        <v>446.24114284043122</v>
      </c>
      <c r="K210" s="307">
        <f t="shared" ca="1" si="102"/>
        <v>1205.6174007508794</v>
      </c>
      <c r="L210" s="304">
        <f t="shared" ca="1" si="87"/>
        <v>1285.5522060798778</v>
      </c>
      <c r="M210" s="306">
        <f t="shared" ca="1" si="103"/>
        <v>-0.42426242990296442</v>
      </c>
      <c r="N210" s="304">
        <f t="shared" ca="1" si="104"/>
        <v>-24.308446639404796</v>
      </c>
      <c r="P210" s="310">
        <f t="shared" ca="1" si="105"/>
        <v>23</v>
      </c>
      <c r="Q210" s="304">
        <f t="shared" ca="1" si="106"/>
        <v>0</v>
      </c>
      <c r="R210" s="306">
        <f t="shared" ca="1" si="107"/>
        <v>0</v>
      </c>
      <c r="S210" s="307">
        <f t="shared" ca="1" si="108"/>
        <v>3.2539999999999996</v>
      </c>
      <c r="T210" s="304">
        <f t="shared" ca="1" si="88"/>
        <v>31.921739999999996</v>
      </c>
      <c r="U210" s="311">
        <f t="shared" ca="1" si="89"/>
        <v>0</v>
      </c>
      <c r="V210" s="306">
        <f t="shared" ca="1" si="90"/>
        <v>1.0857084822847431</v>
      </c>
      <c r="W210" s="304">
        <f t="shared" ca="1" si="91"/>
        <v>1.3514224930007401</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3.3030830950096042</v>
      </c>
      <c r="AH210" s="304">
        <f t="shared" ca="1" si="115"/>
        <v>-0.40368354528211076</v>
      </c>
    </row>
    <row r="211" spans="1:34" x14ac:dyDescent="0.2">
      <c r="A211" s="347">
        <f t="shared" ca="1" si="93"/>
        <v>0.1</v>
      </c>
      <c r="B211" s="304">
        <f t="shared" ca="1" si="94"/>
        <v>16.299999999999944</v>
      </c>
      <c r="D211" s="306">
        <f t="shared" ca="1" si="95"/>
        <v>-0.37849074655152387</v>
      </c>
      <c r="E211" s="307">
        <f t="shared" ca="1" si="96"/>
        <v>-9.6390376975127658</v>
      </c>
      <c r="F211" s="304">
        <f t="shared" ca="1" si="97"/>
        <v>9.6464658284419027</v>
      </c>
      <c r="G211" s="306">
        <f t="shared" ca="1" si="98"/>
        <v>22.47078014721826</v>
      </c>
      <c r="H211" s="307">
        <f t="shared" ca="1" si="99"/>
        <v>-11.13093456948333</v>
      </c>
      <c r="I211" s="304">
        <f t="shared" ca="1" si="100"/>
        <v>25.076556079628187</v>
      </c>
      <c r="J211" s="306">
        <f t="shared" ca="1" si="101"/>
        <v>448.49011330888578</v>
      </c>
      <c r="K211" s="307">
        <f t="shared" ca="1" si="102"/>
        <v>1204.5525024824185</v>
      </c>
      <c r="L211" s="304">
        <f t="shared" ca="1" si="87"/>
        <v>1285.3365757545664</v>
      </c>
      <c r="M211" s="306">
        <f t="shared" ca="1" si="103"/>
        <v>-0.45992189566968616</v>
      </c>
      <c r="N211" s="304">
        <f t="shared" ca="1" si="104"/>
        <v>-26.35158352752919</v>
      </c>
      <c r="P211" s="310">
        <f t="shared" ca="1" si="105"/>
        <v>23</v>
      </c>
      <c r="Q211" s="304">
        <f t="shared" ca="1" si="106"/>
        <v>0</v>
      </c>
      <c r="R211" s="306">
        <f t="shared" ca="1" si="107"/>
        <v>0</v>
      </c>
      <c r="S211" s="307">
        <f t="shared" ca="1" si="108"/>
        <v>3.2539999999999996</v>
      </c>
      <c r="T211" s="304">
        <f t="shared" ca="1" si="88"/>
        <v>31.921739999999996</v>
      </c>
      <c r="U211" s="311">
        <f t="shared" ca="1" si="89"/>
        <v>0</v>
      </c>
      <c r="V211" s="306">
        <f t="shared" ca="1" si="90"/>
        <v>1.0858245266795215</v>
      </c>
      <c r="W211" s="304">
        <f t="shared" ca="1" si="91"/>
        <v>1.3932806074553514</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3.6229627380968554</v>
      </c>
      <c r="AH211" s="304">
        <f t="shared" ca="1" si="115"/>
        <v>-0.41531115334995095</v>
      </c>
    </row>
    <row r="212" spans="1:34" x14ac:dyDescent="0.2">
      <c r="A212" s="347">
        <f t="shared" ca="1" si="93"/>
        <v>0.1</v>
      </c>
      <c r="B212" s="304">
        <f t="shared" ca="1" si="94"/>
        <v>16.399999999999945</v>
      </c>
      <c r="D212" s="306">
        <f t="shared" ca="1" si="95"/>
        <v>-0.38368189159300431</v>
      </c>
      <c r="E212" s="307">
        <f t="shared" ca="1" si="96"/>
        <v>-9.6199426008871338</v>
      </c>
      <c r="F212" s="304">
        <f t="shared" ca="1" si="97"/>
        <v>9.627590946768537</v>
      </c>
      <c r="G212" s="306">
        <f t="shared" ca="1" si="98"/>
        <v>22.43241195805896</v>
      </c>
      <c r="H212" s="307">
        <f t="shared" ca="1" si="99"/>
        <v>-12.092928829572044</v>
      </c>
      <c r="I212" s="304">
        <f t="shared" ca="1" si="100"/>
        <v>25.484348803396198</v>
      </c>
      <c r="J212" s="306">
        <f t="shared" ca="1" si="101"/>
        <v>450.73527291414962</v>
      </c>
      <c r="K212" s="307">
        <f t="shared" ca="1" si="102"/>
        <v>1203.3913093124656</v>
      </c>
      <c r="L212" s="304">
        <f t="shared" ca="1" si="87"/>
        <v>1285.0342133880183</v>
      </c>
      <c r="M212" s="306">
        <f t="shared" ca="1" si="103"/>
        <v>-0.49442291187986886</v>
      </c>
      <c r="N212" s="304">
        <f t="shared" ca="1" si="104"/>
        <v>-28.328346145285096</v>
      </c>
      <c r="P212" s="310">
        <f t="shared" ca="1" si="105"/>
        <v>23</v>
      </c>
      <c r="Q212" s="304">
        <f t="shared" ca="1" si="106"/>
        <v>0</v>
      </c>
      <c r="R212" s="306">
        <f t="shared" ca="1" si="107"/>
        <v>0</v>
      </c>
      <c r="S212" s="307">
        <f t="shared" ca="1" si="108"/>
        <v>3.2539999999999996</v>
      </c>
      <c r="T212" s="304">
        <f t="shared" ca="1" si="88"/>
        <v>31.921739999999996</v>
      </c>
      <c r="U212" s="311">
        <f t="shared" ca="1" si="89"/>
        <v>0</v>
      </c>
      <c r="V212" s="306">
        <f t="shared" ca="1" si="90"/>
        <v>1.085951077834391</v>
      </c>
      <c r="W212" s="304">
        <f t="shared" ca="1" si="91"/>
        <v>1.4391315796997066</v>
      </c>
      <c r="Y212" s="314" t="str">
        <f t="shared" ca="1" si="109"/>
        <v/>
      </c>
      <c r="Z212" s="315" t="str">
        <f t="shared" ca="1" si="110"/>
        <v/>
      </c>
      <c r="AA212" s="316" t="str">
        <f t="shared" ca="1" si="111"/>
        <v/>
      </c>
      <c r="AC212" s="310" t="e">
        <f t="shared" ca="1" si="112"/>
        <v>#N/A</v>
      </c>
      <c r="AD212" s="323" t="e">
        <f t="shared" ca="1" si="113"/>
        <v>#N/A</v>
      </c>
      <c r="AE212" s="324" t="e">
        <f t="shared" ca="1" si="92"/>
        <v>#N/A</v>
      </c>
      <c r="AG212" s="306">
        <f t="shared" ca="1" si="114"/>
        <v>3.9262696164322972</v>
      </c>
      <c r="AH212" s="304">
        <f t="shared" ca="1" si="115"/>
        <v>-0.42817474107417075</v>
      </c>
    </row>
    <row r="213" spans="1:34" x14ac:dyDescent="0.2">
      <c r="A213" s="347">
        <f t="shared" ca="1" si="93"/>
        <v>0.1</v>
      </c>
      <c r="B213" s="304">
        <f t="shared" ca="1" si="94"/>
        <v>16.499999999999947</v>
      </c>
      <c r="D213" s="306">
        <f t="shared" ca="1" si="95"/>
        <v>-0.38930088048235606</v>
      </c>
      <c r="E213" s="307">
        <f t="shared" ca="1" si="96"/>
        <v>-9.6001345673499205</v>
      </c>
      <c r="F213" s="304">
        <f t="shared" ca="1" si="97"/>
        <v>9.6080247130599723</v>
      </c>
      <c r="G213" s="306">
        <f t="shared" ca="1" si="98"/>
        <v>22.393481870010724</v>
      </c>
      <c r="H213" s="307">
        <f t="shared" ca="1" si="99"/>
        <v>-13.052942286307037</v>
      </c>
      <c r="I213" s="304">
        <f t="shared" ca="1" si="100"/>
        <v>25.920017989811683</v>
      </c>
      <c r="J213" s="306">
        <f t="shared" ca="1" si="101"/>
        <v>452.9765676055531</v>
      </c>
      <c r="K213" s="307">
        <f t="shared" ca="1" si="102"/>
        <v>1202.1340157566717</v>
      </c>
      <c r="L213" s="304">
        <f t="shared" ca="1" si="87"/>
        <v>1284.6454618450066</v>
      </c>
      <c r="M213" s="306">
        <f t="shared" ca="1" si="103"/>
        <v>-0.5277437953573727</v>
      </c>
      <c r="N213" s="304">
        <f t="shared" ca="1" si="104"/>
        <v>-30.237492138193264</v>
      </c>
      <c r="P213" s="310">
        <f t="shared" ca="1" si="105"/>
        <v>23</v>
      </c>
      <c r="Q213" s="304">
        <f t="shared" ca="1" si="106"/>
        <v>0</v>
      </c>
      <c r="R213" s="306">
        <f t="shared" ca="1" si="107"/>
        <v>0</v>
      </c>
      <c r="S213" s="307">
        <f t="shared" ca="1" si="108"/>
        <v>3.2539999999999996</v>
      </c>
      <c r="T213" s="304">
        <f t="shared" ca="1" si="88"/>
        <v>31.921739999999996</v>
      </c>
      <c r="U213" s="311">
        <f t="shared" ca="1" si="89"/>
        <v>0</v>
      </c>
      <c r="V213" s="306">
        <f t="shared" ca="1" si="90"/>
        <v>1.0860881179972237</v>
      </c>
      <c r="W213" s="304">
        <f t="shared" ca="1" si="91"/>
        <v>1.4889455668414422</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4.2128126238938535</v>
      </c>
      <c r="AH213" s="304">
        <f t="shared" ca="1" si="115"/>
        <v>-0.44226539019659089</v>
      </c>
    </row>
    <row r="214" spans="1:34" x14ac:dyDescent="0.2">
      <c r="A214" s="347">
        <f t="shared" ca="1" si="93"/>
        <v>0.1</v>
      </c>
      <c r="B214" s="304">
        <f t="shared" ca="1" si="94"/>
        <v>16.599999999999948</v>
      </c>
      <c r="D214" s="306">
        <f t="shared" ca="1" si="95"/>
        <v>-0.39531891915295692</v>
      </c>
      <c r="E214" s="307">
        <f t="shared" ca="1" si="96"/>
        <v>-9.5795724556662556</v>
      </c>
      <c r="F214" s="304">
        <f t="shared" ca="1" si="97"/>
        <v>9.5877257721109164</v>
      </c>
      <c r="G214" s="306">
        <f t="shared" ca="1" si="98"/>
        <v>22.353949978095429</v>
      </c>
      <c r="H214" s="307">
        <f t="shared" ca="1" si="99"/>
        <v>-14.010899531873662</v>
      </c>
      <c r="I214" s="304">
        <f t="shared" ca="1" si="100"/>
        <v>26.381895028891503</v>
      </c>
      <c r="J214" s="306">
        <f t="shared" ca="1" si="101"/>
        <v>455.21393919795838</v>
      </c>
      <c r="K214" s="307">
        <f t="shared" ca="1" si="102"/>
        <v>1200.7808236657627</v>
      </c>
      <c r="L214" s="304">
        <f t="shared" ca="1" si="87"/>
        <v>1284.1706728171105</v>
      </c>
      <c r="M214" s="306">
        <f t="shared" ca="1" si="103"/>
        <v>-0.55987478310001226</v>
      </c>
      <c r="N214" s="304">
        <f t="shared" ca="1" si="104"/>
        <v>-32.078462127433092</v>
      </c>
      <c r="P214" s="310">
        <f t="shared" ca="1" si="105"/>
        <v>23</v>
      </c>
      <c r="Q214" s="304">
        <f t="shared" ca="1" si="106"/>
        <v>0</v>
      </c>
      <c r="R214" s="306">
        <f t="shared" ca="1" si="107"/>
        <v>0</v>
      </c>
      <c r="S214" s="307">
        <f t="shared" ca="1" si="108"/>
        <v>3.2539999999999996</v>
      </c>
      <c r="T214" s="304">
        <f t="shared" ca="1" si="88"/>
        <v>31.921739999999996</v>
      </c>
      <c r="U214" s="311">
        <f t="shared" ca="1" si="89"/>
        <v>0</v>
      </c>
      <c r="V214" s="306">
        <f t="shared" ca="1" si="90"/>
        <v>1.0862356288926327</v>
      </c>
      <c r="W214" s="304">
        <f t="shared" ca="1" si="91"/>
        <v>1.5426918351856314</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4.4825987153270619</v>
      </c>
      <c r="AH214" s="304">
        <f t="shared" ca="1" si="115"/>
        <v>-0.45757392957634985</v>
      </c>
    </row>
    <row r="215" spans="1:34" x14ac:dyDescent="0.2">
      <c r="A215" s="347">
        <f t="shared" ca="1" si="93"/>
        <v>0.1</v>
      </c>
      <c r="B215" s="304">
        <f t="shared" ca="1" si="94"/>
        <v>16.69999999999995</v>
      </c>
      <c r="D215" s="306">
        <f t="shared" ca="1" si="95"/>
        <v>-0.40170748053135874</v>
      </c>
      <c r="E215" s="307">
        <f t="shared" ca="1" si="96"/>
        <v>-9.5582197483468434</v>
      </c>
      <c r="F215" s="304">
        <f t="shared" ca="1" si="97"/>
        <v>9.5666573920885476</v>
      </c>
      <c r="G215" s="306">
        <f t="shared" ca="1" si="98"/>
        <v>22.313779230042293</v>
      </c>
      <c r="H215" s="307">
        <f t="shared" ca="1" si="99"/>
        <v>-14.966721506708346</v>
      </c>
      <c r="I215" s="304">
        <f t="shared" ca="1" si="100"/>
        <v>26.86833631221764</v>
      </c>
      <c r="J215" s="306">
        <f t="shared" ca="1" si="101"/>
        <v>457.44732565836529</v>
      </c>
      <c r="K215" s="307">
        <f t="shared" ca="1" si="102"/>
        <v>1199.3319426138337</v>
      </c>
      <c r="L215" s="304">
        <f t="shared" ca="1" si="87"/>
        <v>1283.6102073160148</v>
      </c>
      <c r="M215" s="306">
        <f t="shared" ca="1" si="103"/>
        <v>-0.59081660052912899</v>
      </c>
      <c r="N215" s="304">
        <f t="shared" ca="1" si="104"/>
        <v>-33.851297676585808</v>
      </c>
      <c r="P215" s="310">
        <f t="shared" ca="1" si="105"/>
        <v>23</v>
      </c>
      <c r="Q215" s="304">
        <f t="shared" ca="1" si="106"/>
        <v>0</v>
      </c>
      <c r="R215" s="306">
        <f t="shared" ca="1" si="107"/>
        <v>0</v>
      </c>
      <c r="S215" s="307">
        <f t="shared" ca="1" si="108"/>
        <v>3.2539999999999996</v>
      </c>
      <c r="T215" s="304">
        <f t="shared" ca="1" si="88"/>
        <v>31.921739999999996</v>
      </c>
      <c r="U215" s="311">
        <f t="shared" ca="1" si="89"/>
        <v>0</v>
      </c>
      <c r="V215" s="306">
        <f t="shared" ca="1" si="90"/>
        <v>1.0863935916774179</v>
      </c>
      <c r="W215" s="304">
        <f t="shared" ca="1" si="91"/>
        <v>1.6003387012331847</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4.7358048970784354</v>
      </c>
      <c r="AH215" s="304">
        <f t="shared" ca="1" si="115"/>
        <v>-0.47409091431642025</v>
      </c>
    </row>
    <row r="216" spans="1:34" x14ac:dyDescent="0.2">
      <c r="A216" s="347">
        <f t="shared" ca="1" si="93"/>
        <v>0.1</v>
      </c>
      <c r="B216" s="304">
        <f t="shared" ca="1" si="94"/>
        <v>16.799999999999951</v>
      </c>
      <c r="D216" s="306">
        <f t="shared" ca="1" si="95"/>
        <v>-0.40843854040851479</v>
      </c>
      <c r="E216" s="307">
        <f t="shared" ca="1" si="96"/>
        <v>-9.5360443502698811</v>
      </c>
      <c r="F216" s="304">
        <f t="shared" ca="1" si="97"/>
        <v>9.5447872627735997</v>
      </c>
      <c r="G216" s="306">
        <f t="shared" ca="1" si="98"/>
        <v>22.272935376001442</v>
      </c>
      <c r="H216" s="307">
        <f t="shared" ca="1" si="99"/>
        <v>-15.920325941735335</v>
      </c>
      <c r="I216" s="304">
        <f t="shared" ca="1" si="100"/>
        <v>27.377735997606294</v>
      </c>
      <c r="J216" s="306">
        <f t="shared" ca="1" si="101"/>
        <v>459.67666138866747</v>
      </c>
      <c r="K216" s="307">
        <f t="shared" ca="1" si="102"/>
        <v>1197.7875902414114</v>
      </c>
      <c r="L216" s="304">
        <f t="shared" ca="1" si="87"/>
        <v>1282.9644361250857</v>
      </c>
      <c r="M216" s="306">
        <f t="shared" ca="1" si="103"/>
        <v>-0.62057900061857252</v>
      </c>
      <c r="N216" s="304">
        <f t="shared" ca="1" si="104"/>
        <v>-35.556557589890708</v>
      </c>
      <c r="P216" s="310">
        <f t="shared" ca="1" si="105"/>
        <v>23</v>
      </c>
      <c r="Q216" s="304">
        <f t="shared" ca="1" si="106"/>
        <v>0</v>
      </c>
      <c r="R216" s="306">
        <f t="shared" ca="1" si="107"/>
        <v>0</v>
      </c>
      <c r="S216" s="307">
        <f t="shared" ca="1" si="108"/>
        <v>3.2539999999999996</v>
      </c>
      <c r="T216" s="304">
        <f t="shared" ca="1" si="88"/>
        <v>31.921739999999996</v>
      </c>
      <c r="U216" s="311">
        <f t="shared" ca="1" si="89"/>
        <v>0</v>
      </c>
      <c r="V216" s="306">
        <f t="shared" ca="1" si="90"/>
        <v>1.086561986900821</v>
      </c>
      <c r="W216" s="304">
        <f t="shared" ca="1" si="91"/>
        <v>1.6618534812345003</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4.9727497487679306</v>
      </c>
      <c r="AH216" s="304">
        <f t="shared" ca="1" si="115"/>
        <v>-0.49180660763158723</v>
      </c>
    </row>
    <row r="217" spans="1:34" x14ac:dyDescent="0.2">
      <c r="A217" s="347">
        <f t="shared" ca="1" si="93"/>
        <v>0.1</v>
      </c>
      <c r="B217" s="304">
        <f t="shared" ca="1" si="94"/>
        <v>16.899999999999952</v>
      </c>
      <c r="D217" s="306">
        <f t="shared" ca="1" si="95"/>
        <v>-0.4154847693743503</v>
      </c>
      <c r="E217" s="307">
        <f t="shared" ca="1" si="96"/>
        <v>-9.5130183565569215</v>
      </c>
      <c r="F217" s="304">
        <f t="shared" ca="1" si="97"/>
        <v>9.5220872630831845</v>
      </c>
      <c r="G217" s="306">
        <f t="shared" ca="1" si="98"/>
        <v>22.231386899064006</v>
      </c>
      <c r="H217" s="307">
        <f t="shared" ca="1" si="99"/>
        <v>-16.871627777391026</v>
      </c>
      <c r="I217" s="304">
        <f t="shared" ca="1" si="100"/>
        <v>27.908536101248792</v>
      </c>
      <c r="J217" s="306">
        <f t="shared" ca="1" si="101"/>
        <v>461.90187750242075</v>
      </c>
      <c r="K217" s="307">
        <f t="shared" ca="1" si="102"/>
        <v>1196.1479925554552</v>
      </c>
      <c r="L217" s="304">
        <f t="shared" ca="1" si="87"/>
        <v>1282.2337402106944</v>
      </c>
      <c r="M217" s="306">
        <f t="shared" ca="1" si="103"/>
        <v>-0.64917933331478139</v>
      </c>
      <c r="N217" s="304">
        <f t="shared" ca="1" si="104"/>
        <v>-37.195235946053494</v>
      </c>
      <c r="P217" s="310">
        <f t="shared" ca="1" si="105"/>
        <v>23</v>
      </c>
      <c r="Q217" s="304">
        <f t="shared" ca="1" si="106"/>
        <v>0</v>
      </c>
      <c r="R217" s="306">
        <f t="shared" ca="1" si="107"/>
        <v>0</v>
      </c>
      <c r="S217" s="307">
        <f t="shared" ca="1" si="108"/>
        <v>3.2539999999999996</v>
      </c>
      <c r="T217" s="304">
        <f t="shared" ca="1" si="88"/>
        <v>31.921739999999996</v>
      </c>
      <c r="U217" s="311">
        <f t="shared" ca="1" si="89"/>
        <v>0</v>
      </c>
      <c r="V217" s="306">
        <f t="shared" ca="1" si="90"/>
        <v>1.0867407944693468</v>
      </c>
      <c r="W217" s="304">
        <f t="shared" ca="1" si="91"/>
        <v>1.7272024488727542</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5.1938658302696172</v>
      </c>
      <c r="AH217" s="304">
        <f t="shared" ca="1" si="115"/>
        <v>-0.51071096534557481</v>
      </c>
    </row>
    <row r="218" spans="1:34" x14ac:dyDescent="0.2">
      <c r="A218" s="347">
        <f t="shared" ca="1" si="93"/>
        <v>0.1</v>
      </c>
      <c r="B218" s="304">
        <f t="shared" ca="1" si="94"/>
        <v>16.999999999999954</v>
      </c>
      <c r="D218" s="306">
        <f t="shared" ca="1" si="95"/>
        <v>-0.42281968323728064</v>
      </c>
      <c r="E218" s="307">
        <f t="shared" ca="1" si="96"/>
        <v>-9.4891178011105506</v>
      </c>
      <c r="F218" s="304">
        <f t="shared" ca="1" si="97"/>
        <v>9.4985332092847905</v>
      </c>
      <c r="G218" s="306">
        <f t="shared" ca="1" si="98"/>
        <v>22.189104930740278</v>
      </c>
      <c r="H218" s="307">
        <f t="shared" ca="1" si="99"/>
        <v>-17.82053955750208</v>
      </c>
      <c r="I218" s="304">
        <f t="shared" ca="1" si="100"/>
        <v>28.459234138463721</v>
      </c>
      <c r="J218" s="306">
        <f t="shared" ca="1" si="101"/>
        <v>464.12290209391097</v>
      </c>
      <c r="K218" s="307">
        <f t="shared" ca="1" si="102"/>
        <v>1194.4133841887106</v>
      </c>
      <c r="L218" s="304">
        <f t="shared" ca="1" si="87"/>
        <v>1281.4185110951075</v>
      </c>
      <c r="M218" s="306">
        <f t="shared" ca="1" si="103"/>
        <v>-0.67664118944325635</v>
      </c>
      <c r="N218" s="304">
        <f t="shared" ca="1" si="104"/>
        <v>-38.768684399810581</v>
      </c>
      <c r="P218" s="310">
        <f t="shared" ca="1" si="105"/>
        <v>23</v>
      </c>
      <c r="Q218" s="304">
        <f t="shared" ca="1" si="106"/>
        <v>0</v>
      </c>
      <c r="R218" s="306">
        <f t="shared" ca="1" si="107"/>
        <v>0</v>
      </c>
      <c r="S218" s="307">
        <f t="shared" ca="1" si="108"/>
        <v>3.2539999999999996</v>
      </c>
      <c r="T218" s="304">
        <f t="shared" ca="1" si="88"/>
        <v>31.921739999999996</v>
      </c>
      <c r="U218" s="311">
        <f t="shared" ca="1" si="89"/>
        <v>0</v>
      </c>
      <c r="V218" s="306">
        <f t="shared" ca="1" si="90"/>
        <v>1.0869299936158932</v>
      </c>
      <c r="W218" s="304">
        <f t="shared" ca="1" si="91"/>
        <v>1.7963508006116204</v>
      </c>
      <c r="Y218" s="314" t="str">
        <f t="shared" ca="1" si="109"/>
        <v/>
      </c>
      <c r="Z218" s="315" t="str">
        <f t="shared" ca="1" si="110"/>
        <v/>
      </c>
      <c r="AA218" s="316" t="str">
        <f t="shared" ca="1" si="111"/>
        <v/>
      </c>
      <c r="AC218" s="310">
        <f t="shared" ca="1" si="112"/>
        <v>16.999999999999954</v>
      </c>
      <c r="AD218" s="323">
        <f t="shared" ca="1" si="113"/>
        <v>464.12290209391097</v>
      </c>
      <c r="AE218" s="324" t="e">
        <f t="shared" ca="1" si="92"/>
        <v>#N/A</v>
      </c>
      <c r="AG218" s="306">
        <f t="shared" ca="1" si="114"/>
        <v>5.3996739550528297</v>
      </c>
      <c r="AH218" s="304">
        <f t="shared" ca="1" si="115"/>
        <v>-0.53079362288652565</v>
      </c>
    </row>
    <row r="219" spans="1:34" x14ac:dyDescent="0.2">
      <c r="A219" s="347">
        <f t="shared" ca="1" si="93"/>
        <v>0.1</v>
      </c>
      <c r="B219" s="304">
        <f t="shared" ca="1" si="94"/>
        <v>17.099999999999955</v>
      </c>
      <c r="D219" s="306">
        <f t="shared" ca="1" si="95"/>
        <v>-0.43041775555188438</v>
      </c>
      <c r="E219" s="307">
        <f t="shared" ca="1" si="96"/>
        <v>-9.4643223954726814</v>
      </c>
      <c r="F219" s="304">
        <f t="shared" ca="1" si="97"/>
        <v>9.4741045935613393</v>
      </c>
      <c r="G219" s="306">
        <f t="shared" ca="1" si="98"/>
        <v>22.146063155185089</v>
      </c>
      <c r="H219" s="307">
        <f t="shared" ca="1" si="99"/>
        <v>-18.766971797049347</v>
      </c>
      <c r="I219" s="304">
        <f t="shared" ca="1" si="100"/>
        <v>29.028388582639103</v>
      </c>
      <c r="J219" s="306">
        <f t="shared" ca="1" si="101"/>
        <v>466.33966049820725</v>
      </c>
      <c r="K219" s="307">
        <f t="shared" ca="1" si="102"/>
        <v>1192.584008620983</v>
      </c>
      <c r="L219" s="304">
        <f t="shared" ca="1" si="87"/>
        <v>1280.5191511930136</v>
      </c>
      <c r="M219" s="306">
        <f t="shared" ca="1" si="103"/>
        <v>-0.70299314928198076</v>
      </c>
      <c r="N219" s="304">
        <f t="shared" ca="1" si="104"/>
        <v>-40.278540480467733</v>
      </c>
      <c r="P219" s="310">
        <f t="shared" ca="1" si="105"/>
        <v>23</v>
      </c>
      <c r="Q219" s="304">
        <f t="shared" ca="1" si="106"/>
        <v>0</v>
      </c>
      <c r="R219" s="306">
        <f t="shared" ca="1" si="107"/>
        <v>0</v>
      </c>
      <c r="S219" s="307">
        <f t="shared" ca="1" si="108"/>
        <v>3.2539999999999996</v>
      </c>
      <c r="T219" s="304">
        <f t="shared" ca="1" si="88"/>
        <v>31.921739999999996</v>
      </c>
      <c r="U219" s="311">
        <f t="shared" ca="1" si="89"/>
        <v>0</v>
      </c>
      <c r="V219" s="306">
        <f t="shared" ca="1" si="90"/>
        <v>1.0871295628728981</v>
      </c>
      <c r="W219" s="304">
        <f t="shared" ca="1" si="91"/>
        <v>1.8692626282203011</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5.5907599662507392</v>
      </c>
      <c r="AH219" s="304">
        <f t="shared" ca="1" si="115"/>
        <v>-0.55204388463786747</v>
      </c>
    </row>
    <row r="220" spans="1:34" x14ac:dyDescent="0.2">
      <c r="A220" s="347">
        <f t="shared" ca="1" si="93"/>
        <v>0.1</v>
      </c>
      <c r="B220" s="304">
        <f t="shared" ca="1" si="94"/>
        <v>17.199999999999957</v>
      </c>
      <c r="D220" s="306">
        <f t="shared" ca="1" si="95"/>
        <v>-0.43825449658266963</v>
      </c>
      <c r="E220" s="307">
        <f t="shared" ca="1" si="96"/>
        <v>-9.4386152658527323</v>
      </c>
      <c r="F220" s="304">
        <f t="shared" ca="1" si="97"/>
        <v>9.4487843207771007</v>
      </c>
      <c r="G220" s="306">
        <f t="shared" ca="1" si="98"/>
        <v>22.102237705526822</v>
      </c>
      <c r="H220" s="307">
        <f t="shared" ca="1" si="99"/>
        <v>-19.71083332363462</v>
      </c>
      <c r="I220" s="304">
        <f t="shared" ca="1" si="100"/>
        <v>29.61462243392133</v>
      </c>
      <c r="J220" s="306">
        <f t="shared" ca="1" si="101"/>
        <v>468.55207554124286</v>
      </c>
      <c r="K220" s="307">
        <f t="shared" ca="1" si="102"/>
        <v>1190.6601183649489</v>
      </c>
      <c r="L220" s="304">
        <f t="shared" ca="1" si="87"/>
        <v>1279.5360741139114</v>
      </c>
      <c r="M220" s="306">
        <f t="shared" ca="1" si="103"/>
        <v>-0.72826765390761072</v>
      </c>
      <c r="N220" s="304">
        <f t="shared" ca="1" si="104"/>
        <v>-41.726662924800209</v>
      </c>
      <c r="P220" s="310">
        <f t="shared" ca="1" si="105"/>
        <v>23</v>
      </c>
      <c r="Q220" s="304">
        <f t="shared" ca="1" si="106"/>
        <v>0</v>
      </c>
      <c r="R220" s="306">
        <f t="shared" ca="1" si="107"/>
        <v>0</v>
      </c>
      <c r="S220" s="307">
        <f t="shared" ca="1" si="108"/>
        <v>3.2539999999999996</v>
      </c>
      <c r="T220" s="304">
        <f t="shared" ca="1" si="88"/>
        <v>31.921739999999996</v>
      </c>
      <c r="U220" s="311">
        <f t="shared" ca="1" si="89"/>
        <v>0</v>
      </c>
      <c r="V220" s="306">
        <f t="shared" ca="1" si="90"/>
        <v>1.0873394800492322</v>
      </c>
      <c r="W220" s="304">
        <f t="shared" ca="1" si="91"/>
        <v>1.9459008979814119</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5.7677543574784362</v>
      </c>
      <c r="AH220" s="304">
        <f t="shared" ca="1" si="115"/>
        <v>-0.57445071549486826</v>
      </c>
    </row>
    <row r="221" spans="1:34" x14ac:dyDescent="0.2">
      <c r="A221" s="347">
        <f t="shared" ca="1" si="93"/>
        <v>0.1</v>
      </c>
      <c r="B221" s="304">
        <f t="shared" ca="1" si="94"/>
        <v>17.299999999999958</v>
      </c>
      <c r="D221" s="306">
        <f t="shared" ca="1" si="95"/>
        <v>-0.4463065033299416</v>
      </c>
      <c r="E221" s="307">
        <f t="shared" ca="1" si="96"/>
        <v>-9.411982694440443</v>
      </c>
      <c r="F221" s="304">
        <f t="shared" ca="1" si="97"/>
        <v>9.4225584495592809</v>
      </c>
      <c r="G221" s="306">
        <f t="shared" ca="1" si="98"/>
        <v>22.057607055193827</v>
      </c>
      <c r="H221" s="307">
        <f t="shared" ca="1" si="99"/>
        <v>-20.652031593078664</v>
      </c>
      <c r="I221" s="304">
        <f t="shared" ca="1" si="100"/>
        <v>30.216625190825923</v>
      </c>
      <c r="J221" s="306">
        <f t="shared" ca="1" si="101"/>
        <v>470.76006777927887</v>
      </c>
      <c r="K221" s="307">
        <f t="shared" ca="1" si="102"/>
        <v>1188.6419751191131</v>
      </c>
      <c r="L221" s="304">
        <f t="shared" ca="1" si="87"/>
        <v>1278.4697049326658</v>
      </c>
      <c r="M221" s="306">
        <f t="shared" ca="1" si="103"/>
        <v>-0.75250000760556901</v>
      </c>
      <c r="N221" s="304">
        <f t="shared" ca="1" si="104"/>
        <v>-43.11507451936145</v>
      </c>
      <c r="P221" s="310">
        <f t="shared" ca="1" si="105"/>
        <v>23</v>
      </c>
      <c r="Q221" s="304">
        <f t="shared" ca="1" si="106"/>
        <v>0</v>
      </c>
      <c r="R221" s="306">
        <f t="shared" ca="1" si="107"/>
        <v>0</v>
      </c>
      <c r="S221" s="307">
        <f t="shared" ca="1" si="108"/>
        <v>3.2539999999999996</v>
      </c>
      <c r="T221" s="304">
        <f t="shared" ca="1" si="88"/>
        <v>31.921739999999996</v>
      </c>
      <c r="U221" s="311">
        <f t="shared" ca="1" si="89"/>
        <v>0</v>
      </c>
      <c r="V221" s="306">
        <f t="shared" ca="1" si="90"/>
        <v>1.087559722210538</v>
      </c>
      <c r="W221" s="304">
        <f t="shared" ca="1" si="91"/>
        <v>2.026227436091474</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5.9313148462676351</v>
      </c>
      <c r="AH221" s="304">
        <f t="shared" ca="1" si="115"/>
        <v>-0.59800273447492691</v>
      </c>
    </row>
    <row r="222" spans="1:34" x14ac:dyDescent="0.2">
      <c r="A222" s="347">
        <f t="shared" ca="1" si="93"/>
        <v>0.1</v>
      </c>
      <c r="B222" s="304">
        <f t="shared" ca="1" si="94"/>
        <v>17.399999999999959</v>
      </c>
      <c r="D222" s="306">
        <f t="shared" ca="1" si="95"/>
        <v>-0.45455148523158245</v>
      </c>
      <c r="E222" s="307">
        <f t="shared" ca="1" si="96"/>
        <v>-9.3844138695465134</v>
      </c>
      <c r="F222" s="304">
        <f t="shared" ca="1" si="97"/>
        <v>9.3954159422381736</v>
      </c>
      <c r="G222" s="306">
        <f t="shared" ca="1" si="98"/>
        <v>22.01215190667067</v>
      </c>
      <c r="H222" s="307">
        <f t="shared" ca="1" si="99"/>
        <v>-21.590472980033315</v>
      </c>
      <c r="I222" s="304">
        <f t="shared" ca="1" si="100"/>
        <v>30.83315350501622</v>
      </c>
      <c r="J222" s="306">
        <f t="shared" ca="1" si="101"/>
        <v>472.96355572737207</v>
      </c>
      <c r="K222" s="307">
        <f t="shared" ca="1" si="102"/>
        <v>1186.5298498904576</v>
      </c>
      <c r="L222" s="304">
        <f t="shared" ca="1" si="87"/>
        <v>1277.3204804305576</v>
      </c>
      <c r="M222" s="306">
        <f t="shared" ca="1" si="103"/>
        <v>-0.77572751209370372</v>
      </c>
      <c r="N222" s="304">
        <f t="shared" ca="1" si="104"/>
        <v>-44.445912495152747</v>
      </c>
      <c r="P222" s="310">
        <f t="shared" ca="1" si="105"/>
        <v>23</v>
      </c>
      <c r="Q222" s="304">
        <f t="shared" ca="1" si="106"/>
        <v>0</v>
      </c>
      <c r="R222" s="306">
        <f t="shared" ca="1" si="107"/>
        <v>0</v>
      </c>
      <c r="S222" s="307">
        <f t="shared" ca="1" si="108"/>
        <v>3.2539999999999996</v>
      </c>
      <c r="T222" s="304">
        <f t="shared" ca="1" si="88"/>
        <v>31.921739999999996</v>
      </c>
      <c r="U222" s="311">
        <f t="shared" ca="1" si="89"/>
        <v>0</v>
      </c>
      <c r="V222" s="306">
        <f t="shared" ca="1" si="90"/>
        <v>1.0877902656627529</v>
      </c>
      <c r="W222" s="304">
        <f t="shared" ca="1" si="91"/>
        <v>2.1102029197766892</v>
      </c>
      <c r="Y222" s="314" t="str">
        <f t="shared" ca="1" si="109"/>
        <v/>
      </c>
      <c r="Z222" s="315" t="str">
        <f t="shared" ca="1" si="110"/>
        <v/>
      </c>
      <c r="AA222" s="316" t="str">
        <f t="shared" ca="1" si="111"/>
        <v/>
      </c>
      <c r="AC222" s="310" t="e">
        <f t="shared" ca="1" si="112"/>
        <v>#N/A</v>
      </c>
      <c r="AD222" s="323" t="e">
        <f t="shared" ca="1" si="113"/>
        <v>#N/A</v>
      </c>
      <c r="AE222" s="324" t="e">
        <f t="shared" ca="1" si="92"/>
        <v>#N/A</v>
      </c>
      <c r="AG222" s="306">
        <f t="shared" ca="1" si="114"/>
        <v>6.0821118344018421</v>
      </c>
      <c r="AH222" s="304">
        <f t="shared" ca="1" si="115"/>
        <v>-0.62268821023093868</v>
      </c>
    </row>
    <row r="223" spans="1:34" x14ac:dyDescent="0.2">
      <c r="A223" s="347">
        <f t="shared" ca="1" si="93"/>
        <v>0.1</v>
      </c>
      <c r="B223" s="304">
        <f t="shared" ca="1" si="94"/>
        <v>17.499999999999961</v>
      </c>
      <c r="D223" s="306">
        <f t="shared" ca="1" si="95"/>
        <v>-0.46296826992301682</v>
      </c>
      <c r="E223" s="307">
        <f t="shared" ca="1" si="96"/>
        <v>-9.3559006477528204</v>
      </c>
      <c r="F223" s="304">
        <f t="shared" ca="1" si="97"/>
        <v>9.3673484268269398</v>
      </c>
      <c r="G223" s="306">
        <f t="shared" ca="1" si="98"/>
        <v>21.96585507967837</v>
      </c>
      <c r="H223" s="307">
        <f t="shared" ca="1" si="99"/>
        <v>-22.526063044808598</v>
      </c>
      <c r="I223" s="304">
        <f t="shared" ca="1" si="100"/>
        <v>31.463030777090175</v>
      </c>
      <c r="J223" s="306">
        <f t="shared" ca="1" si="101"/>
        <v>475.16245607668952</v>
      </c>
      <c r="K223" s="307">
        <f t="shared" ca="1" si="102"/>
        <v>1184.3240230892156</v>
      </c>
      <c r="L223" s="304">
        <f t="shared" ca="1" si="87"/>
        <v>1276.0888493091134</v>
      </c>
      <c r="M223" s="306">
        <f t="shared" ca="1" si="103"/>
        <v>-0.79798872785522601</v>
      </c>
      <c r="N223" s="304">
        <f t="shared" ca="1" si="104"/>
        <v>-45.721386205118087</v>
      </c>
      <c r="P223" s="310">
        <f t="shared" ca="1" si="105"/>
        <v>23</v>
      </c>
      <c r="Q223" s="304">
        <f t="shared" ca="1" si="106"/>
        <v>0</v>
      </c>
      <c r="R223" s="306">
        <f t="shared" ca="1" si="107"/>
        <v>0</v>
      </c>
      <c r="S223" s="307">
        <f t="shared" ca="1" si="108"/>
        <v>3.2539999999999996</v>
      </c>
      <c r="T223" s="304">
        <f t="shared" ca="1" si="88"/>
        <v>31.921739999999996</v>
      </c>
      <c r="U223" s="311">
        <f t="shared" ca="1" si="89"/>
        <v>0</v>
      </c>
      <c r="V223" s="306">
        <f t="shared" ca="1" si="90"/>
        <v>1.0880310859385425</v>
      </c>
      <c r="W223" s="304">
        <f t="shared" ca="1" si="91"/>
        <v>2.1977868736658657</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6.2208165707884708</v>
      </c>
      <c r="AH223" s="304">
        <f t="shared" ca="1" si="115"/>
        <v>-0.64849505832104781</v>
      </c>
    </row>
    <row r="224" spans="1:34" x14ac:dyDescent="0.2">
      <c r="A224" s="347">
        <f t="shared" ca="1" si="93"/>
        <v>0.1</v>
      </c>
      <c r="B224" s="304">
        <f t="shared" ca="1" si="94"/>
        <v>17.599999999999962</v>
      </c>
      <c r="D224" s="306">
        <f t="shared" ca="1" si="95"/>
        <v>-0.47153679306544688</v>
      </c>
      <c r="E224" s="307">
        <f t="shared" ca="1" si="96"/>
        <v>-9.3264373301194237</v>
      </c>
      <c r="F224" s="304">
        <f t="shared" ca="1" si="97"/>
        <v>9.3383499730873005</v>
      </c>
      <c r="G224" s="306">
        <f t="shared" ca="1" si="98"/>
        <v>21.918701400371827</v>
      </c>
      <c r="H224" s="307">
        <f t="shared" ca="1" si="99"/>
        <v>-23.458706777820542</v>
      </c>
      <c r="I224" s="304">
        <f t="shared" ca="1" si="100"/>
        <v>32.105145923456341</v>
      </c>
      <c r="J224" s="306">
        <f t="shared" ca="1" si="101"/>
        <v>477.35668390069202</v>
      </c>
      <c r="K224" s="307">
        <f t="shared" ca="1" si="102"/>
        <v>1182.0247845980841</v>
      </c>
      <c r="L224" s="304">
        <f t="shared" ca="1" si="87"/>
        <v>1274.7752723789447</v>
      </c>
      <c r="M224" s="306">
        <f t="shared" ca="1" si="103"/>
        <v>-0.81932285421616535</v>
      </c>
      <c r="N224" s="304">
        <f t="shared" ca="1" si="104"/>
        <v>-46.943741605198703</v>
      </c>
      <c r="P224" s="310">
        <f t="shared" ca="1" si="105"/>
        <v>23</v>
      </c>
      <c r="Q224" s="304">
        <f t="shared" ca="1" si="106"/>
        <v>0</v>
      </c>
      <c r="R224" s="306">
        <f t="shared" ca="1" si="107"/>
        <v>0</v>
      </c>
      <c r="S224" s="307">
        <f t="shared" ca="1" si="108"/>
        <v>3.2539999999999996</v>
      </c>
      <c r="T224" s="304">
        <f t="shared" ca="1" si="88"/>
        <v>31.921739999999996</v>
      </c>
      <c r="U224" s="311">
        <f t="shared" ca="1" si="89"/>
        <v>0</v>
      </c>
      <c r="V224" s="306">
        <f t="shared" ca="1" si="90"/>
        <v>1.088282157786397</v>
      </c>
      <c r="W224" s="304">
        <f t="shared" ca="1" si="91"/>
        <v>2.2889376709857103</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6.3480917599949791</v>
      </c>
      <c r="AH224" s="304">
        <f t="shared" ca="1" si="115"/>
        <v>-0.67541084009399688</v>
      </c>
    </row>
    <row r="225" spans="1:34" x14ac:dyDescent="0.2">
      <c r="A225" s="347">
        <f t="shared" ca="1" si="93"/>
        <v>0.1</v>
      </c>
      <c r="B225" s="304">
        <f t="shared" ca="1" si="94"/>
        <v>17.699999999999964</v>
      </c>
      <c r="D225" s="306">
        <f t="shared" ca="1" si="95"/>
        <v>-0.48023807580311767</v>
      </c>
      <c r="E225" s="307">
        <f t="shared" ca="1" si="96"/>
        <v>-9.2960204535831235</v>
      </c>
      <c r="F225" s="304">
        <f t="shared" ca="1" si="97"/>
        <v>9.3084168838147168</v>
      </c>
      <c r="G225" s="306">
        <f t="shared" ca="1" si="98"/>
        <v>21.870677592791516</v>
      </c>
      <c r="H225" s="307">
        <f t="shared" ca="1" si="99"/>
        <v>-24.388308823178853</v>
      </c>
      <c r="I225" s="304">
        <f t="shared" ca="1" si="100"/>
        <v>32.758451514419548</v>
      </c>
      <c r="J225" s="306">
        <f t="shared" ca="1" si="101"/>
        <v>479.54615285035021</v>
      </c>
      <c r="K225" s="307">
        <f t="shared" ca="1" si="102"/>
        <v>1179.6324338180341</v>
      </c>
      <c r="L225" s="304">
        <f t="shared" ca="1" si="87"/>
        <v>1273.3802227257302</v>
      </c>
      <c r="M225" s="306">
        <f t="shared" ca="1" si="103"/>
        <v>-0.83976921760091883</v>
      </c>
      <c r="N225" s="304">
        <f t="shared" ca="1" si="104"/>
        <v>-48.115231933535895</v>
      </c>
      <c r="P225" s="310">
        <f t="shared" ca="1" si="105"/>
        <v>23</v>
      </c>
      <c r="Q225" s="304">
        <f t="shared" ca="1" si="106"/>
        <v>0</v>
      </c>
      <c r="R225" s="306">
        <f t="shared" ca="1" si="107"/>
        <v>0</v>
      </c>
      <c r="S225" s="307">
        <f t="shared" ca="1" si="108"/>
        <v>3.2539999999999996</v>
      </c>
      <c r="T225" s="304">
        <f t="shared" ca="1" si="88"/>
        <v>31.921739999999996</v>
      </c>
      <c r="U225" s="311">
        <f t="shared" ca="1" si="89"/>
        <v>0</v>
      </c>
      <c r="V225" s="306">
        <f t="shared" ca="1" si="90"/>
        <v>1.0885434551621638</v>
      </c>
      <c r="W225" s="304">
        <f t="shared" ca="1" si="91"/>
        <v>2.3836125391695075</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6.4645843233802474</v>
      </c>
      <c r="AH225" s="304">
        <f t="shared" ca="1" si="115"/>
        <v>-0.7034227630564569</v>
      </c>
    </row>
    <row r="226" spans="1:34" x14ac:dyDescent="0.2">
      <c r="A226" s="347">
        <f t="shared" ca="1" si="93"/>
        <v>0.1</v>
      </c>
      <c r="B226" s="304">
        <f t="shared" ca="1" si="94"/>
        <v>17.799999999999965</v>
      </c>
      <c r="D226" s="306">
        <f t="shared" ca="1" si="95"/>
        <v>-0.48905419293211222</v>
      </c>
      <c r="E226" s="307">
        <f t="shared" ca="1" si="96"/>
        <v>-9.2646485979734798</v>
      </c>
      <c r="F226" s="304">
        <f t="shared" ca="1" si="97"/>
        <v>9.2775475017677191</v>
      </c>
      <c r="G226" s="306">
        <f t="shared" ca="1" si="98"/>
        <v>21.821772173498307</v>
      </c>
      <c r="H226" s="307">
        <f t="shared" ca="1" si="99"/>
        <v>-25.314773682976202</v>
      </c>
      <c r="I226" s="304">
        <f t="shared" ca="1" si="100"/>
        <v>33.421961453696419</v>
      </c>
      <c r="J226" s="306">
        <f t="shared" ca="1" si="101"/>
        <v>481.73077533866473</v>
      </c>
      <c r="K226" s="307">
        <f t="shared" ca="1" si="102"/>
        <v>1177.1472796927264</v>
      </c>
      <c r="L226" s="304">
        <f t="shared" ca="1" si="87"/>
        <v>1271.9041858553564</v>
      </c>
      <c r="M226" s="306">
        <f t="shared" ca="1" si="103"/>
        <v>-0.85936685632718035</v>
      </c>
      <c r="N226" s="304">
        <f t="shared" ca="1" si="104"/>
        <v>-49.238093920972823</v>
      </c>
      <c r="P226" s="310">
        <f t="shared" ca="1" si="105"/>
        <v>23</v>
      </c>
      <c r="Q226" s="304">
        <f t="shared" ca="1" si="106"/>
        <v>0</v>
      </c>
      <c r="R226" s="306">
        <f t="shared" ca="1" si="107"/>
        <v>0</v>
      </c>
      <c r="S226" s="307">
        <f t="shared" ca="1" si="108"/>
        <v>3.2539999999999996</v>
      </c>
      <c r="T226" s="304">
        <f t="shared" ca="1" si="88"/>
        <v>31.921739999999996</v>
      </c>
      <c r="U226" s="311">
        <f t="shared" ca="1" si="89"/>
        <v>0</v>
      </c>
      <c r="V226" s="306">
        <f t="shared" ca="1" si="90"/>
        <v>1.0888149512227869</v>
      </c>
      <c r="W226" s="304">
        <f t="shared" ca="1" si="91"/>
        <v>2.481767569497122</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6.5709200104234915</v>
      </c>
      <c r="AH226" s="304">
        <f t="shared" ca="1" si="115"/>
        <v>-0.73251768259665273</v>
      </c>
    </row>
    <row r="227" spans="1:34" x14ac:dyDescent="0.2">
      <c r="A227" s="347">
        <f t="shared" ca="1" si="93"/>
        <v>0.1</v>
      </c>
      <c r="B227" s="304">
        <f t="shared" ca="1" si="94"/>
        <v>17.899999999999967</v>
      </c>
      <c r="D227" s="306">
        <f t="shared" ca="1" si="95"/>
        <v>-0.49796823439020726</v>
      </c>
      <c r="E227" s="307">
        <f t="shared" ca="1" si="96"/>
        <v>-9.2323222085413956</v>
      </c>
      <c r="F227" s="304">
        <f t="shared" ca="1" si="97"/>
        <v>9.2457420321350288</v>
      </c>
      <c r="G227" s="306">
        <f t="shared" ca="1" si="98"/>
        <v>21.771975350059286</v>
      </c>
      <c r="H227" s="307">
        <f t="shared" ca="1" si="99"/>
        <v>-26.238005903830341</v>
      </c>
      <c r="I227" s="304">
        <f t="shared" ca="1" si="100"/>
        <v>34.094748341247879</v>
      </c>
      <c r="J227" s="306">
        <f t="shared" ca="1" si="101"/>
        <v>483.91046271484259</v>
      </c>
      <c r="K227" s="307">
        <f t="shared" ca="1" si="102"/>
        <v>1174.5696407133862</v>
      </c>
      <c r="L227" s="304">
        <f t="shared" ca="1" si="87"/>
        <v>1270.3476598201244</v>
      </c>
      <c r="M227" s="306">
        <f t="shared" ca="1" si="103"/>
        <v>-0.87815419006142892</v>
      </c>
      <c r="N227" s="304">
        <f t="shared" ca="1" si="104"/>
        <v>-50.314528852249019</v>
      </c>
      <c r="P227" s="310">
        <f t="shared" ca="1" si="105"/>
        <v>23</v>
      </c>
      <c r="Q227" s="304">
        <f t="shared" ca="1" si="106"/>
        <v>0</v>
      </c>
      <c r="R227" s="306">
        <f t="shared" ca="1" si="107"/>
        <v>0</v>
      </c>
      <c r="S227" s="307">
        <f t="shared" ca="1" si="108"/>
        <v>3.2539999999999996</v>
      </c>
      <c r="T227" s="304">
        <f t="shared" ca="1" si="88"/>
        <v>31.921739999999996</v>
      </c>
      <c r="U227" s="311">
        <f t="shared" ca="1" si="89"/>
        <v>0</v>
      </c>
      <c r="V227" s="306">
        <f t="shared" ca="1" si="90"/>
        <v>1.0890966183220694</v>
      </c>
      <c r="W227" s="304">
        <f t="shared" ca="1" si="91"/>
        <v>2.583357730411334</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6.6676995671177615</v>
      </c>
      <c r="AH227" s="304">
        <f t="shared" ca="1" si="115"/>
        <v>-0.76268210494687227</v>
      </c>
    </row>
    <row r="228" spans="1:34" x14ac:dyDescent="0.2">
      <c r="A228" s="347">
        <f t="shared" ca="1" si="93"/>
        <v>0.1</v>
      </c>
      <c r="B228" s="304">
        <f t="shared" ca="1" si="94"/>
        <v>17.999999999999968</v>
      </c>
      <c r="D228" s="306">
        <f t="shared" ca="1" si="95"/>
        <v>-0.50696426223222102</v>
      </c>
      <c r="E228" s="307">
        <f t="shared" ca="1" si="96"/>
        <v>-9.1990434335144613</v>
      </c>
      <c r="F228" s="304">
        <f t="shared" ca="1" si="97"/>
        <v>9.213002380053215</v>
      </c>
      <c r="G228" s="306">
        <f t="shared" ca="1" si="98"/>
        <v>21.721278923836064</v>
      </c>
      <c r="H228" s="307">
        <f t="shared" ca="1" si="99"/>
        <v>-27.157910247181789</v>
      </c>
      <c r="I228" s="304">
        <f t="shared" ca="1" si="100"/>
        <v>34.775940635460408</v>
      </c>
      <c r="J228" s="306">
        <f t="shared" ca="1" si="101"/>
        <v>486.08512542853737</v>
      </c>
      <c r="K228" s="307">
        <f t="shared" ca="1" si="102"/>
        <v>1171.8998449058356</v>
      </c>
      <c r="L228" s="304">
        <f t="shared" ca="1" si="87"/>
        <v>1268.7111553277989</v>
      </c>
      <c r="M228" s="306">
        <f t="shared" ca="1" si="103"/>
        <v>-0.89616876239643106</v>
      </c>
      <c r="N228" s="304">
        <f t="shared" ca="1" si="104"/>
        <v>-51.346687816777774</v>
      </c>
      <c r="P228" s="310">
        <f t="shared" ca="1" si="105"/>
        <v>23</v>
      </c>
      <c r="Q228" s="304">
        <f t="shared" ca="1" si="106"/>
        <v>0</v>
      </c>
      <c r="R228" s="306">
        <f t="shared" ca="1" si="107"/>
        <v>0</v>
      </c>
      <c r="S228" s="307">
        <f t="shared" ca="1" si="108"/>
        <v>3.2539999999999996</v>
      </c>
      <c r="T228" s="304">
        <f t="shared" ca="1" si="88"/>
        <v>31.921739999999996</v>
      </c>
      <c r="U228" s="311">
        <f t="shared" ca="1" si="89"/>
        <v>0</v>
      </c>
      <c r="V228" s="306">
        <f t="shared" ca="1" si="90"/>
        <v>1.0893884280082631</v>
      </c>
      <c r="W228" s="304">
        <f t="shared" ca="1" si="91"/>
        <v>2.6883368841818762</v>
      </c>
      <c r="Y228" s="314" t="str">
        <f t="shared" ca="1" si="109"/>
        <v/>
      </c>
      <c r="Z228" s="315" t="str">
        <f t="shared" ca="1" si="110"/>
        <v/>
      </c>
      <c r="AA228" s="316" t="str">
        <f t="shared" ca="1" si="111"/>
        <v/>
      </c>
      <c r="AC228" s="310">
        <f t="shared" ca="1" si="112"/>
        <v>17.999999999999968</v>
      </c>
      <c r="AD228" s="323">
        <f t="shared" ca="1" si="113"/>
        <v>486.08512542853737</v>
      </c>
      <c r="AE228" s="324" t="e">
        <f t="shared" ca="1" si="92"/>
        <v>#N/A</v>
      </c>
      <c r="AG228" s="306">
        <f t="shared" ca="1" si="114"/>
        <v>6.7554961893885981</v>
      </c>
      <c r="AH228" s="304">
        <f t="shared" ca="1" si="115"/>
        <v>-0.79390219127576345</v>
      </c>
    </row>
    <row r="229" spans="1:34" x14ac:dyDescent="0.2">
      <c r="A229" s="347">
        <f t="shared" ca="1" si="93"/>
        <v>0.1</v>
      </c>
      <c r="B229" s="304">
        <f t="shared" ca="1" si="94"/>
        <v>18.099999999999969</v>
      </c>
      <c r="D229" s="306">
        <f t="shared" ca="1" si="95"/>
        <v>-0.51602726485134875</v>
      </c>
      <c r="E229" s="307">
        <f t="shared" ca="1" si="96"/>
        <v>-9.1648159759344114</v>
      </c>
      <c r="F229" s="304">
        <f t="shared" ca="1" si="97"/>
        <v>9.1793320024287492</v>
      </c>
      <c r="G229" s="306">
        <f t="shared" ca="1" si="98"/>
        <v>21.669676197350928</v>
      </c>
      <c r="H229" s="307">
        <f t="shared" ca="1" si="99"/>
        <v>-28.074391844775231</v>
      </c>
      <c r="I229" s="304">
        <f t="shared" ca="1" si="100"/>
        <v>35.464719707788745</v>
      </c>
      <c r="J229" s="306">
        <f t="shared" ca="1" si="101"/>
        <v>488.2546731845967</v>
      </c>
      <c r="K229" s="307">
        <f t="shared" ca="1" si="102"/>
        <v>1169.1382298012377</v>
      </c>
      <c r="L229" s="304">
        <f t="shared" ca="1" si="87"/>
        <v>1266.9951958351576</v>
      </c>
      <c r="M229" s="306">
        <f t="shared" ca="1" si="103"/>
        <v>-0.91344704572988999</v>
      </c>
      <c r="N229" s="304">
        <f t="shared" ca="1" si="104"/>
        <v>-52.3366605290162</v>
      </c>
      <c r="P229" s="310">
        <f t="shared" ca="1" si="105"/>
        <v>23</v>
      </c>
      <c r="Q229" s="304">
        <f t="shared" ca="1" si="106"/>
        <v>0</v>
      </c>
      <c r="R229" s="306">
        <f t="shared" ca="1" si="107"/>
        <v>0</v>
      </c>
      <c r="S229" s="307">
        <f t="shared" ca="1" si="108"/>
        <v>3.2539999999999996</v>
      </c>
      <c r="T229" s="304">
        <f t="shared" ca="1" si="88"/>
        <v>31.921739999999996</v>
      </c>
      <c r="U229" s="311">
        <f t="shared" ca="1" si="89"/>
        <v>0</v>
      </c>
      <c r="V229" s="306">
        <f t="shared" ca="1" si="90"/>
        <v>1.0896903510233289</v>
      </c>
      <c r="W229" s="304">
        <f t="shared" ca="1" si="91"/>
        <v>2.7966578066138585</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6.8348540172011161</v>
      </c>
      <c r="AH229" s="304">
        <f t="shared" ca="1" si="115"/>
        <v>-0.82616376280942738</v>
      </c>
    </row>
    <row r="230" spans="1:34" x14ac:dyDescent="0.2">
      <c r="A230" s="347">
        <f t="shared" ca="1" si="93"/>
        <v>0.1</v>
      </c>
      <c r="B230" s="304">
        <f t="shared" ca="1" si="94"/>
        <v>18.199999999999971</v>
      </c>
      <c r="D230" s="306">
        <f t="shared" ca="1" si="95"/>
        <v>-0.52514310985069135</v>
      </c>
      <c r="E230" s="307">
        <f t="shared" ca="1" si="96"/>
        <v>-9.1296449588695534</v>
      </c>
      <c r="F230" s="304">
        <f t="shared" ca="1" si="97"/>
        <v>9.1447357731558263</v>
      </c>
      <c r="G230" s="306">
        <f t="shared" ca="1" si="98"/>
        <v>21.61716188636586</v>
      </c>
      <c r="H230" s="307">
        <f t="shared" ca="1" si="99"/>
        <v>-28.987356340662188</v>
      </c>
      <c r="I230" s="304">
        <f t="shared" ca="1" si="100"/>
        <v>36.160316863128799</v>
      </c>
      <c r="J230" s="306">
        <f t="shared" ca="1" si="101"/>
        <v>490.41901508878254</v>
      </c>
      <c r="K230" s="307">
        <f t="shared" ca="1" si="102"/>
        <v>1166.2851423919658</v>
      </c>
      <c r="L230" s="304">
        <f t="shared" ca="1" si="87"/>
        <v>1265.2003176275682</v>
      </c>
      <c r="M230" s="306">
        <f t="shared" ca="1" si="103"/>
        <v>-0.93002429856184088</v>
      </c>
      <c r="N230" s="304">
        <f t="shared" ca="1" si="104"/>
        <v>-53.286467152208282</v>
      </c>
      <c r="P230" s="310">
        <f t="shared" ca="1" si="105"/>
        <v>23</v>
      </c>
      <c r="Q230" s="304">
        <f t="shared" ca="1" si="106"/>
        <v>0</v>
      </c>
      <c r="R230" s="306">
        <f t="shared" ca="1" si="107"/>
        <v>0</v>
      </c>
      <c r="S230" s="307">
        <f t="shared" ca="1" si="108"/>
        <v>3.2539999999999996</v>
      </c>
      <c r="T230" s="304">
        <f t="shared" ca="1" si="88"/>
        <v>31.921739999999996</v>
      </c>
      <c r="U230" s="311">
        <f t="shared" ca="1" si="89"/>
        <v>0</v>
      </c>
      <c r="V230" s="306">
        <f t="shared" ca="1" si="90"/>
        <v>1.090002357303715</v>
      </c>
      <c r="W230" s="304">
        <f t="shared" ca="1" si="91"/>
        <v>2.9082722095210549</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6.9062874555146987</v>
      </c>
      <c r="AH230" s="304">
        <f t="shared" ca="1" si="115"/>
        <v>-0.85945230688809438</v>
      </c>
    </row>
    <row r="231" spans="1:34" x14ac:dyDescent="0.2">
      <c r="A231" s="347">
        <f t="shared" ca="1" si="93"/>
        <v>0.1</v>
      </c>
      <c r="B231" s="304">
        <f t="shared" ca="1" si="94"/>
        <v>18.299999999999972</v>
      </c>
      <c r="D231" s="306">
        <f t="shared" ca="1" si="95"/>
        <v>-0.5342984966620743</v>
      </c>
      <c r="E231" s="307">
        <f t="shared" ca="1" si="96"/>
        <v>-9.0935368030068737</v>
      </c>
      <c r="F231" s="304">
        <f t="shared" ca="1" si="97"/>
        <v>9.109219860733182</v>
      </c>
      <c r="G231" s="306">
        <f t="shared" ca="1" si="98"/>
        <v>21.563732036699651</v>
      </c>
      <c r="H231" s="307">
        <f t="shared" ca="1" si="99"/>
        <v>-29.896710020962875</v>
      </c>
      <c r="I231" s="304">
        <f t="shared" ca="1" si="100"/>
        <v>36.862010382345247</v>
      </c>
      <c r="J231" s="306">
        <f t="shared" ca="1" si="101"/>
        <v>492.57805978493582</v>
      </c>
      <c r="K231" s="307">
        <f t="shared" ca="1" si="102"/>
        <v>1163.3409390738846</v>
      </c>
      <c r="L231" s="304">
        <f t="shared" ca="1" si="87"/>
        <v>1263.327069886021</v>
      </c>
      <c r="M231" s="306">
        <f t="shared" ca="1" si="103"/>
        <v>-0.94593446637176692</v>
      </c>
      <c r="N231" s="304">
        <f t="shared" ca="1" si="104"/>
        <v>-54.19805261906194</v>
      </c>
      <c r="P231" s="310">
        <f t="shared" ca="1" si="105"/>
        <v>23</v>
      </c>
      <c r="Q231" s="304">
        <f t="shared" ca="1" si="106"/>
        <v>0</v>
      </c>
      <c r="R231" s="306">
        <f t="shared" ca="1" si="107"/>
        <v>0</v>
      </c>
      <c r="S231" s="307">
        <f t="shared" ca="1" si="108"/>
        <v>3.2539999999999996</v>
      </c>
      <c r="T231" s="304">
        <f t="shared" ca="1" si="88"/>
        <v>31.921739999999996</v>
      </c>
      <c r="U231" s="311">
        <f t="shared" ca="1" si="89"/>
        <v>0</v>
      </c>
      <c r="V231" s="306">
        <f t="shared" ca="1" si="90"/>
        <v>1.0903244159825107</v>
      </c>
      <c r="W231" s="304">
        <f t="shared" ca="1" si="91"/>
        <v>3.0231307657066497</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6.9702811388996118</v>
      </c>
      <c r="AH231" s="304">
        <f t="shared" ca="1" si="115"/>
        <v>-0.8937529838724817</v>
      </c>
    </row>
    <row r="232" spans="1:34" x14ac:dyDescent="0.2">
      <c r="A232" s="347">
        <f t="shared" ca="1" si="93"/>
        <v>0.1</v>
      </c>
      <c r="B232" s="304">
        <f t="shared" ca="1" si="94"/>
        <v>18.399999999999974</v>
      </c>
      <c r="D232" s="306">
        <f t="shared" ca="1" si="95"/>
        <v>-0.5434809097497002</v>
      </c>
      <c r="E232" s="307">
        <f t="shared" ca="1" si="96"/>
        <v>-9.056499115595452</v>
      </c>
      <c r="F232" s="304">
        <f t="shared" ca="1" si="97"/>
        <v>9.0727916172500933</v>
      </c>
      <c r="G232" s="306">
        <f t="shared" ca="1" si="98"/>
        <v>21.509383945724682</v>
      </c>
      <c r="H232" s="307">
        <f t="shared" ca="1" si="99"/>
        <v>-30.802359932522421</v>
      </c>
      <c r="I232" s="304">
        <f t="shared" ca="1" si="100"/>
        <v>37.569122629325022</v>
      </c>
      <c r="J232" s="306">
        <f t="shared" ca="1" si="101"/>
        <v>494.73171558405704</v>
      </c>
      <c r="K232" s="307">
        <f t="shared" ca="1" si="102"/>
        <v>1160.3059855762103</v>
      </c>
      <c r="L232" s="304">
        <f t="shared" ca="1" si="87"/>
        <v>1261.3760147429175</v>
      </c>
      <c r="M232" s="306">
        <f t="shared" ca="1" si="103"/>
        <v>-0.96121011830265557</v>
      </c>
      <c r="N232" s="304">
        <f t="shared" ca="1" si="104"/>
        <v>-55.07328300401273</v>
      </c>
      <c r="P232" s="310">
        <f t="shared" ca="1" si="105"/>
        <v>23</v>
      </c>
      <c r="Q232" s="304">
        <f t="shared" ca="1" si="106"/>
        <v>0</v>
      </c>
      <c r="R232" s="306">
        <f t="shared" ca="1" si="107"/>
        <v>0</v>
      </c>
      <c r="S232" s="307">
        <f t="shared" ca="1" si="108"/>
        <v>3.2539999999999996</v>
      </c>
      <c r="T232" s="304">
        <f t="shared" ca="1" si="88"/>
        <v>31.921739999999996</v>
      </c>
      <c r="U232" s="311">
        <f t="shared" ca="1" si="89"/>
        <v>0</v>
      </c>
      <c r="V232" s="306">
        <f t="shared" ca="1" si="90"/>
        <v>1.0906564953928617</v>
      </c>
      <c r="W232" s="304">
        <f t="shared" ca="1" si="91"/>
        <v>3.1411831362144933</v>
      </c>
      <c r="Y232" s="314" t="str">
        <f t="shared" ca="1" si="109"/>
        <v/>
      </c>
      <c r="Z232" s="315" t="str">
        <f t="shared" ca="1" si="110"/>
        <v/>
      </c>
      <c r="AA232" s="316" t="str">
        <f t="shared" ca="1" si="111"/>
        <v/>
      </c>
      <c r="AC232" s="310" t="e">
        <f t="shared" ca="1" si="112"/>
        <v>#N/A</v>
      </c>
      <c r="AD232" s="323" t="e">
        <f t="shared" ca="1" si="113"/>
        <v>#N/A</v>
      </c>
      <c r="AE232" s="324" t="e">
        <f t="shared" ca="1" si="92"/>
        <v>#N/A</v>
      </c>
      <c r="AG232" s="306">
        <f t="shared" ca="1" si="114"/>
        <v>7.0272903857469684</v>
      </c>
      <c r="AH232" s="304">
        <f t="shared" ca="1" si="115"/>
        <v>-0.92905063482072836</v>
      </c>
    </row>
    <row r="233" spans="1:34" x14ac:dyDescent="0.2">
      <c r="A233" s="347">
        <f t="shared" ca="1" si="93"/>
        <v>0.1</v>
      </c>
      <c r="B233" s="304">
        <f t="shared" ca="1" si="94"/>
        <v>18.499999999999975</v>
      </c>
      <c r="D233" s="306">
        <f t="shared" ca="1" si="95"/>
        <v>-0.55267857302059031</v>
      </c>
      <c r="E233" s="307">
        <f t="shared" ca="1" si="96"/>
        <v>-9.0185405897198265</v>
      </c>
      <c r="F233" s="304">
        <f t="shared" ca="1" si="97"/>
        <v>9.0354594777188897</v>
      </c>
      <c r="G233" s="306">
        <f t="shared" ca="1" si="98"/>
        <v>21.454116088422623</v>
      </c>
      <c r="H233" s="307">
        <f t="shared" ca="1" si="99"/>
        <v>-31.704213991494402</v>
      </c>
      <c r="I233" s="304">
        <f t="shared" ca="1" si="100"/>
        <v>38.281017253385308</v>
      </c>
      <c r="J233" s="306">
        <f t="shared" ca="1" si="101"/>
        <v>496.87989058576443</v>
      </c>
      <c r="K233" s="307">
        <f t="shared" ca="1" si="102"/>
        <v>1157.1806568800096</v>
      </c>
      <c r="L233" s="304">
        <f t="shared" ca="1" si="87"/>
        <v>1259.3477273278304</v>
      </c>
      <c r="M233" s="306">
        <f t="shared" ca="1" si="103"/>
        <v>-0.97588241291321876</v>
      </c>
      <c r="N233" s="304">
        <f t="shared" ca="1" si="104"/>
        <v>-55.913943560970544</v>
      </c>
      <c r="P233" s="310">
        <f t="shared" ca="1" si="105"/>
        <v>23</v>
      </c>
      <c r="Q233" s="304">
        <f t="shared" ca="1" si="106"/>
        <v>0</v>
      </c>
      <c r="R233" s="306">
        <f t="shared" ca="1" si="107"/>
        <v>0</v>
      </c>
      <c r="S233" s="307">
        <f t="shared" ca="1" si="108"/>
        <v>3.2539999999999996</v>
      </c>
      <c r="T233" s="304">
        <f t="shared" ca="1" si="88"/>
        <v>31.921739999999996</v>
      </c>
      <c r="U233" s="311">
        <f t="shared" ca="1" si="89"/>
        <v>0</v>
      </c>
      <c r="V233" s="306">
        <f t="shared" ca="1" si="90"/>
        <v>1.0909985630725287</v>
      </c>
      <c r="W233" s="304">
        <f t="shared" ca="1" si="91"/>
        <v>3.2623779996325726</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7.0777420145921397</v>
      </c>
      <c r="AH233" s="304">
        <f t="shared" ca="1" si="115"/>
        <v>-0.9653297898630897</v>
      </c>
    </row>
    <row r="234" spans="1:34" x14ac:dyDescent="0.2">
      <c r="A234" s="347">
        <f t="shared" ca="1" si="93"/>
        <v>0.1</v>
      </c>
      <c r="B234" s="304">
        <f t="shared" ca="1" si="94"/>
        <v>18.599999999999977</v>
      </c>
      <c r="D234" s="306">
        <f t="shared" ca="1" si="95"/>
        <v>-0.56188040588749599</v>
      </c>
      <c r="E234" s="307">
        <f t="shared" ca="1" si="96"/>
        <v>-8.9796709129164292</v>
      </c>
      <c r="F234" s="304">
        <f t="shared" ca="1" si="97"/>
        <v>8.9972328687656891</v>
      </c>
      <c r="G234" s="306">
        <f t="shared" ca="1" si="98"/>
        <v>21.397928047833872</v>
      </c>
      <c r="H234" s="307">
        <f t="shared" ca="1" si="99"/>
        <v>-32.602181082786046</v>
      </c>
      <c r="I234" s="304">
        <f t="shared" ca="1" si="100"/>
        <v>38.997096508522887</v>
      </c>
      <c r="J234" s="306">
        <f t="shared" ca="1" si="101"/>
        <v>499.02249279257728</v>
      </c>
      <c r="K234" s="307">
        <f t="shared" ca="1" si="102"/>
        <v>1153.9653371262955</v>
      </c>
      <c r="L234" s="304">
        <f t="shared" ca="1" si="87"/>
        <v>1257.2427958043438</v>
      </c>
      <c r="M234" s="306">
        <f t="shared" ca="1" si="103"/>
        <v>-0.98998108722673306</v>
      </c>
      <c r="N234" s="304">
        <f t="shared" ca="1" si="104"/>
        <v>-56.721738095864417</v>
      </c>
      <c r="P234" s="310">
        <f t="shared" ca="1" si="105"/>
        <v>23</v>
      </c>
      <c r="Q234" s="304">
        <f t="shared" ca="1" si="106"/>
        <v>0</v>
      </c>
      <c r="R234" s="306">
        <f t="shared" ca="1" si="107"/>
        <v>0</v>
      </c>
      <c r="S234" s="307">
        <f t="shared" ca="1" si="108"/>
        <v>3.2539999999999996</v>
      </c>
      <c r="T234" s="304">
        <f t="shared" ca="1" si="88"/>
        <v>31.921739999999996</v>
      </c>
      <c r="U234" s="311">
        <f t="shared" ca="1" si="89"/>
        <v>0</v>
      </c>
      <c r="V234" s="306">
        <f t="shared" ca="1" si="90"/>
        <v>1.0913505857694912</v>
      </c>
      <c r="W234" s="304">
        <f t="shared" ca="1" si="91"/>
        <v>3.3866630832473748</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7.1220354186504728</v>
      </c>
      <c r="AH234" s="304">
        <f t="shared" ca="1" si="115"/>
        <v>-1.0025746772073059</v>
      </c>
    </row>
    <row r="235" spans="1:34" x14ac:dyDescent="0.2">
      <c r="A235" s="347">
        <f t="shared" ca="1" si="93"/>
        <v>0.1</v>
      </c>
      <c r="B235" s="304">
        <f t="shared" ca="1" si="94"/>
        <v>18.699999999999978</v>
      </c>
      <c r="D235" s="306">
        <f t="shared" ca="1" si="95"/>
        <v>-0.57107598128799275</v>
      </c>
      <c r="E235" s="307">
        <f t="shared" ca="1" si="96"/>
        <v>-8.9399006841989266</v>
      </c>
      <c r="F235" s="304">
        <f t="shared" ca="1" si="97"/>
        <v>8.9581221257440156</v>
      </c>
      <c r="G235" s="306">
        <f t="shared" ca="1" si="98"/>
        <v>21.340820449705074</v>
      </c>
      <c r="H235" s="307">
        <f t="shared" ca="1" si="99"/>
        <v>-33.496171151205942</v>
      </c>
      <c r="I235" s="304">
        <f t="shared" ca="1" si="100"/>
        <v>39.716798703538927</v>
      </c>
      <c r="J235" s="306">
        <f t="shared" ca="1" si="101"/>
        <v>501.1594302174542</v>
      </c>
      <c r="K235" s="307">
        <f t="shared" ca="1" si="102"/>
        <v>1150.6604195145958</v>
      </c>
      <c r="L235" s="304">
        <f t="shared" ca="1" si="87"/>
        <v>1255.0618213990053</v>
      </c>
      <c r="M235" s="306">
        <f t="shared" ca="1" si="103"/>
        <v>-1.0035344641861155</v>
      </c>
      <c r="N235" s="304">
        <f t="shared" ca="1" si="104"/>
        <v>-57.498289393786884</v>
      </c>
      <c r="P235" s="310">
        <f t="shared" ca="1" si="105"/>
        <v>23</v>
      </c>
      <c r="Q235" s="304">
        <f t="shared" ca="1" si="106"/>
        <v>0</v>
      </c>
      <c r="R235" s="306">
        <f t="shared" ca="1" si="107"/>
        <v>0</v>
      </c>
      <c r="S235" s="307">
        <f t="shared" ca="1" si="108"/>
        <v>3.2539999999999996</v>
      </c>
      <c r="T235" s="304">
        <f t="shared" ca="1" si="88"/>
        <v>31.921739999999996</v>
      </c>
      <c r="U235" s="311">
        <f t="shared" ca="1" si="89"/>
        <v>0</v>
      </c>
      <c r="V235" s="306">
        <f t="shared" ca="1" si="90"/>
        <v>1.0917125294485033</v>
      </c>
      <c r="W235" s="304">
        <f t="shared" ca="1" si="91"/>
        <v>3.5139851958631785</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7.1605438150991887</v>
      </c>
      <c r="AH235" s="304">
        <f t="shared" ca="1" si="115"/>
        <v>-1.0407692327127767</v>
      </c>
    </row>
    <row r="236" spans="1:34" x14ac:dyDescent="0.2">
      <c r="A236" s="347">
        <f t="shared" ca="1" si="93"/>
        <v>0.1</v>
      </c>
      <c r="B236" s="304">
        <f t="shared" ca="1" si="94"/>
        <v>18.799999999999979</v>
      </c>
      <c r="D236" s="306">
        <f t="shared" ca="1" si="95"/>
        <v>-0.58025548585082998</v>
      </c>
      <c r="E236" s="307">
        <f t="shared" ca="1" si="96"/>
        <v>-8.8992413386218168</v>
      </c>
      <c r="F236" s="304">
        <f t="shared" ca="1" si="97"/>
        <v>8.9181384173994189</v>
      </c>
      <c r="G236" s="306">
        <f t="shared" ca="1" si="98"/>
        <v>21.282794901119992</v>
      </c>
      <c r="H236" s="307">
        <f t="shared" ca="1" si="99"/>
        <v>-34.386095285068123</v>
      </c>
      <c r="I236" s="304">
        <f t="shared" ca="1" si="100"/>
        <v>40.439595791215858</v>
      </c>
      <c r="J236" s="306">
        <f t="shared" ca="1" si="101"/>
        <v>503.29061098499545</v>
      </c>
      <c r="K236" s="307">
        <f t="shared" ca="1" si="102"/>
        <v>1147.2663061927822</v>
      </c>
      <c r="L236" s="304">
        <f t="shared" ca="1" si="87"/>
        <v>1252.8054184233401</v>
      </c>
      <c r="M236" s="306">
        <f t="shared" ca="1" si="103"/>
        <v>-1.0165694744114278</v>
      </c>
      <c r="N236" s="304">
        <f t="shared" ca="1" si="104"/>
        <v>-58.24514046560715</v>
      </c>
      <c r="P236" s="310">
        <f t="shared" ca="1" si="105"/>
        <v>23</v>
      </c>
      <c r="Q236" s="304">
        <f t="shared" ca="1" si="106"/>
        <v>0</v>
      </c>
      <c r="R236" s="306">
        <f t="shared" ca="1" si="107"/>
        <v>0</v>
      </c>
      <c r="S236" s="307">
        <f t="shared" ca="1" si="108"/>
        <v>3.2539999999999996</v>
      </c>
      <c r="T236" s="304">
        <f t="shared" ca="1" si="88"/>
        <v>31.921739999999996</v>
      </c>
      <c r="U236" s="311">
        <f t="shared" ca="1" si="89"/>
        <v>0</v>
      </c>
      <c r="V236" s="306">
        <f t="shared" ca="1" si="90"/>
        <v>1.0920843592985257</v>
      </c>
      <c r="W236" s="304">
        <f t="shared" ca="1" si="91"/>
        <v>3.6442902621142776</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7.1936156030220744</v>
      </c>
      <c r="AH236" s="304">
        <f t="shared" ca="1" si="115"/>
        <v>-1.0798971099763919</v>
      </c>
    </row>
    <row r="237" spans="1:34" x14ac:dyDescent="0.2">
      <c r="A237" s="347">
        <f t="shared" ca="1" si="93"/>
        <v>0.1</v>
      </c>
      <c r="B237" s="304">
        <f t="shared" ca="1" si="94"/>
        <v>18.899999999999981</v>
      </c>
      <c r="D237" s="306">
        <f t="shared" ca="1" si="95"/>
        <v>-0.58940968231264013</v>
      </c>
      <c r="E237" s="307">
        <f t="shared" ca="1" si="96"/>
        <v>-8.8577050785807465</v>
      </c>
      <c r="F237" s="304">
        <f t="shared" ca="1" si="97"/>
        <v>8.877293677282454</v>
      </c>
      <c r="G237" s="306">
        <f t="shared" ca="1" si="98"/>
        <v>21.223853932888726</v>
      </c>
      <c r="H237" s="307">
        <f t="shared" ca="1" si="99"/>
        <v>-35.271865792926199</v>
      </c>
      <c r="I237" s="304">
        <f t="shared" ca="1" si="100"/>
        <v>41.164991100190868</v>
      </c>
      <c r="J237" s="306">
        <f t="shared" ca="1" si="101"/>
        <v>505.41594342669589</v>
      </c>
      <c r="K237" s="307">
        <f t="shared" ca="1" si="102"/>
        <v>1143.7834081388824</v>
      </c>
      <c r="L237" s="304">
        <f t="shared" ca="1" si="87"/>
        <v>1250.4742142898006</v>
      </c>
      <c r="M237" s="306">
        <f t="shared" ca="1" si="103"/>
        <v>-1.0291116888468963</v>
      </c>
      <c r="N237" s="304">
        <f t="shared" ca="1" si="104"/>
        <v>-58.96375641850755</v>
      </c>
      <c r="P237" s="310">
        <f t="shared" ca="1" si="105"/>
        <v>23</v>
      </c>
      <c r="Q237" s="304">
        <f t="shared" ca="1" si="106"/>
        <v>0</v>
      </c>
      <c r="R237" s="306">
        <f t="shared" ca="1" si="107"/>
        <v>0</v>
      </c>
      <c r="S237" s="307">
        <f t="shared" ca="1" si="108"/>
        <v>3.2539999999999996</v>
      </c>
      <c r="T237" s="304">
        <f t="shared" ca="1" si="88"/>
        <v>31.921739999999996</v>
      </c>
      <c r="U237" s="311">
        <f t="shared" ca="1" si="89"/>
        <v>0</v>
      </c>
      <c r="V237" s="306">
        <f t="shared" ca="1" si="90"/>
        <v>1.0924660397409489</v>
      </c>
      <c r="W237" s="304">
        <f t="shared" ca="1" si="91"/>
        <v>3.7775233581104821</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7.2215757784886287</v>
      </c>
      <c r="AH237" s="304">
        <f t="shared" ca="1" si="115"/>
        <v>-1.1199416908771598</v>
      </c>
    </row>
    <row r="238" spans="1:34" x14ac:dyDescent="0.2">
      <c r="A238" s="347">
        <f t="shared" ca="1" si="93"/>
        <v>0.1</v>
      </c>
      <c r="B238" s="304">
        <f t="shared" ca="1" si="94"/>
        <v>18.999999999999982</v>
      </c>
      <c r="D238" s="306">
        <f t="shared" ca="1" si="95"/>
        <v>-0.59852987422052395</v>
      </c>
      <c r="E238" s="307">
        <f t="shared" ca="1" si="96"/>
        <v>-8.8153048111187271</v>
      </c>
      <c r="F238" s="304">
        <f t="shared" ca="1" si="97"/>
        <v>8.8356005411781382</v>
      </c>
      <c r="G238" s="306">
        <f t="shared" ca="1" si="98"/>
        <v>21.164000945466675</v>
      </c>
      <c r="H238" s="307">
        <f t="shared" ca="1" si="99"/>
        <v>-36.153396274038073</v>
      </c>
      <c r="I238" s="304">
        <f t="shared" ca="1" si="100"/>
        <v>41.892517209727849</v>
      </c>
      <c r="J238" s="306">
        <f t="shared" ca="1" si="101"/>
        <v>507.53533617061368</v>
      </c>
      <c r="K238" s="307">
        <f t="shared" ca="1" si="102"/>
        <v>1140.2121450355341</v>
      </c>
      <c r="L238" s="304">
        <f t="shared" ca="1" si="87"/>
        <v>1248.068849522474</v>
      </c>
      <c r="M238" s="306">
        <f t="shared" ca="1" si="103"/>
        <v>-1.04118535948341</v>
      </c>
      <c r="N238" s="304">
        <f t="shared" ca="1" si="104"/>
        <v>-59.655526789210811</v>
      </c>
      <c r="P238" s="310">
        <f t="shared" ca="1" si="105"/>
        <v>23</v>
      </c>
      <c r="Q238" s="304">
        <f t="shared" ca="1" si="106"/>
        <v>0</v>
      </c>
      <c r="R238" s="306">
        <f t="shared" ca="1" si="107"/>
        <v>0</v>
      </c>
      <c r="S238" s="307">
        <f t="shared" ca="1" si="108"/>
        <v>3.2539999999999996</v>
      </c>
      <c r="T238" s="304">
        <f t="shared" ca="1" si="88"/>
        <v>31.921739999999996</v>
      </c>
      <c r="U238" s="311">
        <f t="shared" ca="1" si="89"/>
        <v>0</v>
      </c>
      <c r="V238" s="306">
        <f t="shared" ca="1" si="90"/>
        <v>1.0928575344385523</v>
      </c>
      <c r="W238" s="304">
        <f t="shared" ca="1" si="91"/>
        <v>3.9136287482676666</v>
      </c>
      <c r="Y238" s="314" t="str">
        <f t="shared" ca="1" si="109"/>
        <v/>
      </c>
      <c r="Z238" s="315" t="str">
        <f t="shared" ca="1" si="110"/>
        <v/>
      </c>
      <c r="AA238" s="316" t="str">
        <f t="shared" ca="1" si="111"/>
        <v/>
      </c>
      <c r="AC238" s="310">
        <f t="shared" ca="1" si="112"/>
        <v>18.999999999999982</v>
      </c>
      <c r="AD238" s="323">
        <f t="shared" ca="1" si="113"/>
        <v>507.53533617061368</v>
      </c>
      <c r="AE238" s="324" t="e">
        <f t="shared" ca="1" si="92"/>
        <v>#N/A</v>
      </c>
      <c r="AG238" s="306">
        <f t="shared" ca="1" si="114"/>
        <v>7.2447273672605492</v>
      </c>
      <c r="AH238" s="304">
        <f t="shared" ca="1" si="115"/>
        <v>-1.1608860965305725</v>
      </c>
    </row>
    <row r="239" spans="1:34" x14ac:dyDescent="0.2">
      <c r="A239" s="347">
        <f t="shared" ca="1" si="93"/>
        <v>0.1</v>
      </c>
      <c r="B239" s="304">
        <f t="shared" ca="1" si="94"/>
        <v>19.099999999999984</v>
      </c>
      <c r="D239" s="306">
        <f t="shared" ca="1" si="95"/>
        <v>-0.60760787290519425</v>
      </c>
      <c r="E239" s="307">
        <f t="shared" ca="1" si="96"/>
        <v>-8.7720540905772264</v>
      </c>
      <c r="F239" s="304">
        <f t="shared" ca="1" si="97"/>
        <v>8.7930722898898672</v>
      </c>
      <c r="G239" s="306">
        <f t="shared" ca="1" si="98"/>
        <v>21.103240158176156</v>
      </c>
      <c r="H239" s="307">
        <f t="shared" ca="1" si="99"/>
        <v>-37.030601683095796</v>
      </c>
      <c r="I239" s="304">
        <f t="shared" ca="1" si="100"/>
        <v>42.621733965029577</v>
      </c>
      <c r="J239" s="306">
        <f t="shared" ca="1" si="101"/>
        <v>509.64869822579584</v>
      </c>
      <c r="K239" s="307">
        <f t="shared" ca="1" si="102"/>
        <v>1136.5529451376774</v>
      </c>
      <c r="L239" s="304">
        <f t="shared" ca="1" si="87"/>
        <v>1245.5899777632994</v>
      </c>
      <c r="M239" s="306">
        <f t="shared" ca="1" si="103"/>
        <v>-1.0528134658558586</v>
      </c>
      <c r="N239" s="304">
        <f t="shared" ca="1" si="104"/>
        <v>-60.321768208081295</v>
      </c>
      <c r="P239" s="310">
        <f t="shared" ca="1" si="105"/>
        <v>23</v>
      </c>
      <c r="Q239" s="304">
        <f t="shared" ca="1" si="106"/>
        <v>0</v>
      </c>
      <c r="R239" s="306">
        <f t="shared" ca="1" si="107"/>
        <v>0</v>
      </c>
      <c r="S239" s="307">
        <f t="shared" ca="1" si="108"/>
        <v>3.2539999999999996</v>
      </c>
      <c r="T239" s="304">
        <f t="shared" ca="1" si="88"/>
        <v>31.921739999999996</v>
      </c>
      <c r="U239" s="311">
        <f t="shared" ca="1" si="89"/>
        <v>0</v>
      </c>
      <c r="V239" s="306">
        <f t="shared" ca="1" si="90"/>
        <v>1.0932588063051276</v>
      </c>
      <c r="W239" s="304">
        <f t="shared" ca="1" si="91"/>
        <v>4.0525499231851096</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7.2633528454250955</v>
      </c>
      <c r="AH239" s="304">
        <f t="shared" ca="1" si="115"/>
        <v>-1.2027131986071504</v>
      </c>
    </row>
    <row r="240" spans="1:34" x14ac:dyDescent="0.2">
      <c r="A240" s="347">
        <f t="shared" ca="1" si="93"/>
        <v>0.1</v>
      </c>
      <c r="B240" s="304">
        <f t="shared" ca="1" si="94"/>
        <v>19.199999999999985</v>
      </c>
      <c r="D240" s="306">
        <f t="shared" ca="1" si="95"/>
        <v>-0.61663596667196741</v>
      </c>
      <c r="E240" s="307">
        <f t="shared" ca="1" si="96"/>
        <v>-8.7279670659979924</v>
      </c>
      <c r="F240" s="304">
        <f t="shared" ca="1" si="97"/>
        <v>8.7497227967827111</v>
      </c>
      <c r="G240" s="306">
        <f t="shared" ca="1" si="98"/>
        <v>21.041576561508961</v>
      </c>
      <c r="H240" s="307">
        <f t="shared" ca="1" si="99"/>
        <v>-37.903398389695596</v>
      </c>
      <c r="I240" s="304">
        <f t="shared" ca="1" si="100"/>
        <v>43.352226628880572</v>
      </c>
      <c r="J240" s="306">
        <f t="shared" ca="1" si="101"/>
        <v>511.75593906178011</v>
      </c>
      <c r="K240" s="307">
        <f t="shared" ca="1" si="102"/>
        <v>1132.8062451340379</v>
      </c>
      <c r="L240" s="304">
        <f t="shared" ca="1" si="87"/>
        <v>1243.0382657745024</v>
      </c>
      <c r="M240" s="306">
        <f t="shared" ca="1" si="103"/>
        <v>-1.0640177654506324</v>
      </c>
      <c r="N240" s="304">
        <f t="shared" ca="1" si="104"/>
        <v>-60.963727287261975</v>
      </c>
      <c r="P240" s="310">
        <f t="shared" ca="1" si="105"/>
        <v>23</v>
      </c>
      <c r="Q240" s="304">
        <f t="shared" ca="1" si="106"/>
        <v>0</v>
      </c>
      <c r="R240" s="306">
        <f t="shared" ca="1" si="107"/>
        <v>0</v>
      </c>
      <c r="S240" s="307">
        <f t="shared" ca="1" si="108"/>
        <v>3.2539999999999996</v>
      </c>
      <c r="T240" s="304">
        <f t="shared" ca="1" si="88"/>
        <v>31.921739999999996</v>
      </c>
      <c r="U240" s="311">
        <f t="shared" ca="1" si="89"/>
        <v>0</v>
      </c>
      <c r="V240" s="306">
        <f t="shared" ca="1" si="90"/>
        <v>1.0936698175157198</v>
      </c>
      <c r="W240" s="304">
        <f t="shared" ca="1" si="91"/>
        <v>4.1942296384405724</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7.277715526163413</v>
      </c>
      <c r="AH240" s="304">
        <f t="shared" ca="1" si="115"/>
        <v>-1.2454056309726829</v>
      </c>
    </row>
    <row r="241" spans="1:34" x14ac:dyDescent="0.2">
      <c r="A241" s="347">
        <f t="shared" ca="1" si="93"/>
        <v>0.1</v>
      </c>
      <c r="B241" s="304">
        <f t="shared" ca="1" si="94"/>
        <v>19.299999999999986</v>
      </c>
      <c r="D241" s="306">
        <f t="shared" ca="1" si="95"/>
        <v>-0.62560689213031162</v>
      </c>
      <c r="E241" s="307">
        <f t="shared" ca="1" si="96"/>
        <v>-8.6830584327444527</v>
      </c>
      <c r="F241" s="304">
        <f t="shared" ca="1" si="97"/>
        <v>8.7055664795540739</v>
      </c>
      <c r="G241" s="306">
        <f t="shared" ca="1" si="98"/>
        <v>20.979015872295928</v>
      </c>
      <c r="H241" s="307">
        <f t="shared" ca="1" si="99"/>
        <v>-38.771704232970038</v>
      </c>
      <c r="I241" s="304">
        <f t="shared" ca="1" si="100"/>
        <v>44.08360416412151</v>
      </c>
      <c r="J241" s="306">
        <f t="shared" ca="1" si="101"/>
        <v>513.85696868347031</v>
      </c>
      <c r="K241" s="307">
        <f t="shared" ca="1" si="102"/>
        <v>1128.9724900029046</v>
      </c>
      <c r="L241" s="304">
        <f t="shared" ca="1" si="87"/>
        <v>1240.414393437904</v>
      </c>
      <c r="M241" s="306">
        <f t="shared" ca="1" si="103"/>
        <v>-1.0748188465257611</v>
      </c>
      <c r="N241" s="304">
        <f t="shared" ca="1" si="104"/>
        <v>-61.582583647045475</v>
      </c>
      <c r="P241" s="310">
        <f t="shared" ca="1" si="105"/>
        <v>23</v>
      </c>
      <c r="Q241" s="304">
        <f t="shared" ca="1" si="106"/>
        <v>0</v>
      </c>
      <c r="R241" s="306">
        <f t="shared" ca="1" si="107"/>
        <v>0</v>
      </c>
      <c r="S241" s="307">
        <f t="shared" ca="1" si="108"/>
        <v>3.2539999999999996</v>
      </c>
      <c r="T241" s="304">
        <f t="shared" ca="1" si="88"/>
        <v>31.921739999999996</v>
      </c>
      <c r="U241" s="311">
        <f t="shared" ca="1" si="89"/>
        <v>0</v>
      </c>
      <c r="V241" s="306">
        <f t="shared" ca="1" si="90"/>
        <v>1.0940905295174279</v>
      </c>
      <c r="W241" s="304">
        <f t="shared" ca="1" si="91"/>
        <v>4.3386099541822141</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7.2880608971689549</v>
      </c>
      <c r="AH241" s="304">
        <f t="shared" ca="1" si="115"/>
        <v>-1.2889458016105018</v>
      </c>
    </row>
    <row r="242" spans="1:34" x14ac:dyDescent="0.2">
      <c r="A242" s="347">
        <f t="shared" ca="1" si="93"/>
        <v>0.1</v>
      </c>
      <c r="B242" s="304">
        <f t="shared" ca="1" si="94"/>
        <v>19.399999999999988</v>
      </c>
      <c r="D242" s="306">
        <f t="shared" ca="1" si="95"/>
        <v>-0.63451380756455367</v>
      </c>
      <c r="E242" s="307">
        <f t="shared" ca="1" si="96"/>
        <v>-8.6373433878699757</v>
      </c>
      <c r="F242" s="304">
        <f t="shared" ca="1" si="97"/>
        <v>8.6606182557581448</v>
      </c>
      <c r="G242" s="306">
        <f t="shared" ca="1" si="98"/>
        <v>20.915564491539474</v>
      </c>
      <c r="H242" s="307">
        <f t="shared" ca="1" si="99"/>
        <v>-39.635438571757035</v>
      </c>
      <c r="I242" s="304">
        <f t="shared" ca="1" si="100"/>
        <v>44.815497640607234</v>
      </c>
      <c r="J242" s="306">
        <f t="shared" ca="1" si="101"/>
        <v>515.95169770166206</v>
      </c>
      <c r="K242" s="307">
        <f t="shared" ca="1" si="102"/>
        <v>1125.0521328626683</v>
      </c>
      <c r="L242" s="304">
        <f t="shared" ca="1" si="87"/>
        <v>1237.7190537517254</v>
      </c>
      <c r="M242" s="306">
        <f t="shared" ca="1" si="103"/>
        <v>-1.0852361821530725</v>
      </c>
      <c r="N242" s="304">
        <f t="shared" ca="1" si="104"/>
        <v>-62.179453012261689</v>
      </c>
      <c r="P242" s="310">
        <f t="shared" ca="1" si="105"/>
        <v>23</v>
      </c>
      <c r="Q242" s="304">
        <f t="shared" ca="1" si="106"/>
        <v>0</v>
      </c>
      <c r="R242" s="306">
        <f t="shared" ca="1" si="107"/>
        <v>0</v>
      </c>
      <c r="S242" s="307">
        <f t="shared" ca="1" si="108"/>
        <v>3.2539999999999996</v>
      </c>
      <c r="T242" s="304">
        <f t="shared" ca="1" si="88"/>
        <v>31.921739999999996</v>
      </c>
      <c r="U242" s="311">
        <f t="shared" ca="1" si="89"/>
        <v>0</v>
      </c>
      <c r="V242" s="306">
        <f t="shared" ca="1" si="90"/>
        <v>1.0945209030407248</v>
      </c>
      <c r="W242" s="304">
        <f t="shared" ca="1" si="91"/>
        <v>4.4856322754039004</v>
      </c>
      <c r="Y242" s="314" t="str">
        <f t="shared" ca="1" si="109"/>
        <v/>
      </c>
      <c r="Z242" s="315" t="str">
        <f t="shared" ca="1" si="110"/>
        <v/>
      </c>
      <c r="AA242" s="316" t="str">
        <f t="shared" ca="1" si="111"/>
        <v/>
      </c>
      <c r="AC242" s="310" t="e">
        <f t="shared" ca="1" si="112"/>
        <v>#N/A</v>
      </c>
      <c r="AD242" s="323" t="e">
        <f t="shared" ca="1" si="113"/>
        <v>#N/A</v>
      </c>
      <c r="AE242" s="324" t="e">
        <f t="shared" ca="1" si="92"/>
        <v>#N/A</v>
      </c>
      <c r="AG242" s="306">
        <f t="shared" ca="1" si="114"/>
        <v>7.2946178982054803</v>
      </c>
      <c r="AH242" s="304">
        <f t="shared" ca="1" si="115"/>
        <v>-1.3333159047886338</v>
      </c>
    </row>
    <row r="243" spans="1:34" x14ac:dyDescent="0.2">
      <c r="A243" s="347">
        <f t="shared" ca="1" si="93"/>
        <v>0.1</v>
      </c>
      <c r="B243" s="304">
        <f t="shared" ca="1" si="94"/>
        <v>19.499999999999989</v>
      </c>
      <c r="D243" s="306">
        <f t="shared" ca="1" si="95"/>
        <v>-0.64335026823690045</v>
      </c>
      <c r="E243" s="307">
        <f t="shared" ca="1" si="96"/>
        <v>-8.590837588813736</v>
      </c>
      <c r="F243" s="304">
        <f t="shared" ca="1" si="97"/>
        <v>8.6148935016641666</v>
      </c>
      <c r="G243" s="306">
        <f t="shared" ca="1" si="98"/>
        <v>20.851229464715782</v>
      </c>
      <c r="H243" s="307">
        <f t="shared" ca="1" si="99"/>
        <v>-40.494522330638411</v>
      </c>
      <c r="I243" s="304">
        <f t="shared" ca="1" si="100"/>
        <v>45.547558759793098</v>
      </c>
      <c r="J243" s="306">
        <f t="shared" ca="1" si="101"/>
        <v>518.04003739947484</v>
      </c>
      <c r="K243" s="307">
        <f t="shared" ca="1" si="102"/>
        <v>1121.0456348175485</v>
      </c>
      <c r="L243" s="304">
        <f t="shared" ca="1" si="87"/>
        <v>1234.9529528254627</v>
      </c>
      <c r="M243" s="306">
        <f t="shared" ca="1" si="103"/>
        <v>-1.0952881845465563</v>
      </c>
      <c r="N243" s="304">
        <f t="shared" ca="1" si="104"/>
        <v>-62.755390325063708</v>
      </c>
      <c r="P243" s="310">
        <f t="shared" ca="1" si="105"/>
        <v>23</v>
      </c>
      <c r="Q243" s="304">
        <f t="shared" ca="1" si="106"/>
        <v>0</v>
      </c>
      <c r="R243" s="306">
        <f t="shared" ca="1" si="107"/>
        <v>0</v>
      </c>
      <c r="S243" s="307">
        <f t="shared" ca="1" si="108"/>
        <v>3.2539999999999996</v>
      </c>
      <c r="T243" s="304">
        <f t="shared" ca="1" si="88"/>
        <v>31.921739999999996</v>
      </c>
      <c r="U243" s="311">
        <f t="shared" ca="1" si="89"/>
        <v>0</v>
      </c>
      <c r="V243" s="306">
        <f t="shared" ca="1" si="90"/>
        <v>1.0949608981112491</v>
      </c>
      <c r="W243" s="304">
        <f t="shared" ca="1" si="91"/>
        <v>4.6352373927971291</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7.2976001321711248</v>
      </c>
      <c r="AH243" s="304">
        <f t="shared" ca="1" si="115"/>
        <v>-1.3784979334369702</v>
      </c>
    </row>
    <row r="244" spans="1:34" x14ac:dyDescent="0.2">
      <c r="A244" s="347">
        <f t="shared" ca="1" si="93"/>
        <v>0.1</v>
      </c>
      <c r="B244" s="304">
        <f t="shared" ca="1" si="94"/>
        <v>19.599999999999991</v>
      </c>
      <c r="D244" s="306">
        <f t="shared" ca="1" si="95"/>
        <v>-0.65211020350756965</v>
      </c>
      <c r="E244" s="307">
        <f t="shared" ca="1" si="96"/>
        <v>-8.5435571150535807</v>
      </c>
      <c r="F244" s="304">
        <f t="shared" ca="1" si="97"/>
        <v>8.5684080140771393</v>
      </c>
      <c r="G244" s="306">
        <f t="shared" ca="1" si="98"/>
        <v>20.786018444365027</v>
      </c>
      <c r="H244" s="307">
        <f t="shared" ca="1" si="99"/>
        <v>-41.348878042143767</v>
      </c>
      <c r="I244" s="304">
        <f t="shared" ca="1" si="100"/>
        <v>46.279458489847975</v>
      </c>
      <c r="J244" s="306">
        <f t="shared" ca="1" si="101"/>
        <v>520.12189979492894</v>
      </c>
      <c r="K244" s="307">
        <f t="shared" ca="1" si="102"/>
        <v>1116.9534647989094</v>
      </c>
      <c r="L244" s="304">
        <f t="shared" ca="1" si="87"/>
        <v>1232.1168098733881</v>
      </c>
      <c r="M244" s="306">
        <f t="shared" ca="1" si="103"/>
        <v>-1.1049922589513106</v>
      </c>
      <c r="N244" s="304">
        <f t="shared" ca="1" si="104"/>
        <v>-63.311392832537059</v>
      </c>
      <c r="P244" s="310">
        <f t="shared" ca="1" si="105"/>
        <v>23</v>
      </c>
      <c r="Q244" s="304">
        <f t="shared" ca="1" si="106"/>
        <v>0</v>
      </c>
      <c r="R244" s="306">
        <f t="shared" ca="1" si="107"/>
        <v>0</v>
      </c>
      <c r="S244" s="307">
        <f t="shared" ca="1" si="108"/>
        <v>3.2539999999999996</v>
      </c>
      <c r="T244" s="304">
        <f t="shared" ca="1" si="88"/>
        <v>31.921739999999996</v>
      </c>
      <c r="U244" s="311">
        <f t="shared" ca="1" si="89"/>
        <v>0</v>
      </c>
      <c r="V244" s="306">
        <f t="shared" ca="1" si="90"/>
        <v>1.0954104740620365</v>
      </c>
      <c r="W244" s="304">
        <f t="shared" ca="1" si="91"/>
        <v>4.7873655240789628</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7.2972070060185343</v>
      </c>
      <c r="AH244" s="304">
        <f t="shared" ca="1" si="115"/>
        <v>-1.4244736917016378</v>
      </c>
    </row>
    <row r="245" spans="1:34" x14ac:dyDescent="0.2">
      <c r="A245" s="347">
        <f t="shared" ca="1" si="93"/>
        <v>0.1</v>
      </c>
      <c r="B245" s="304">
        <f t="shared" ca="1" si="94"/>
        <v>19.699999999999992</v>
      </c>
      <c r="D245" s="306">
        <f t="shared" ca="1" si="95"/>
        <v>-0.66078789565436069</v>
      </c>
      <c r="E245" s="307">
        <f t="shared" ca="1" si="96"/>
        <v>-8.4955184323891508</v>
      </c>
      <c r="F245" s="304">
        <f t="shared" ca="1" si="97"/>
        <v>8.5211779747935754</v>
      </c>
      <c r="G245" s="306">
        <f t="shared" ca="1" si="98"/>
        <v>20.719939654799592</v>
      </c>
      <c r="H245" s="307">
        <f t="shared" ca="1" si="99"/>
        <v>-42.19842988538268</v>
      </c>
      <c r="I245" s="304">
        <f t="shared" ca="1" si="100"/>
        <v>47.010885804142156</v>
      </c>
      <c r="J245" s="306">
        <f t="shared" ca="1" si="101"/>
        <v>522.19719769988717</v>
      </c>
      <c r="K245" s="307">
        <f t="shared" ca="1" si="102"/>
        <v>1112.7760994025332</v>
      </c>
      <c r="L245" s="304">
        <f t="shared" ca="1" si="87"/>
        <v>1229.2113572071855</v>
      </c>
      <c r="M245" s="306">
        <f t="shared" ca="1" si="103"/>
        <v>-1.114364856539765</v>
      </c>
      <c r="N245" s="304">
        <f t="shared" ca="1" si="104"/>
        <v>-63.848403117429989</v>
      </c>
      <c r="P245" s="310">
        <f t="shared" ca="1" si="105"/>
        <v>23</v>
      </c>
      <c r="Q245" s="304">
        <f t="shared" ca="1" si="106"/>
        <v>0</v>
      </c>
      <c r="R245" s="306">
        <f t="shared" ca="1" si="107"/>
        <v>0</v>
      </c>
      <c r="S245" s="307">
        <f t="shared" ca="1" si="108"/>
        <v>3.2539999999999996</v>
      </c>
      <c r="T245" s="304">
        <f t="shared" ca="1" si="88"/>
        <v>31.921739999999996</v>
      </c>
      <c r="U245" s="311">
        <f t="shared" ca="1" si="89"/>
        <v>0</v>
      </c>
      <c r="V245" s="306">
        <f t="shared" ca="1" si="90"/>
        <v>1.0958695895461441</v>
      </c>
      <c r="W245" s="304">
        <f t="shared" ca="1" si="91"/>
        <v>4.9419563557008637</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7.2936248001433226</v>
      </c>
      <c r="AH245" s="304">
        <f t="shared" ca="1" si="115"/>
        <v>-1.4712248076456556</v>
      </c>
    </row>
    <row r="246" spans="1:34" x14ac:dyDescent="0.2">
      <c r="A246" s="347">
        <f t="shared" ca="1" si="93"/>
        <v>0.1</v>
      </c>
      <c r="B246" s="304">
        <f t="shared" ca="1" si="94"/>
        <v>19.799999999999994</v>
      </c>
      <c r="D246" s="306">
        <f t="shared" ca="1" si="95"/>
        <v>-0.66937796027439034</v>
      </c>
      <c r="E246" s="307">
        <f t="shared" ca="1" si="96"/>
        <v>-8.4467383595677497</v>
      </c>
      <c r="F246" s="304">
        <f t="shared" ca="1" si="97"/>
        <v>8.4732199174041494</v>
      </c>
      <c r="G246" s="306">
        <f t="shared" ca="1" si="98"/>
        <v>20.653001858772154</v>
      </c>
      <c r="H246" s="307">
        <f t="shared" ca="1" si="99"/>
        <v>-43.043103721339456</v>
      </c>
      <c r="I246" s="304">
        <f t="shared" ca="1" si="100"/>
        <v>47.741546516052793</v>
      </c>
      <c r="J246" s="306">
        <f t="shared" ca="1" si="101"/>
        <v>524.26584477556571</v>
      </c>
      <c r="K246" s="307">
        <f t="shared" ca="1" si="102"/>
        <v>1108.5140227221971</v>
      </c>
      <c r="L246" s="304">
        <f t="shared" ca="1" si="87"/>
        <v>1226.2373402282224</v>
      </c>
      <c r="M246" s="306">
        <f t="shared" ca="1" si="103"/>
        <v>-1.1234215259022653</v>
      </c>
      <c r="N246" s="304">
        <f t="shared" ca="1" si="104"/>
        <v>-64.36731204834669</v>
      </c>
      <c r="P246" s="310">
        <f t="shared" ca="1" si="105"/>
        <v>23</v>
      </c>
      <c r="Q246" s="304">
        <f t="shared" ca="1" si="106"/>
        <v>0</v>
      </c>
      <c r="R246" s="306">
        <f t="shared" ca="1" si="107"/>
        <v>0</v>
      </c>
      <c r="S246" s="307">
        <f t="shared" ca="1" si="108"/>
        <v>3.2539999999999996</v>
      </c>
      <c r="T246" s="304">
        <f t="shared" ca="1" si="88"/>
        <v>31.921739999999996</v>
      </c>
      <c r="U246" s="311">
        <f t="shared" ca="1" si="89"/>
        <v>0</v>
      </c>
      <c r="V246" s="306">
        <f t="shared" ca="1" si="90"/>
        <v>1.0963382025496489</v>
      </c>
      <c r="W246" s="304">
        <f t="shared" ca="1" si="91"/>
        <v>5.0989490848484555</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7.2870276665382407</v>
      </c>
      <c r="AH246" s="304">
        <f t="shared" ca="1" si="115"/>
        <v>-1.5187327460666455</v>
      </c>
    </row>
    <row r="247" spans="1:34" x14ac:dyDescent="0.2">
      <c r="A247" s="347">
        <f t="shared" ca="1" si="93"/>
        <v>0.1</v>
      </c>
      <c r="B247" s="304">
        <f t="shared" ca="1" si="94"/>
        <v>19.899999999999995</v>
      </c>
      <c r="D247" s="306">
        <f t="shared" ca="1" si="95"/>
        <v>-0.6778753281532387</v>
      </c>
      <c r="E247" s="307">
        <f t="shared" ca="1" si="96"/>
        <v>-8.3972340370005902</v>
      </c>
      <c r="F247" s="304">
        <f t="shared" ca="1" si="97"/>
        <v>8.424550696190277</v>
      </c>
      <c r="G247" s="306">
        <f t="shared" ca="1" si="98"/>
        <v>20.58521432595683</v>
      </c>
      <c r="H247" s="307">
        <f t="shared" ca="1" si="99"/>
        <v>-43.882827125039512</v>
      </c>
      <c r="I247" s="304">
        <f t="shared" ca="1" si="100"/>
        <v>48.471162203228445</v>
      </c>
      <c r="J247" s="306">
        <f t="shared" ca="1" si="101"/>
        <v>526.32775558480216</v>
      </c>
      <c r="K247" s="307">
        <f t="shared" ca="1" si="102"/>
        <v>1104.1677261798782</v>
      </c>
      <c r="L247" s="304">
        <f t="shared" ca="1" si="87"/>
        <v>1223.1955174199165</v>
      </c>
      <c r="M247" s="306">
        <f t="shared" ca="1" si="103"/>
        <v>-1.1321769628327523</v>
      </c>
      <c r="N247" s="304">
        <f t="shared" ca="1" si="104"/>
        <v>-64.868961632256571</v>
      </c>
      <c r="P247" s="310">
        <f t="shared" ca="1" si="105"/>
        <v>23</v>
      </c>
      <c r="Q247" s="304">
        <f t="shared" ca="1" si="106"/>
        <v>0</v>
      </c>
      <c r="R247" s="306">
        <f t="shared" ca="1" si="107"/>
        <v>0</v>
      </c>
      <c r="S247" s="307">
        <f t="shared" ca="1" si="108"/>
        <v>3.2539999999999996</v>
      </c>
      <c r="T247" s="304">
        <f t="shared" ca="1" si="88"/>
        <v>31.921739999999996</v>
      </c>
      <c r="U247" s="311">
        <f t="shared" ca="1" si="89"/>
        <v>0</v>
      </c>
      <c r="V247" s="306">
        <f t="shared" ca="1" si="90"/>
        <v>1.0968162704049746</v>
      </c>
      <c r="W247" s="304">
        <f t="shared" ca="1" si="91"/>
        <v>5.2582824616469539</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7.2775785572381553</v>
      </c>
      <c r="AH247" s="304">
        <f t="shared" ca="1" si="115"/>
        <v>-1.5669788214039508</v>
      </c>
    </row>
    <row r="248" spans="1:34" x14ac:dyDescent="0.2">
      <c r="A248" s="347">
        <f t="shared" ca="1" si="93"/>
        <v>0.1</v>
      </c>
      <c r="B248" s="304">
        <f t="shared" ca="1" si="94"/>
        <v>19.999999999999996</v>
      </c>
      <c r="D248" s="306">
        <f t="shared" ca="1" si="95"/>
        <v>-0.68627522849075573</v>
      </c>
      <c r="E248" s="307">
        <f t="shared" ca="1" si="96"/>
        <v>-8.3470228973480953</v>
      </c>
      <c r="F248" s="304">
        <f t="shared" ca="1" si="97"/>
        <v>8.3751874568927374</v>
      </c>
      <c r="G248" s="306">
        <f t="shared" ca="1" si="98"/>
        <v>20.516586803107753</v>
      </c>
      <c r="H248" s="307">
        <f t="shared" ca="1" si="99"/>
        <v>-44.717529414774319</v>
      </c>
      <c r="I248" s="304">
        <f t="shared" ca="1" si="100"/>
        <v>49.199469214724886</v>
      </c>
      <c r="J248" s="306">
        <f t="shared" ca="1" si="101"/>
        <v>528.38284564125536</v>
      </c>
      <c r="K248" s="307">
        <f t="shared" ca="1" si="102"/>
        <v>1099.7377083528875</v>
      </c>
      <c r="L248" s="304">
        <f t="shared" ca="1" si="87"/>
        <v>1220.0866603406544</v>
      </c>
      <c r="M248" s="306">
        <f t="shared" ca="1" si="103"/>
        <v>-1.1406450582016565</v>
      </c>
      <c r="N248" s="304">
        <f t="shared" ca="1" si="104"/>
        <v>-65.354147757409066</v>
      </c>
      <c r="P248" s="310">
        <f t="shared" ca="1" si="105"/>
        <v>23</v>
      </c>
      <c r="Q248" s="304">
        <f t="shared" ca="1" si="106"/>
        <v>0</v>
      </c>
      <c r="R248" s="306">
        <f t="shared" ca="1" si="107"/>
        <v>0</v>
      </c>
      <c r="S248" s="307">
        <f t="shared" ca="1" si="108"/>
        <v>3.2539999999999996</v>
      </c>
      <c r="T248" s="304">
        <f t="shared" ca="1" si="88"/>
        <v>31.921739999999996</v>
      </c>
      <c r="U248" s="311">
        <f t="shared" ca="1" si="89"/>
        <v>0</v>
      </c>
      <c r="V248" s="306">
        <f t="shared" ca="1" si="90"/>
        <v>1.0973037498045324</v>
      </c>
      <c r="W248" s="304">
        <f t="shared" ca="1" si="91"/>
        <v>5.4198948314913311</v>
      </c>
      <c r="Y248" s="314" t="str">
        <f t="shared" ca="1" si="109"/>
        <v/>
      </c>
      <c r="Z248" s="315" t="str">
        <f t="shared" ca="1" si="110"/>
        <v/>
      </c>
      <c r="AA248" s="316" t="str">
        <f t="shared" ca="1" si="111"/>
        <v/>
      </c>
      <c r="AC248" s="310">
        <f t="shared" ca="1" si="112"/>
        <v>19.999999999999996</v>
      </c>
      <c r="AD248" s="323">
        <f t="shared" ca="1" si="113"/>
        <v>528.38284564125536</v>
      </c>
      <c r="AE248" s="324" t="e">
        <f t="shared" ca="1" si="92"/>
        <v>#N/A</v>
      </c>
      <c r="AG248" s="306">
        <f t="shared" ca="1" si="114"/>
        <v>7.2654300854486129</v>
      </c>
      <c r="AH248" s="304">
        <f t="shared" ca="1" si="115"/>
        <v>-1.6159442107089597</v>
      </c>
    </row>
    <row r="249" spans="1:34" x14ac:dyDescent="0.2">
      <c r="A249" s="347">
        <f t="shared" ca="1" si="93"/>
        <v>0.1</v>
      </c>
      <c r="B249" s="304">
        <f t="shared" ca="1" si="94"/>
        <v>20.099999999999998</v>
      </c>
      <c r="D249" s="306">
        <f t="shared" ca="1" si="95"/>
        <v>-0.69457317337776781</v>
      </c>
      <c r="E249" s="307">
        <f t="shared" ca="1" si="96"/>
        <v>-8.2961226377806323</v>
      </c>
      <c r="F249" s="304">
        <f t="shared" ca="1" si="97"/>
        <v>8.32514760915819</v>
      </c>
      <c r="G249" s="306">
        <f t="shared" ca="1" si="98"/>
        <v>20.447129485769977</v>
      </c>
      <c r="H249" s="307">
        <f t="shared" ca="1" si="99"/>
        <v>-45.547141678552379</v>
      </c>
      <c r="I249" s="304">
        <f t="shared" ca="1" si="100"/>
        <v>49.926217754742517</v>
      </c>
      <c r="J249" s="306">
        <f t="shared" ca="1" si="101"/>
        <v>530.43103145569921</v>
      </c>
      <c r="K249" s="307">
        <f t="shared" ca="1" si="102"/>
        <v>1095.2244747982211</v>
      </c>
      <c r="L249" s="304">
        <f t="shared" ca="1" si="87"/>
        <v>1216.9115536176801</v>
      </c>
      <c r="M249" s="306">
        <f t="shared" ca="1" si="103"/>
        <v>-1.1488389437810607</v>
      </c>
      <c r="N249" s="304">
        <f t="shared" ca="1" si="104"/>
        <v>-65.823622818922033</v>
      </c>
      <c r="P249" s="310">
        <f t="shared" ca="1" si="105"/>
        <v>23</v>
      </c>
      <c r="Q249" s="304">
        <f t="shared" ca="1" si="106"/>
        <v>0</v>
      </c>
      <c r="R249" s="306">
        <f t="shared" ca="1" si="107"/>
        <v>0</v>
      </c>
      <c r="S249" s="307">
        <f t="shared" ca="1" si="108"/>
        <v>3.2539999999999996</v>
      </c>
      <c r="T249" s="304">
        <f t="shared" ca="1" si="88"/>
        <v>31.921739999999996</v>
      </c>
      <c r="U249" s="311">
        <f t="shared" ca="1" si="89"/>
        <v>0</v>
      </c>
      <c r="V249" s="306">
        <f t="shared" ca="1" si="90"/>
        <v>1.0978005968146349</v>
      </c>
      <c r="W249" s="304">
        <f t="shared" ca="1" si="91"/>
        <v>5.583724177424279</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7.2507253223384263</v>
      </c>
      <c r="AH249" s="304">
        <f t="shared" ca="1" si="115"/>
        <v>-1.6656099666537589</v>
      </c>
    </row>
    <row r="250" spans="1:34" x14ac:dyDescent="0.2">
      <c r="A250" s="347">
        <f t="shared" ca="1" si="93"/>
        <v>0.1</v>
      </c>
      <c r="B250" s="304">
        <f t="shared" ca="1" si="94"/>
        <v>20.2</v>
      </c>
      <c r="D250" s="306">
        <f t="shared" ca="1" si="95"/>
        <v>-0.70276494342357687</v>
      </c>
      <c r="E250" s="307">
        <f t="shared" ca="1" si="96"/>
        <v>-8.2445511937453198</v>
      </c>
      <c r="F250" s="304">
        <f t="shared" ca="1" si="97"/>
        <v>8.2744488004937544</v>
      </c>
      <c r="G250" s="306">
        <f t="shared" ca="1" si="98"/>
        <v>20.376852991427619</v>
      </c>
      <c r="H250" s="307">
        <f t="shared" ca="1" si="99"/>
        <v>-46.371596797926912</v>
      </c>
      <c r="I250" s="304">
        <f t="shared" ca="1" si="100"/>
        <v>50.651171037042751</v>
      </c>
      <c r="J250" s="306">
        <f t="shared" ca="1" si="101"/>
        <v>532.4722305795591</v>
      </c>
      <c r="K250" s="307">
        <f t="shared" ca="1" si="102"/>
        <v>1090.6285378743971</v>
      </c>
      <c r="L250" s="304">
        <f t="shared" ca="1" si="87"/>
        <v>1213.6709949423757</v>
      </c>
      <c r="M250" s="306">
        <f t="shared" ca="1" si="103"/>
        <v>-1.156771035944909</v>
      </c>
      <c r="N250" s="304">
        <f t="shared" ca="1" si="104"/>
        <v>-66.278098222619334</v>
      </c>
      <c r="P250" s="310">
        <f t="shared" ca="1" si="105"/>
        <v>23</v>
      </c>
      <c r="Q250" s="304">
        <f t="shared" ca="1" si="106"/>
        <v>0</v>
      </c>
      <c r="R250" s="306">
        <f t="shared" ca="1" si="107"/>
        <v>0</v>
      </c>
      <c r="S250" s="307">
        <f t="shared" ca="1" si="108"/>
        <v>3.2539999999999996</v>
      </c>
      <c r="T250" s="304">
        <f t="shared" ca="1" si="88"/>
        <v>31.921739999999996</v>
      </c>
      <c r="U250" s="311">
        <f t="shared" ca="1" si="89"/>
        <v>0</v>
      </c>
      <c r="V250" s="306">
        <f t="shared" ca="1" si="90"/>
        <v>1.0983067668896715</v>
      </c>
      <c r="W250" s="304">
        <f t="shared" ca="1" si="91"/>
        <v>5.7497081624889539</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7.2335985328479842</v>
      </c>
      <c r="AH250" s="304">
        <f t="shared" ca="1" si="115"/>
        <v>-1.7159570305544805</v>
      </c>
    </row>
    <row r="251" spans="1:34" x14ac:dyDescent="0.2">
      <c r="A251" s="347">
        <f t="shared" ca="1" si="93"/>
        <v>0.1</v>
      </c>
      <c r="B251" s="304">
        <f t="shared" ca="1" si="94"/>
        <v>20.3</v>
      </c>
      <c r="D251" s="306">
        <f t="shared" ca="1" si="95"/>
        <v>-0.71084657444014165</v>
      </c>
      <c r="E251" s="307">
        <f t="shared" ca="1" si="96"/>
        <v>-8.1923267140910774</v>
      </c>
      <c r="F251" s="304">
        <f t="shared" ca="1" si="97"/>
        <v>8.22310889158131</v>
      </c>
      <c r="G251" s="306">
        <f t="shared" ca="1" si="98"/>
        <v>20.305768333983604</v>
      </c>
      <c r="H251" s="307">
        <f t="shared" ca="1" si="99"/>
        <v>-47.190829469336023</v>
      </c>
      <c r="I251" s="304">
        <f t="shared" ca="1" si="100"/>
        <v>51.374104504481288</v>
      </c>
      <c r="J251" s="306">
        <f t="shared" ca="1" si="101"/>
        <v>534.50636164582966</v>
      </c>
      <c r="K251" s="307">
        <f t="shared" ca="1" si="102"/>
        <v>1085.950416561034</v>
      </c>
      <c r="L251" s="304">
        <f t="shared" ca="1" si="87"/>
        <v>1210.3657950673201</v>
      </c>
      <c r="M251" s="306">
        <f t="shared" ca="1" si="103"/>
        <v>-1.164453077212285</v>
      </c>
      <c r="N251" s="304">
        <f t="shared" ca="1" si="104"/>
        <v>-66.718246765285301</v>
      </c>
      <c r="P251" s="310">
        <f t="shared" ca="1" si="105"/>
        <v>23</v>
      </c>
      <c r="Q251" s="304">
        <f t="shared" ca="1" si="106"/>
        <v>0</v>
      </c>
      <c r="R251" s="306">
        <f t="shared" ca="1" si="107"/>
        <v>0</v>
      </c>
      <c r="S251" s="307">
        <f t="shared" ca="1" si="108"/>
        <v>3.2539999999999996</v>
      </c>
      <c r="T251" s="304">
        <f t="shared" ca="1" si="88"/>
        <v>31.921739999999996</v>
      </c>
      <c r="U251" s="311">
        <f t="shared" ca="1" si="89"/>
        <v>0</v>
      </c>
      <c r="V251" s="306">
        <f t="shared" ca="1" si="90"/>
        <v>1.0988222148865106</v>
      </c>
      <c r="W251" s="304">
        <f t="shared" ca="1" si="91"/>
        <v>5.9177841719868249</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7.2141758540717102</v>
      </c>
      <c r="AH251" s="304">
        <f t="shared" ca="1" si="115"/>
        <v>-1.7669662453868944</v>
      </c>
    </row>
    <row r="252" spans="1:34" x14ac:dyDescent="0.2">
      <c r="A252" s="347">
        <f t="shared" ca="1" si="93"/>
        <v>0.1</v>
      </c>
      <c r="B252" s="304">
        <f t="shared" ca="1" si="94"/>
        <v>20.400000000000002</v>
      </c>
      <c r="D252" s="306">
        <f t="shared" ca="1" si="95"/>
        <v>-0.7188143450949549</v>
      </c>
      <c r="E252" s="307">
        <f t="shared" ca="1" si="96"/>
        <v>-8.1394675374229628</v>
      </c>
      <c r="F252" s="304">
        <f t="shared" ca="1" si="97"/>
        <v>8.1711459328221849</v>
      </c>
      <c r="G252" s="306">
        <f t="shared" ca="1" si="98"/>
        <v>20.233886899474108</v>
      </c>
      <c r="H252" s="307">
        <f t="shared" ca="1" si="99"/>
        <v>-48.004776223078316</v>
      </c>
      <c r="I252" s="304">
        <f t="shared" ca="1" si="100"/>
        <v>52.09480510846101</v>
      </c>
      <c r="J252" s="306">
        <f t="shared" ca="1" si="101"/>
        <v>536.53334440750257</v>
      </c>
      <c r="K252" s="307">
        <f t="shared" ca="1" si="102"/>
        <v>1081.1906362764132</v>
      </c>
      <c r="L252" s="304">
        <f t="shared" ca="1" si="87"/>
        <v>1206.9967778055147</v>
      </c>
      <c r="M252" s="306">
        <f t="shared" ca="1" si="103"/>
        <v>-1.1718961756368227</v>
      </c>
      <c r="N252" s="304">
        <f t="shared" ca="1" si="104"/>
        <v>-67.144704891511793</v>
      </c>
      <c r="P252" s="310">
        <f t="shared" ca="1" si="105"/>
        <v>23</v>
      </c>
      <c r="Q252" s="304">
        <f t="shared" ca="1" si="106"/>
        <v>0</v>
      </c>
      <c r="R252" s="306">
        <f t="shared" ca="1" si="107"/>
        <v>0</v>
      </c>
      <c r="S252" s="307">
        <f t="shared" ca="1" si="108"/>
        <v>3.2539999999999996</v>
      </c>
      <c r="T252" s="304">
        <f t="shared" ca="1" si="88"/>
        <v>31.921739999999996</v>
      </c>
      <c r="U252" s="311">
        <f t="shared" ca="1" si="89"/>
        <v>0</v>
      </c>
      <c r="V252" s="306">
        <f t="shared" ca="1" si="90"/>
        <v>1.0993468950791154</v>
      </c>
      <c r="W252" s="304">
        <f t="shared" ca="1" si="91"/>
        <v>6.0878893555745845</v>
      </c>
      <c r="Y252" s="314" t="str">
        <f t="shared" ca="1" si="109"/>
        <v/>
      </c>
      <c r="Z252" s="315" t="str">
        <f t="shared" ca="1" si="110"/>
        <v/>
      </c>
      <c r="AA252" s="316" t="str">
        <f t="shared" ca="1" si="111"/>
        <v/>
      </c>
      <c r="AC252" s="310" t="e">
        <f t="shared" ca="1" si="112"/>
        <v>#N/A</v>
      </c>
      <c r="AD252" s="323" t="e">
        <f t="shared" ca="1" si="113"/>
        <v>#N/A</v>
      </c>
      <c r="AE252" s="324" t="e">
        <f t="shared" ca="1" si="92"/>
        <v>#N/A</v>
      </c>
      <c r="AG252" s="306">
        <f t="shared" ca="1" si="114"/>
        <v>7.1925759198556749</v>
      </c>
      <c r="AH252" s="304">
        <f t="shared" ca="1" si="115"/>
        <v>-1.8186183687728414</v>
      </c>
    </row>
    <row r="253" spans="1:34" x14ac:dyDescent="0.2">
      <c r="A253" s="347">
        <f t="shared" ca="1" si="93"/>
        <v>0.1</v>
      </c>
      <c r="B253" s="304">
        <f t="shared" ca="1" si="94"/>
        <v>20.500000000000004</v>
      </c>
      <c r="D253" s="306">
        <f t="shared" ca="1" si="95"/>
        <v>-0.7266647654507763</v>
      </c>
      <c r="E253" s="307">
        <f t="shared" ca="1" si="96"/>
        <v>-8.0859921695733679</v>
      </c>
      <c r="F253" s="304">
        <f t="shared" ca="1" si="97"/>
        <v>8.1185781419993397</v>
      </c>
      <c r="G253" s="306">
        <f t="shared" ca="1" si="98"/>
        <v>20.161220422929031</v>
      </c>
      <c r="H253" s="307">
        <f t="shared" ca="1" si="99"/>
        <v>-48.813375440035657</v>
      </c>
      <c r="I253" s="304">
        <f t="shared" ca="1" si="100"/>
        <v>52.81307064346673</v>
      </c>
      <c r="J253" s="306">
        <f t="shared" ca="1" si="101"/>
        <v>538.55309977362276</v>
      </c>
      <c r="K253" s="307">
        <f t="shared" ca="1" si="102"/>
        <v>1076.3497286932575</v>
      </c>
      <c r="L253" s="304">
        <f t="shared" ca="1" si="87"/>
        <v>1203.5647800321456</v>
      </c>
      <c r="M253" s="306">
        <f t="shared" ca="1" si="103"/>
        <v>-1.1791108420720697</v>
      </c>
      <c r="N253" s="304">
        <f t="shared" ca="1" si="104"/>
        <v>-67.558074828846145</v>
      </c>
      <c r="P253" s="310">
        <f t="shared" ca="1" si="105"/>
        <v>23</v>
      </c>
      <c r="Q253" s="304">
        <f t="shared" ca="1" si="106"/>
        <v>0</v>
      </c>
      <c r="R253" s="306">
        <f t="shared" ca="1" si="107"/>
        <v>0</v>
      </c>
      <c r="S253" s="307">
        <f t="shared" ca="1" si="108"/>
        <v>3.2539999999999996</v>
      </c>
      <c r="T253" s="304">
        <f t="shared" ca="1" si="88"/>
        <v>31.921739999999996</v>
      </c>
      <c r="U253" s="311">
        <f t="shared" ca="1" si="89"/>
        <v>0</v>
      </c>
      <c r="V253" s="306">
        <f t="shared" ca="1" si="90"/>
        <v>1.0998807611733448</v>
      </c>
      <c r="W253" s="304">
        <f t="shared" ca="1" si="91"/>
        <v>6.2599606691369729</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7.1689104352424771</v>
      </c>
      <c r="AH253" s="304">
        <f t="shared" ca="1" si="115"/>
        <v>-1.8708940859172052</v>
      </c>
    </row>
    <row r="254" spans="1:34" x14ac:dyDescent="0.2">
      <c r="A254" s="347">
        <f t="shared" ca="1" si="93"/>
        <v>0.1</v>
      </c>
      <c r="B254" s="304">
        <f t="shared" ca="1" si="94"/>
        <v>20.600000000000005</v>
      </c>
      <c r="D254" s="306">
        <f t="shared" ca="1" si="95"/>
        <v>-0.73439456631635758</v>
      </c>
      <c r="E254" s="307">
        <f t="shared" ca="1" si="96"/>
        <v>-8.0319192620922468</v>
      </c>
      <c r="F254" s="304">
        <f t="shared" ca="1" si="97"/>
        <v>8.0654238829588767</v>
      </c>
      <c r="G254" s="306">
        <f t="shared" ca="1" si="98"/>
        <v>20.087780966297395</v>
      </c>
      <c r="H254" s="307">
        <f t="shared" ca="1" si="99"/>
        <v>-49.61656736624488</v>
      </c>
      <c r="I254" s="304">
        <f t="shared" ca="1" si="100"/>
        <v>53.528709132194244</v>
      </c>
      <c r="J254" s="306">
        <f t="shared" ca="1" si="101"/>
        <v>540.56554984308411</v>
      </c>
      <c r="K254" s="307">
        <f t="shared" ca="1" si="102"/>
        <v>1071.4282315529435</v>
      </c>
      <c r="L254" s="304">
        <f t="shared" ca="1" si="87"/>
        <v>1200.0706516892344</v>
      </c>
      <c r="M254" s="306">
        <f t="shared" ca="1" si="103"/>
        <v>-1.1861070253626693</v>
      </c>
      <c r="N254" s="304">
        <f t="shared" ca="1" si="104"/>
        <v>-67.958926604097442</v>
      </c>
      <c r="P254" s="310">
        <f t="shared" ca="1" si="105"/>
        <v>23</v>
      </c>
      <c r="Q254" s="304">
        <f t="shared" ca="1" si="106"/>
        <v>0</v>
      </c>
      <c r="R254" s="306">
        <f t="shared" ca="1" si="107"/>
        <v>0</v>
      </c>
      <c r="S254" s="307">
        <f t="shared" ca="1" si="108"/>
        <v>3.2539999999999996</v>
      </c>
      <c r="T254" s="304">
        <f t="shared" ca="1" si="88"/>
        <v>31.921739999999996</v>
      </c>
      <c r="U254" s="311">
        <f t="shared" ca="1" si="89"/>
        <v>0</v>
      </c>
      <c r="V254" s="306">
        <f t="shared" ca="1" si="90"/>
        <v>1.1004237663219261</v>
      </c>
      <c r="W254" s="304">
        <f t="shared" ca="1" si="91"/>
        <v>6.4339349163756703</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7.1432847043201892</v>
      </c>
      <c r="AH254" s="304">
        <f t="shared" ca="1" si="115"/>
        <v>-1.9237740224760214</v>
      </c>
    </row>
    <row r="255" spans="1:34" x14ac:dyDescent="0.2">
      <c r="A255" s="347">
        <f t="shared" ca="1" si="93"/>
        <v>0.1</v>
      </c>
      <c r="B255" s="304">
        <f t="shared" ca="1" si="94"/>
        <v>20.700000000000006</v>
      </c>
      <c r="D255" s="306">
        <f t="shared" ca="1" si="95"/>
        <v>-0.74200068933809127</v>
      </c>
      <c r="E255" s="307">
        <f t="shared" ca="1" si="96"/>
        <v>-7.9772675916712057</v>
      </c>
      <c r="F255" s="304">
        <f t="shared" ca="1" si="97"/>
        <v>8.0117016452253083</v>
      </c>
      <c r="G255" s="306">
        <f t="shared" ca="1" si="98"/>
        <v>20.013580897363585</v>
      </c>
      <c r="H255" s="307">
        <f t="shared" ca="1" si="99"/>
        <v>-50.414294125411999</v>
      </c>
      <c r="I255" s="304">
        <f t="shared" ca="1" si="100"/>
        <v>54.24153825712235</v>
      </c>
      <c r="J255" s="306">
        <f t="shared" ca="1" si="101"/>
        <v>542.57061793626713</v>
      </c>
      <c r="K255" s="307">
        <f t="shared" ca="1" si="102"/>
        <v>1066.4266884783608</v>
      </c>
      <c r="L255" s="304">
        <f t="shared" ca="1" si="87"/>
        <v>1196.5152557935337</v>
      </c>
      <c r="M255" s="306">
        <f t="shared" ca="1" si="103"/>
        <v>-1.1928941455258593</v>
      </c>
      <c r="N255" s="304">
        <f t="shared" ca="1" si="104"/>
        <v>-68.347799944496373</v>
      </c>
      <c r="P255" s="310">
        <f t="shared" ca="1" si="105"/>
        <v>23</v>
      </c>
      <c r="Q255" s="304">
        <f t="shared" ca="1" si="106"/>
        <v>0</v>
      </c>
      <c r="R255" s="306">
        <f t="shared" ca="1" si="107"/>
        <v>0</v>
      </c>
      <c r="S255" s="307">
        <f t="shared" ca="1" si="108"/>
        <v>3.2539999999999996</v>
      </c>
      <c r="T255" s="304">
        <f t="shared" ca="1" si="88"/>
        <v>31.921739999999996</v>
      </c>
      <c r="U255" s="311">
        <f t="shared" ca="1" si="89"/>
        <v>0</v>
      </c>
      <c r="V255" s="306">
        <f t="shared" ca="1" si="90"/>
        <v>1.1009758631395734</v>
      </c>
      <c r="W255" s="304">
        <f t="shared" ca="1" si="91"/>
        <v>6.609748790057183</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7.1157981149103291</v>
      </c>
      <c r="AH255" s="304">
        <f t="shared" ca="1" si="115"/>
        <v>-1.9772387573373298</v>
      </c>
    </row>
    <row r="256" spans="1:34" x14ac:dyDescent="0.2">
      <c r="A256" s="347">
        <f t="shared" ca="1" si="93"/>
        <v>0.1</v>
      </c>
      <c r="B256" s="304">
        <f t="shared" ca="1" si="94"/>
        <v>20.800000000000008</v>
      </c>
      <c r="D256" s="306">
        <f t="shared" ca="1" si="95"/>
        <v>-0.74948027776805415</v>
      </c>
      <c r="E256" s="307">
        <f t="shared" ca="1" si="96"/>
        <v>-7.9220560404274494</v>
      </c>
      <c r="F256" s="304">
        <f t="shared" ca="1" si="97"/>
        <v>7.9574300244762641</v>
      </c>
      <c r="G256" s="306">
        <f t="shared" ca="1" si="98"/>
        <v>19.93863286958678</v>
      </c>
      <c r="H256" s="307">
        <f t="shared" ca="1" si="99"/>
        <v>-51.206499729454741</v>
      </c>
      <c r="I256" s="304">
        <f t="shared" ca="1" si="100"/>
        <v>54.95138483469561</v>
      </c>
      <c r="J256" s="306">
        <f t="shared" ca="1" si="101"/>
        <v>544.56822862461468</v>
      </c>
      <c r="K256" s="307">
        <f t="shared" ca="1" si="102"/>
        <v>1061.3456487856174</v>
      </c>
      <c r="L256" s="304">
        <f t="shared" ca="1" si="87"/>
        <v>1192.8994684479972</v>
      </c>
      <c r="M256" s="306">
        <f t="shared" ca="1" si="103"/>
        <v>-1.199481124998117</v>
      </c>
      <c r="N256" s="304">
        <f t="shared" ca="1" si="104"/>
        <v>-68.725206067996055</v>
      </c>
      <c r="P256" s="310">
        <f t="shared" ca="1" si="105"/>
        <v>23</v>
      </c>
      <c r="Q256" s="304">
        <f t="shared" ca="1" si="106"/>
        <v>0</v>
      </c>
      <c r="R256" s="306">
        <f t="shared" ca="1" si="107"/>
        <v>0</v>
      </c>
      <c r="S256" s="307">
        <f t="shared" ca="1" si="108"/>
        <v>3.2539999999999996</v>
      </c>
      <c r="T256" s="304">
        <f t="shared" ca="1" si="88"/>
        <v>31.921739999999996</v>
      </c>
      <c r="U256" s="311">
        <f t="shared" ca="1" si="89"/>
        <v>0</v>
      </c>
      <c r="V256" s="306">
        <f t="shared" ca="1" si="90"/>
        <v>1.1015370037182457</v>
      </c>
      <c r="W256" s="304">
        <f t="shared" ca="1" si="91"/>
        <v>6.7873389128655237</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7.0865445833764458</v>
      </c>
      <c r="AH256" s="304">
        <f t="shared" ca="1" si="115"/>
        <v>-2.031268835297229</v>
      </c>
    </row>
    <row r="257" spans="1:34" x14ac:dyDescent="0.2">
      <c r="A257" s="347">
        <f t="shared" ca="1" si="93"/>
        <v>0.1</v>
      </c>
      <c r="B257" s="304">
        <f t="shared" ca="1" si="94"/>
        <v>20.900000000000009</v>
      </c>
      <c r="D257" s="306">
        <f t="shared" ca="1" si="95"/>
        <v>-0.75683066784913144</v>
      </c>
      <c r="E257" s="307">
        <f t="shared" ca="1" si="96"/>
        <v>-7.8663035769832721</v>
      </c>
      <c r="F257" s="304">
        <f t="shared" ca="1" si="97"/>
        <v>7.9026277038119908</v>
      </c>
      <c r="G257" s="306">
        <f t="shared" ca="1" si="98"/>
        <v>19.862949802801868</v>
      </c>
      <c r="H257" s="307">
        <f t="shared" ca="1" si="99"/>
        <v>-51.993130087153069</v>
      </c>
      <c r="I257" s="304">
        <f t="shared" ca="1" si="100"/>
        <v>55.658084328588316</v>
      </c>
      <c r="J257" s="306">
        <f t="shared" ca="1" si="101"/>
        <v>546.55830775823415</v>
      </c>
      <c r="K257" s="307">
        <f t="shared" ca="1" si="102"/>
        <v>1056.185667294787</v>
      </c>
      <c r="L257" s="304">
        <f t="shared" ca="1" si="87"/>
        <v>1189.2241788571569</v>
      </c>
      <c r="M257" s="306">
        <f t="shared" ca="1" si="103"/>
        <v>-1.205876418028645</v>
      </c>
      <c r="N257" s="304">
        <f t="shared" ca="1" si="104"/>
        <v>-69.091629367394731</v>
      </c>
      <c r="P257" s="310">
        <f t="shared" ca="1" si="105"/>
        <v>23</v>
      </c>
      <c r="Q257" s="304">
        <f t="shared" ca="1" si="106"/>
        <v>0</v>
      </c>
      <c r="R257" s="306">
        <f t="shared" ca="1" si="107"/>
        <v>0</v>
      </c>
      <c r="S257" s="307">
        <f t="shared" ca="1" si="108"/>
        <v>3.2539999999999996</v>
      </c>
      <c r="T257" s="304">
        <f t="shared" ca="1" si="88"/>
        <v>31.921739999999996</v>
      </c>
      <c r="U257" s="311">
        <f t="shared" ca="1" si="89"/>
        <v>0</v>
      </c>
      <c r="V257" s="306">
        <f t="shared" ca="1" si="90"/>
        <v>1.1021071396425106</v>
      </c>
      <c r="W257" s="304">
        <f t="shared" ca="1" si="91"/>
        <v>6.9666418778081907</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7.0556129626621518</v>
      </c>
      <c r="AH257" s="304">
        <f t="shared" ca="1" si="115"/>
        <v>-2.0858447796144821</v>
      </c>
    </row>
    <row r="258" spans="1:34" x14ac:dyDescent="0.2">
      <c r="A258" s="347">
        <f t="shared" ca="1" si="93"/>
        <v>0.1</v>
      </c>
      <c r="B258" s="304">
        <f t="shared" ca="1" si="94"/>
        <v>21.000000000000011</v>
      </c>
      <c r="D258" s="306">
        <f t="shared" ca="1" si="95"/>
        <v>-0.76404938076284645</v>
      </c>
      <c r="E258" s="307">
        <f t="shared" ca="1" si="96"/>
        <v>-7.8100292382852539</v>
      </c>
      <c r="F258" s="304">
        <f t="shared" ca="1" si="97"/>
        <v>7.8473134357635184</v>
      </c>
      <c r="G258" s="306">
        <f t="shared" ca="1" si="98"/>
        <v>19.786544864725585</v>
      </c>
      <c r="H258" s="307">
        <f t="shared" ca="1" si="99"/>
        <v>-52.774133010981593</v>
      </c>
      <c r="I258" s="304">
        <f t="shared" ca="1" si="100"/>
        <v>56.3614803988023</v>
      </c>
      <c r="J258" s="306">
        <f t="shared" ca="1" si="101"/>
        <v>548.54078249161057</v>
      </c>
      <c r="K258" s="307">
        <f t="shared" ca="1" si="102"/>
        <v>1050.9473041398803</v>
      </c>
      <c r="L258" s="304">
        <f t="shared" ca="1" si="87"/>
        <v>1185.4902893467288</v>
      </c>
      <c r="M258" s="306">
        <f t="shared" ca="1" si="103"/>
        <v>-1.212088038305557</v>
      </c>
      <c r="N258" s="304">
        <f t="shared" ca="1" si="104"/>
        <v>-69.447528993199668</v>
      </c>
      <c r="P258" s="310">
        <f t="shared" ca="1" si="105"/>
        <v>23</v>
      </c>
      <c r="Q258" s="304">
        <f t="shared" ca="1" si="106"/>
        <v>0</v>
      </c>
      <c r="R258" s="306">
        <f t="shared" ca="1" si="107"/>
        <v>0</v>
      </c>
      <c r="S258" s="307">
        <f t="shared" ca="1" si="108"/>
        <v>3.2539999999999996</v>
      </c>
      <c r="T258" s="304">
        <f t="shared" ca="1" si="88"/>
        <v>31.921739999999996</v>
      </c>
      <c r="U258" s="311">
        <f t="shared" ca="1" si="89"/>
        <v>0</v>
      </c>
      <c r="V258" s="306">
        <f t="shared" ca="1" si="90"/>
        <v>1.1026862220050142</v>
      </c>
      <c r="W258" s="304">
        <f t="shared" ca="1" si="91"/>
        <v>7.1475942881265961</v>
      </c>
      <c r="Y258" s="314" t="str">
        <f t="shared" ca="1" si="109"/>
        <v/>
      </c>
      <c r="Z258" s="315" t="str">
        <f t="shared" ca="1" si="110"/>
        <v/>
      </c>
      <c r="AA258" s="316" t="str">
        <f t="shared" ca="1" si="111"/>
        <v/>
      </c>
      <c r="AC258" s="310">
        <f t="shared" ca="1" si="112"/>
        <v>21.000000000000011</v>
      </c>
      <c r="AD258" s="323">
        <f t="shared" ca="1" si="113"/>
        <v>548.54078249161057</v>
      </c>
      <c r="AE258" s="324" t="e">
        <f t="shared" ca="1" si="92"/>
        <v>#N/A</v>
      </c>
      <c r="AG258" s="306">
        <f t="shared" ca="1" si="114"/>
        <v>7.0230874164833903</v>
      </c>
      <c r="AH258" s="304">
        <f t="shared" ca="1" si="115"/>
        <v>-2.1409471044278399</v>
      </c>
    </row>
    <row r="259" spans="1:34" x14ac:dyDescent="0.2">
      <c r="A259" s="347">
        <f t="shared" ca="1" si="93"/>
        <v>0.1</v>
      </c>
      <c r="B259" s="304">
        <f t="shared" ca="1" si="94"/>
        <v>21.100000000000012</v>
      </c>
      <c r="D259" s="306">
        <f t="shared" ca="1" si="95"/>
        <v>-0.77113411509011831</v>
      </c>
      <c r="E259" s="307">
        <f t="shared" ca="1" si="96"/>
        <v>-7.7532521121147298</v>
      </c>
      <c r="F259" s="304">
        <f t="shared" ca="1" si="97"/>
        <v>7.7915060249907615</v>
      </c>
      <c r="G259" s="306">
        <f t="shared" ca="1" si="98"/>
        <v>19.709431453216574</v>
      </c>
      <c r="H259" s="307">
        <f t="shared" ca="1" si="99"/>
        <v>-53.549458222193067</v>
      </c>
      <c r="I259" s="304">
        <f t="shared" ca="1" si="100"/>
        <v>57.061424483616278</v>
      </c>
      <c r="J259" s="306">
        <f t="shared" ca="1" si="101"/>
        <v>550.51558130750766</v>
      </c>
      <c r="K259" s="307">
        <f t="shared" ca="1" si="102"/>
        <v>1045.6311245782215</v>
      </c>
      <c r="L259" s="304">
        <f t="shared" ca="1" si="87"/>
        <v>1181.6987153877503</v>
      </c>
      <c r="M259" s="306">
        <f t="shared" ca="1" si="103"/>
        <v>-1.2181235849026641</v>
      </c>
      <c r="N259" s="304">
        <f t="shared" ca="1" si="104"/>
        <v>-69.793340340268458</v>
      </c>
      <c r="P259" s="310">
        <f t="shared" ca="1" si="105"/>
        <v>23</v>
      </c>
      <c r="Q259" s="304">
        <f t="shared" ca="1" si="106"/>
        <v>0</v>
      </c>
      <c r="R259" s="306">
        <f t="shared" ca="1" si="107"/>
        <v>0</v>
      </c>
      <c r="S259" s="307">
        <f t="shared" ca="1" si="108"/>
        <v>3.2539999999999996</v>
      </c>
      <c r="T259" s="304">
        <f t="shared" ca="1" si="88"/>
        <v>31.921739999999996</v>
      </c>
      <c r="U259" s="311">
        <f t="shared" ca="1" si="89"/>
        <v>0</v>
      </c>
      <c r="V259" s="306">
        <f t="shared" ca="1" si="90"/>
        <v>1.1032742014220314</v>
      </c>
      <c r="W259" s="304">
        <f t="shared" ca="1" si="91"/>
        <v>7.3301327966646745</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6.9890477624117988</v>
      </c>
      <c r="AH259" s="304">
        <f t="shared" ca="1" si="115"/>
        <v>-2.1965563270210811</v>
      </c>
    </row>
    <row r="260" spans="1:34" x14ac:dyDescent="0.2">
      <c r="A260" s="347">
        <f t="shared" ca="1" si="93"/>
        <v>0.1</v>
      </c>
      <c r="B260" s="304">
        <f t="shared" ca="1" si="94"/>
        <v>21.200000000000014</v>
      </c>
      <c r="D260" s="306">
        <f t="shared" ca="1" si="95"/>
        <v>-0.77808273973944442</v>
      </c>
      <c r="E260" s="307">
        <f t="shared" ca="1" si="96"/>
        <v>-7.6959913202474945</v>
      </c>
      <c r="F260" s="304">
        <f t="shared" ca="1" si="97"/>
        <v>7.7352243116282811</v>
      </c>
      <c r="G260" s="306">
        <f t="shared" ca="1" si="98"/>
        <v>19.631623179242631</v>
      </c>
      <c r="H260" s="307">
        <f t="shared" ca="1" si="99"/>
        <v>-54.319057354217819</v>
      </c>
      <c r="I260" s="304">
        <f t="shared" ca="1" si="100"/>
        <v>57.757775411649831</v>
      </c>
      <c r="J260" s="306">
        <f t="shared" ca="1" si="101"/>
        <v>552.48263403913063</v>
      </c>
      <c r="K260" s="307">
        <f t="shared" ca="1" si="102"/>
        <v>1040.237698799401</v>
      </c>
      <c r="L260" s="304">
        <f t="shared" ref="L260:L323" ca="1" si="116">SQRT(pos_x^2+pos_z^2)</f>
        <v>1177.8503856255638</v>
      </c>
      <c r="M260" s="306">
        <f t="shared" ca="1" si="103"/>
        <v>-1.223990266635141</v>
      </c>
      <c r="N260" s="304">
        <f t="shared" ca="1" si="104"/>
        <v>-70.129476443285881</v>
      </c>
      <c r="P260" s="310">
        <f t="shared" ca="1" si="105"/>
        <v>23</v>
      </c>
      <c r="Q260" s="304">
        <f t="shared" ca="1" si="106"/>
        <v>0</v>
      </c>
      <c r="R260" s="306">
        <f t="shared" ca="1" si="107"/>
        <v>0</v>
      </c>
      <c r="S260" s="307">
        <f t="shared" ca="1" si="108"/>
        <v>3.2539999999999996</v>
      </c>
      <c r="T260" s="304">
        <f t="shared" ref="T260:T323" ca="1" si="117">m*g</f>
        <v>31.921739999999996</v>
      </c>
      <c r="U260" s="311">
        <f t="shared" ref="U260:U323" ca="1" si="118">IF(pos_xz&lt;L_rampe,Poids*COS(Beta),0)</f>
        <v>0</v>
      </c>
      <c r="V260" s="306">
        <f t="shared" ref="V260:V323" ca="1" si="119">Rho_moyen*(20000-Alt_rampe-pos_z)/(20000+Alt_rampe+pos_z)</f>
        <v>1.1038710280490818</v>
      </c>
      <c r="W260" s="304">
        <f t="shared" ref="W260:W323" ca="1" si="120">1/2*Rho*Sref*Cx*vit_xz^2</f>
        <v>7.514194144651853</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6.9535697863984005</v>
      </c>
      <c r="AH260" s="304">
        <f t="shared" ca="1" si="115"/>
        <v>-2.2526529799215353</v>
      </c>
    </row>
    <row r="261" spans="1:34" x14ac:dyDescent="0.2">
      <c r="A261" s="347">
        <f t="shared" ref="A261:A324" ca="1" si="122">IF(B260+0.01&lt;=T_ini+ROUNDUP(Temps_fin_propu,0), 0.01, IF(K260&gt;0, 0.1, 0.0001))</f>
        <v>0.1</v>
      </c>
      <c r="B261" s="304">
        <f t="shared" ref="B261:B324" ca="1" si="123">B260+pas</f>
        <v>21.300000000000015</v>
      </c>
      <c r="D261" s="306">
        <f t="shared" ref="D261:D324" ca="1" si="124">IF(AND(L260&lt;L_rampe,Poussee&lt;Poids*SIN(M260)),0,(-W260+Poussee)/m*COS(M260)-U260/m*SIN(M260))</f>
        <v>-0.78489328730098717</v>
      </c>
      <c r="E261" s="307">
        <f t="shared" ref="E261:E324" ca="1" si="125">IF(AND(L260&lt;L_rampe,Poussee&lt;Poids*SIN(M260)),0,(-W260+Poussee)/m*SIN(M260)+U260/m*COS(M260)-Poids/m)</f>
        <v>-7.6382660022263273</v>
      </c>
      <c r="F261" s="304">
        <f t="shared" ref="F261:F324" ca="1" si="126">SQRT(acc_x^2+acc_z^2)</f>
        <v>7.6784871552420215</v>
      </c>
      <c r="G261" s="306">
        <f t="shared" ref="G261:G324" ca="1" si="127">G260+acc_x*pas</f>
        <v>19.553133850512531</v>
      </c>
      <c r="H261" s="307">
        <f t="shared" ref="H261:H324" ca="1" si="128">H260+acc_z*pas</f>
        <v>-55.082883954440454</v>
      </c>
      <c r="I261" s="304">
        <f t="shared" ref="I261:I324" ca="1" si="129">SQRT(vit_x^2+vit_z^2)</f>
        <v>58.450399041532748</v>
      </c>
      <c r="J261" s="306">
        <f t="shared" ref="J261:J324" ca="1" si="130">J260+0.5*(vit_x+G260)*pas*(K260&gt;=0)</f>
        <v>554.44187189061836</v>
      </c>
      <c r="K261" s="307">
        <f t="shared" ref="K261:K324" ca="1" si="131">K260+0.5*(vit_z+H260)*pas</f>
        <v>1034.7676017339681</v>
      </c>
      <c r="L261" s="304">
        <f t="shared" ca="1" si="116"/>
        <v>1173.9462419139306</v>
      </c>
      <c r="M261" s="306">
        <f t="shared" ref="M261:M324" ca="1" si="132">IF(AND(L260&gt;L_rampe,G261&gt;0),ATAN2(G261,H261),$M$4)</f>
        <v>-1.2296949249114844</v>
      </c>
      <c r="N261" s="304">
        <f t="shared" ref="N261:N324" ca="1" si="133">DEGREES(Beta)</f>
        <v>-70.456329286084724</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3.2539999999999996</v>
      </c>
      <c r="T261" s="304">
        <f t="shared" ca="1" si="117"/>
        <v>31.921739999999996</v>
      </c>
      <c r="U261" s="311">
        <f t="shared" ca="1" si="118"/>
        <v>0</v>
      </c>
      <c r="V261" s="306">
        <f t="shared" ca="1" si="119"/>
        <v>1.1044766515966054</v>
      </c>
      <c r="W261" s="304">
        <f t="shared" ca="1" si="120"/>
        <v>7.6997151998590994</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6.9167255311033884</v>
      </c>
      <c r="AH261" s="304">
        <f t="shared" ref="AH261:AH324" ca="1" si="144">IF(AND(L260&lt;L_rampe,Poussee&lt;Poids*SIN(M260)), g*SIN(M260), (-W260+Poussee)/m)</f>
        <v>-2.3092176228186396</v>
      </c>
    </row>
    <row r="262" spans="1:34" x14ac:dyDescent="0.2">
      <c r="A262" s="347">
        <f t="shared" ca="1" si="122"/>
        <v>0.1</v>
      </c>
      <c r="B262" s="304">
        <f t="shared" ca="1" si="123"/>
        <v>21.400000000000016</v>
      </c>
      <c r="D262" s="306">
        <f t="shared" ca="1" si="124"/>
        <v>-0.79156394778871919</v>
      </c>
      <c r="E262" s="307">
        <f t="shared" ca="1" si="125"/>
        <v>-7.5800952997147384</v>
      </c>
      <c r="F262" s="304">
        <f t="shared" ca="1" si="126"/>
        <v>7.6213134193652161</v>
      </c>
      <c r="G262" s="306">
        <f t="shared" ca="1" si="127"/>
        <v>19.47397745573366</v>
      </c>
      <c r="H262" s="307">
        <f t="shared" ca="1" si="128"/>
        <v>-55.840893484411929</v>
      </c>
      <c r="I262" s="304">
        <f t="shared" ca="1" si="129"/>
        <v>59.139167926881264</v>
      </c>
      <c r="J262" s="306">
        <f t="shared" ca="1" si="130"/>
        <v>556.39322745593063</v>
      </c>
      <c r="K262" s="307">
        <f t="shared" ca="1" si="131"/>
        <v>1029.2214128620255</v>
      </c>
      <c r="L262" s="304">
        <f t="shared" ca="1" si="116"/>
        <v>1169.9872393545713</v>
      </c>
      <c r="M262" s="306">
        <f t="shared" ca="1" si="132"/>
        <v>-1.235244055167368</v>
      </c>
      <c r="N262" s="304">
        <f t="shared" ca="1" si="133"/>
        <v>-70.774271029715209</v>
      </c>
      <c r="P262" s="310">
        <f t="shared" ca="1" si="134"/>
        <v>23</v>
      </c>
      <c r="Q262" s="304">
        <f t="shared" ca="1" si="135"/>
        <v>0</v>
      </c>
      <c r="R262" s="306">
        <f t="shared" ca="1" si="136"/>
        <v>0</v>
      </c>
      <c r="S262" s="307">
        <f t="shared" ca="1" si="137"/>
        <v>3.2539999999999996</v>
      </c>
      <c r="T262" s="304">
        <f t="shared" ca="1" si="117"/>
        <v>31.921739999999996</v>
      </c>
      <c r="U262" s="311">
        <f t="shared" ca="1" si="118"/>
        <v>0</v>
      </c>
      <c r="V262" s="306">
        <f t="shared" ca="1" si="119"/>
        <v>1.1050910213456744</v>
      </c>
      <c r="W262" s="304">
        <f t="shared" ca="1" si="120"/>
        <v>7.8866329940890836</v>
      </c>
      <c r="Y262" s="314" t="str">
        <f t="shared" ca="1" si="138"/>
        <v/>
      </c>
      <c r="Z262" s="315" t="str">
        <f t="shared" ca="1" si="139"/>
        <v/>
      </c>
      <c r="AA262" s="316" t="str">
        <f t="shared" ca="1" si="140"/>
        <v/>
      </c>
      <c r="AC262" s="310" t="e">
        <f t="shared" ca="1" si="141"/>
        <v>#N/A</v>
      </c>
      <c r="AD262" s="323" t="e">
        <f t="shared" ca="1" si="142"/>
        <v>#N/A</v>
      </c>
      <c r="AE262" s="324" t="e">
        <f t="shared" ca="1" si="121"/>
        <v>#N/A</v>
      </c>
      <c r="AG262" s="306">
        <f t="shared" ca="1" si="143"/>
        <v>6.878583560220811</v>
      </c>
      <c r="AH262" s="304">
        <f t="shared" ca="1" si="144"/>
        <v>-2.366230854289828</v>
      </c>
    </row>
    <row r="263" spans="1:34" x14ac:dyDescent="0.2">
      <c r="A263" s="347">
        <f t="shared" ca="1" si="122"/>
        <v>0.1</v>
      </c>
      <c r="B263" s="304">
        <f t="shared" ca="1" si="123"/>
        <v>21.500000000000018</v>
      </c>
      <c r="D263" s="306">
        <f t="shared" ca="1" si="124"/>
        <v>-0.79809306273613889</v>
      </c>
      <c r="E263" s="307">
        <f t="shared" ca="1" si="125"/>
        <v>-7.5214983414045538</v>
      </c>
      <c r="F263" s="304">
        <f t="shared" ca="1" si="126"/>
        <v>7.5637219565858587</v>
      </c>
      <c r="G263" s="306">
        <f t="shared" ca="1" si="127"/>
        <v>19.394168149460047</v>
      </c>
      <c r="H263" s="307">
        <f t="shared" ca="1" si="128"/>
        <v>-56.593043318552382</v>
      </c>
      <c r="I263" s="304">
        <f t="shared" ca="1" si="129"/>
        <v>59.823961004476104</v>
      </c>
      <c r="J263" s="306">
        <f t="shared" ca="1" si="130"/>
        <v>558.33663473619026</v>
      </c>
      <c r="K263" s="307">
        <f t="shared" ca="1" si="131"/>
        <v>1023.5997160218774</v>
      </c>
      <c r="L263" s="304">
        <f t="shared" ca="1" si="116"/>
        <v>1165.9743463424065</v>
      </c>
      <c r="M263" s="306">
        <f t="shared" ca="1" si="132"/>
        <v>-1.2406438269644728</v>
      </c>
      <c r="N263" s="304">
        <f t="shared" ca="1" si="133"/>
        <v>-71.083655164023099</v>
      </c>
      <c r="P263" s="310">
        <f t="shared" ca="1" si="134"/>
        <v>23</v>
      </c>
      <c r="Q263" s="304">
        <f t="shared" ca="1" si="135"/>
        <v>0</v>
      </c>
      <c r="R263" s="306">
        <f t="shared" ca="1" si="136"/>
        <v>0</v>
      </c>
      <c r="S263" s="307">
        <f t="shared" ca="1" si="137"/>
        <v>3.2539999999999996</v>
      </c>
      <c r="T263" s="304">
        <f t="shared" ca="1" si="117"/>
        <v>31.921739999999996</v>
      </c>
      <c r="U263" s="311">
        <f t="shared" ca="1" si="118"/>
        <v>0</v>
      </c>
      <c r="V263" s="306">
        <f t="shared" ca="1" si="119"/>
        <v>1.1057140861637311</v>
      </c>
      <c r="W263" s="304">
        <f t="shared" ca="1" si="120"/>
        <v>8.0748847599638243</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6.8392092008180772</v>
      </c>
      <c r="AH263" s="304">
        <f t="shared" ca="1" si="144"/>
        <v>-2.423673323321784</v>
      </c>
    </row>
    <row r="264" spans="1:34" x14ac:dyDescent="0.2">
      <c r="A264" s="347">
        <f t="shared" ca="1" si="122"/>
        <v>0.1</v>
      </c>
      <c r="B264" s="304">
        <f t="shared" ca="1" si="123"/>
        <v>21.600000000000019</v>
      </c>
      <c r="D264" s="306">
        <f t="shared" ca="1" si="124"/>
        <v>-0.8044791196142187</v>
      </c>
      <c r="E264" s="307">
        <f t="shared" ca="1" si="125"/>
        <v>-7.4624942284536244</v>
      </c>
      <c r="F264" s="304">
        <f t="shared" ca="1" si="126"/>
        <v>7.5057315941618192</v>
      </c>
      <c r="G264" s="306">
        <f t="shared" ca="1" si="127"/>
        <v>19.313720237498625</v>
      </c>
      <c r="H264" s="307">
        <f t="shared" ca="1" si="128"/>
        <v>-57.339292741397742</v>
      </c>
      <c r="I264" s="304">
        <f t="shared" ca="1" si="129"/>
        <v>60.504663303716278</v>
      </c>
      <c r="J264" s="306">
        <f t="shared" ca="1" si="130"/>
        <v>560.27202915553823</v>
      </c>
      <c r="K264" s="307">
        <f t="shared" ca="1" si="131"/>
        <v>1017.9030992188799</v>
      </c>
      <c r="L264" s="304">
        <f t="shared" ca="1" si="116"/>
        <v>1161.9085446167719</v>
      </c>
      <c r="M264" s="306">
        <f t="shared" ca="1" si="132"/>
        <v>-1.2459001028343817</v>
      </c>
      <c r="N264" s="304">
        <f t="shared" ca="1" si="133"/>
        <v>-71.38481758732533</v>
      </c>
      <c r="P264" s="310">
        <f t="shared" ca="1" si="134"/>
        <v>23</v>
      </c>
      <c r="Q264" s="304">
        <f t="shared" ca="1" si="135"/>
        <v>0</v>
      </c>
      <c r="R264" s="306">
        <f t="shared" ca="1" si="136"/>
        <v>0</v>
      </c>
      <c r="S264" s="307">
        <f t="shared" ca="1" si="137"/>
        <v>3.2539999999999996</v>
      </c>
      <c r="T264" s="304">
        <f t="shared" ca="1" si="117"/>
        <v>31.921739999999996</v>
      </c>
      <c r="U264" s="311">
        <f t="shared" ca="1" si="118"/>
        <v>0</v>
      </c>
      <c r="V264" s="306">
        <f t="shared" ca="1" si="119"/>
        <v>1.1063457945203423</v>
      </c>
      <c r="W264" s="304">
        <f t="shared" ca="1" si="120"/>
        <v>8.2644079669756021</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6.798664765550444</v>
      </c>
      <c r="AH264" s="304">
        <f t="shared" ca="1" si="144"/>
        <v>-2.4815257406158038</v>
      </c>
    </row>
    <row r="265" spans="1:34" x14ac:dyDescent="0.2">
      <c r="A265" s="347">
        <f t="shared" ca="1" si="122"/>
        <v>0.1</v>
      </c>
      <c r="B265" s="304">
        <f t="shared" ca="1" si="123"/>
        <v>21.700000000000021</v>
      </c>
      <c r="D265" s="306">
        <f t="shared" ca="1" si="124"/>
        <v>-0.81072074654307247</v>
      </c>
      <c r="E265" s="307">
        <f t="shared" ca="1" si="125"/>
        <v>-7.403102020432998</v>
      </c>
      <c r="F265" s="304">
        <f t="shared" ca="1" si="126"/>
        <v>7.4473611201427916</v>
      </c>
      <c r="G265" s="306">
        <f t="shared" ca="1" si="127"/>
        <v>19.232648162844317</v>
      </c>
      <c r="H265" s="307">
        <f t="shared" ca="1" si="128"/>
        <v>-58.079602943441039</v>
      </c>
      <c r="I265" s="304">
        <f t="shared" ca="1" si="129"/>
        <v>61.181165675586172</v>
      </c>
      <c r="J265" s="306">
        <f t="shared" ca="1" si="130"/>
        <v>562.19934757555541</v>
      </c>
      <c r="K265" s="307">
        <f t="shared" ca="1" si="131"/>
        <v>1012.132154434638</v>
      </c>
      <c r="L265" s="304">
        <f t="shared" ca="1" si="116"/>
        <v>1157.7908293188723</v>
      </c>
      <c r="M265" s="306">
        <f t="shared" ca="1" si="132"/>
        <v>-1.251018455944279</v>
      </c>
      <c r="N265" s="304">
        <f t="shared" ca="1" si="133"/>
        <v>-71.678077618580105</v>
      </c>
      <c r="P265" s="310">
        <f t="shared" ca="1" si="134"/>
        <v>23</v>
      </c>
      <c r="Q265" s="304">
        <f t="shared" ca="1" si="135"/>
        <v>0</v>
      </c>
      <c r="R265" s="306">
        <f t="shared" ca="1" si="136"/>
        <v>0</v>
      </c>
      <c r="S265" s="307">
        <f t="shared" ca="1" si="137"/>
        <v>3.2539999999999996</v>
      </c>
      <c r="T265" s="304">
        <f t="shared" ca="1" si="117"/>
        <v>31.921739999999996</v>
      </c>
      <c r="U265" s="311">
        <f t="shared" ca="1" si="118"/>
        <v>0</v>
      </c>
      <c r="V265" s="306">
        <f t="shared" ca="1" si="119"/>
        <v>1.1069860945029553</v>
      </c>
      <c r="W265" s="304">
        <f t="shared" ca="1" si="120"/>
        <v>8.4551403567690713</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6.7570097564605547</v>
      </c>
      <c r="AH265" s="304">
        <f t="shared" ca="1" si="144"/>
        <v>-2.5397688896667496</v>
      </c>
    </row>
    <row r="266" spans="1:34" x14ac:dyDescent="0.2">
      <c r="A266" s="347">
        <f t="shared" ca="1" si="122"/>
        <v>0.1</v>
      </c>
      <c r="B266" s="304">
        <f t="shared" ca="1" si="123"/>
        <v>21.800000000000022</v>
      </c>
      <c r="D266" s="306">
        <f t="shared" ca="1" si="124"/>
        <v>-0.8168167072714726</v>
      </c>
      <c r="E266" s="307">
        <f t="shared" ca="1" si="125"/>
        <v>-7.3433407217656885</v>
      </c>
      <c r="F266" s="304">
        <f t="shared" ca="1" si="126"/>
        <v>7.3886292699810046</v>
      </c>
      <c r="G266" s="306">
        <f t="shared" ca="1" si="127"/>
        <v>19.150966492117171</v>
      </c>
      <c r="H266" s="307">
        <f t="shared" ca="1" si="128"/>
        <v>-58.813937015617604</v>
      </c>
      <c r="I266" s="304">
        <f t="shared" ca="1" si="129"/>
        <v>61.853364539523874</v>
      </c>
      <c r="J266" s="306">
        <f t="shared" ca="1" si="130"/>
        <v>564.11852830830344</v>
      </c>
      <c r="K266" s="307">
        <f t="shared" ca="1" si="131"/>
        <v>1006.2874774366851</v>
      </c>
      <c r="L266" s="304">
        <f t="shared" ca="1" si="116"/>
        <v>1153.622209055726</v>
      </c>
      <c r="M266" s="306">
        <f t="shared" ca="1" si="132"/>
        <v>-1.2560041866576552</v>
      </c>
      <c r="N266" s="304">
        <f t="shared" ca="1" si="133"/>
        <v>-71.963738946245314</v>
      </c>
      <c r="P266" s="310">
        <f t="shared" ca="1" si="134"/>
        <v>23</v>
      </c>
      <c r="Q266" s="304">
        <f t="shared" ca="1" si="135"/>
        <v>0</v>
      </c>
      <c r="R266" s="306">
        <f t="shared" ca="1" si="136"/>
        <v>0</v>
      </c>
      <c r="S266" s="307">
        <f t="shared" ca="1" si="137"/>
        <v>3.2539999999999996</v>
      </c>
      <c r="T266" s="304">
        <f t="shared" ca="1" si="117"/>
        <v>31.921739999999996</v>
      </c>
      <c r="U266" s="311">
        <f t="shared" ca="1" si="118"/>
        <v>0</v>
      </c>
      <c r="V266" s="306">
        <f t="shared" ca="1" si="119"/>
        <v>1.107634933832643</v>
      </c>
      <c r="W266" s="304">
        <f t="shared" ca="1" si="120"/>
        <v>8.6470199776247245</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6.7143010519328739</v>
      </c>
      <c r="AH266" s="304">
        <f t="shared" ca="1" si="144"/>
        <v>-2.5983836376057381</v>
      </c>
    </row>
    <row r="267" spans="1:34" x14ac:dyDescent="0.2">
      <c r="A267" s="347">
        <f t="shared" ca="1" si="122"/>
        <v>0.1</v>
      </c>
      <c r="B267" s="304">
        <f t="shared" ca="1" si="123"/>
        <v>21.900000000000023</v>
      </c>
      <c r="D267" s="306">
        <f t="shared" ca="1" si="124"/>
        <v>-0.82276589640071884</v>
      </c>
      <c r="E267" s="307">
        <f t="shared" ca="1" si="125"/>
        <v>-7.2832292686414473</v>
      </c>
      <c r="F267" s="304">
        <f t="shared" ca="1" si="126"/>
        <v>7.3295547136149759</v>
      </c>
      <c r="G267" s="306">
        <f t="shared" ca="1" si="127"/>
        <v>19.0686899024771</v>
      </c>
      <c r="H267" s="307">
        <f t="shared" ca="1" si="128"/>
        <v>-59.542259942481749</v>
      </c>
      <c r="I267" s="304">
        <f t="shared" ca="1" si="129"/>
        <v>62.521161646716855</v>
      </c>
      <c r="J267" s="306">
        <f t="shared" ca="1" si="130"/>
        <v>566.02951112803316</v>
      </c>
      <c r="K267" s="307">
        <f t="shared" ca="1" si="131"/>
        <v>1000.3696675887801</v>
      </c>
      <c r="L267" s="304">
        <f t="shared" ca="1" si="116"/>
        <v>1149.403705970851</v>
      </c>
      <c r="M267" s="306">
        <f t="shared" ca="1" si="132"/>
        <v>-1.2608623380595496</v>
      </c>
      <c r="N267" s="304">
        <f t="shared" ca="1" si="133"/>
        <v>-72.242090517809416</v>
      </c>
      <c r="P267" s="310">
        <f t="shared" ca="1" si="134"/>
        <v>23</v>
      </c>
      <c r="Q267" s="304">
        <f t="shared" ca="1" si="135"/>
        <v>0</v>
      </c>
      <c r="R267" s="306">
        <f t="shared" ca="1" si="136"/>
        <v>0</v>
      </c>
      <c r="S267" s="307">
        <f t="shared" ca="1" si="137"/>
        <v>3.2539999999999996</v>
      </c>
      <c r="T267" s="304">
        <f t="shared" ca="1" si="117"/>
        <v>31.921739999999996</v>
      </c>
      <c r="U267" s="311">
        <f t="shared" ca="1" si="118"/>
        <v>0</v>
      </c>
      <c r="V267" s="306">
        <f t="shared" ca="1" si="119"/>
        <v>1.1082922598798273</v>
      </c>
      <c r="W267" s="304">
        <f t="shared" ca="1" si="120"/>
        <v>8.8399852181161265</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6.6705930782424332</v>
      </c>
      <c r="AH267" s="304">
        <f t="shared" ca="1" si="144"/>
        <v>-2.6573509457973956</v>
      </c>
    </row>
    <row r="268" spans="1:34" x14ac:dyDescent="0.2">
      <c r="A268" s="347">
        <f t="shared" ca="1" si="122"/>
        <v>0.1</v>
      </c>
      <c r="B268" s="304">
        <f t="shared" ca="1" si="123"/>
        <v>22.000000000000025</v>
      </c>
      <c r="D268" s="306">
        <f t="shared" ca="1" si="124"/>
        <v>-0.82856733483158318</v>
      </c>
      <c r="E268" s="307">
        <f t="shared" ca="1" si="125"/>
        <v>-7.222786516393942</v>
      </c>
      <c r="F268" s="304">
        <f t="shared" ca="1" si="126"/>
        <v>7.2701560430125607</v>
      </c>
      <c r="G268" s="306">
        <f t="shared" ca="1" si="127"/>
        <v>18.985833168993942</v>
      </c>
      <c r="H268" s="307">
        <f t="shared" ca="1" si="128"/>
        <v>-60.264538594121142</v>
      </c>
      <c r="I268" s="304">
        <f t="shared" ca="1" si="129"/>
        <v>63.18446385847701</v>
      </c>
      <c r="J268" s="306">
        <f t="shared" ca="1" si="130"/>
        <v>567.93223728160672</v>
      </c>
      <c r="K268" s="307">
        <f t="shared" ca="1" si="131"/>
        <v>994.3793276619499</v>
      </c>
      <c r="L268" s="304">
        <f t="shared" ca="1" si="116"/>
        <v>1145.1363558219268</v>
      </c>
      <c r="M268" s="306">
        <f t="shared" ca="1" si="132"/>
        <v>-1.2655977105121814</v>
      </c>
      <c r="N268" s="304">
        <f t="shared" ca="1" si="133"/>
        <v>-72.513407373767734</v>
      </c>
      <c r="P268" s="310">
        <f t="shared" ca="1" si="134"/>
        <v>23</v>
      </c>
      <c r="Q268" s="304">
        <f t="shared" ca="1" si="135"/>
        <v>0</v>
      </c>
      <c r="R268" s="306">
        <f t="shared" ca="1" si="136"/>
        <v>0</v>
      </c>
      <c r="S268" s="307">
        <f t="shared" ca="1" si="137"/>
        <v>3.2539999999999996</v>
      </c>
      <c r="T268" s="304">
        <f t="shared" ca="1" si="117"/>
        <v>31.921739999999996</v>
      </c>
      <c r="U268" s="311">
        <f t="shared" ca="1" si="118"/>
        <v>0</v>
      </c>
      <c r="V268" s="306">
        <f t="shared" ca="1" si="119"/>
        <v>1.1089580196799707</v>
      </c>
      <c r="W268" s="304">
        <f t="shared" ca="1" si="120"/>
        <v>9.0339748399154427</v>
      </c>
      <c r="Y268" s="314" t="str">
        <f t="shared" ca="1" si="138"/>
        <v/>
      </c>
      <c r="Z268" s="315" t="str">
        <f t="shared" ca="1" si="139"/>
        <v/>
      </c>
      <c r="AA268" s="316" t="str">
        <f t="shared" ca="1" si="140"/>
        <v/>
      </c>
      <c r="AC268" s="310">
        <f t="shared" ca="1" si="141"/>
        <v>22.000000000000025</v>
      </c>
      <c r="AD268" s="323">
        <f t="shared" ca="1" si="142"/>
        <v>567.93223728160672</v>
      </c>
      <c r="AE268" s="324" t="e">
        <f t="shared" ca="1" si="121"/>
        <v>#N/A</v>
      </c>
      <c r="AG268" s="306">
        <f t="shared" ca="1" si="143"/>
        <v>6.6259379670164655</v>
      </c>
      <c r="AH268" s="304">
        <f t="shared" ca="1" si="144"/>
        <v>-2.7166518801831985</v>
      </c>
    </row>
    <row r="269" spans="1:34" x14ac:dyDescent="0.2">
      <c r="A269" s="347">
        <f t="shared" ca="1" si="122"/>
        <v>0.1</v>
      </c>
      <c r="B269" s="304">
        <f t="shared" ca="1" si="123"/>
        <v>22.100000000000026</v>
      </c>
      <c r="D269" s="306">
        <f t="shared" ca="1" si="124"/>
        <v>-0.83422016541503441</v>
      </c>
      <c r="E269" s="307">
        <f t="shared" ca="1" si="125"/>
        <v>-7.1620312273284092</v>
      </c>
      <c r="F269" s="304">
        <f t="shared" ca="1" si="126"/>
        <v>7.2104517601612432</v>
      </c>
      <c r="G269" s="306">
        <f t="shared" ca="1" si="127"/>
        <v>18.902411152452437</v>
      </c>
      <c r="H269" s="307">
        <f t="shared" ca="1" si="128"/>
        <v>-60.980741716853984</v>
      </c>
      <c r="I269" s="304">
        <f t="shared" ca="1" si="129"/>
        <v>63.843182938462697</v>
      </c>
      <c r="J269" s="306">
        <f t="shared" ca="1" si="130"/>
        <v>569.826649497679</v>
      </c>
      <c r="K269" s="307">
        <f t="shared" ca="1" si="131"/>
        <v>988.31706364640115</v>
      </c>
      <c r="L269" s="304">
        <f t="shared" ca="1" si="116"/>
        <v>1140.8212080656615</v>
      </c>
      <c r="M269" s="306">
        <f t="shared" ca="1" si="132"/>
        <v>-1.270214875303143</v>
      </c>
      <c r="N269" s="304">
        <f t="shared" ca="1" si="133"/>
        <v>-72.777951429606233</v>
      </c>
      <c r="P269" s="310">
        <f t="shared" ca="1" si="134"/>
        <v>23</v>
      </c>
      <c r="Q269" s="304">
        <f t="shared" ca="1" si="135"/>
        <v>0</v>
      </c>
      <c r="R269" s="306">
        <f t="shared" ca="1" si="136"/>
        <v>0</v>
      </c>
      <c r="S269" s="307">
        <f t="shared" ca="1" si="137"/>
        <v>3.2539999999999996</v>
      </c>
      <c r="T269" s="304">
        <f t="shared" ca="1" si="117"/>
        <v>31.921739999999996</v>
      </c>
      <c r="U269" s="311">
        <f t="shared" ca="1" si="118"/>
        <v>0</v>
      </c>
      <c r="V269" s="306">
        <f t="shared" ca="1" si="119"/>
        <v>1.1096321599492263</v>
      </c>
      <c r="W269" s="304">
        <f t="shared" ca="1" si="120"/>
        <v>9.2289280097238215</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6.5803856998158476</v>
      </c>
      <c r="AH269" s="304">
        <f t="shared" ca="1" si="144"/>
        <v>-2.7762676213630741</v>
      </c>
    </row>
    <row r="270" spans="1:34" x14ac:dyDescent="0.2">
      <c r="A270" s="347">
        <f t="shared" ca="1" si="122"/>
        <v>0.1</v>
      </c>
      <c r="B270" s="304">
        <f t="shared" ca="1" si="123"/>
        <v>22.200000000000028</v>
      </c>
      <c r="D270" s="306">
        <f t="shared" ca="1" si="124"/>
        <v>-0.83972364878928252</v>
      </c>
      <c r="E270" s="307">
        <f t="shared" ca="1" si="125"/>
        <v>-7.1009820589893495</v>
      </c>
      <c r="F270" s="304">
        <f t="shared" ca="1" si="126"/>
        <v>7.1504602654951244</v>
      </c>
      <c r="G270" s="306">
        <f t="shared" ca="1" si="127"/>
        <v>18.818438787573509</v>
      </c>
      <c r="H270" s="307">
        <f t="shared" ca="1" si="128"/>
        <v>-61.690839922752922</v>
      </c>
      <c r="I270" s="304">
        <f t="shared" ca="1" si="129"/>
        <v>64.49723535762115</v>
      </c>
      <c r="J270" s="306">
        <f t="shared" ca="1" si="130"/>
        <v>571.71269199468031</v>
      </c>
      <c r="K270" s="307">
        <f t="shared" ca="1" si="131"/>
        <v>982.18348456442084</v>
      </c>
      <c r="L270" s="304">
        <f t="shared" ca="1" si="116"/>
        <v>1136.4593259500809</v>
      </c>
      <c r="M270" s="306">
        <f t="shared" ca="1" si="132"/>
        <v>-1.2747181874447326</v>
      </c>
      <c r="N270" s="304">
        <f t="shared" ca="1" si="133"/>
        <v>-73.03597220914935</v>
      </c>
      <c r="P270" s="310">
        <f t="shared" ca="1" si="134"/>
        <v>23</v>
      </c>
      <c r="Q270" s="304">
        <f t="shared" ca="1" si="135"/>
        <v>0</v>
      </c>
      <c r="R270" s="306">
        <f t="shared" ca="1" si="136"/>
        <v>0</v>
      </c>
      <c r="S270" s="307">
        <f t="shared" ca="1" si="137"/>
        <v>3.2539999999999996</v>
      </c>
      <c r="T270" s="304">
        <f t="shared" ca="1" si="117"/>
        <v>31.921739999999996</v>
      </c>
      <c r="U270" s="311">
        <f t="shared" ca="1" si="118"/>
        <v>0</v>
      </c>
      <c r="V270" s="306">
        <f t="shared" ca="1" si="119"/>
        <v>1.1103146271000315</v>
      </c>
      <c r="W270" s="304">
        <f t="shared" ca="1" si="120"/>
        <v>9.4247843303053429</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6.533984240940411</v>
      </c>
      <c r="AH270" s="304">
        <f t="shared" ca="1" si="144"/>
        <v>-2.8361794744080586</v>
      </c>
    </row>
    <row r="271" spans="1:34" x14ac:dyDescent="0.2">
      <c r="A271" s="347">
        <f t="shared" ca="1" si="122"/>
        <v>0.1</v>
      </c>
      <c r="B271" s="304">
        <f t="shared" ca="1" si="123"/>
        <v>22.300000000000029</v>
      </c>
      <c r="D271" s="306">
        <f t="shared" ca="1" si="124"/>
        <v>-0.84507715938734662</v>
      </c>
      <c r="E271" s="307">
        <f t="shared" ca="1" si="125"/>
        <v>-7.0396575528589995</v>
      </c>
      <c r="F271" s="304">
        <f t="shared" ca="1" si="126"/>
        <v>7.0901998467492398</v>
      </c>
      <c r="G271" s="306">
        <f t="shared" ca="1" si="127"/>
        <v>18.733931071634775</v>
      </c>
      <c r="H271" s="307">
        <f t="shared" ca="1" si="128"/>
        <v>-62.394805678038821</v>
      </c>
      <c r="I271" s="304">
        <f t="shared" ca="1" si="129"/>
        <v>65.146542110821102</v>
      </c>
      <c r="J271" s="306">
        <f t="shared" ca="1" si="130"/>
        <v>573.59031048764075</v>
      </c>
      <c r="K271" s="307">
        <f t="shared" ca="1" si="131"/>
        <v>975.97920228438124</v>
      </c>
      <c r="L271" s="304">
        <f t="shared" ca="1" si="116"/>
        <v>1132.0517866144487</v>
      </c>
      <c r="M271" s="306">
        <f t="shared" ca="1" si="132"/>
        <v>-1.2791117976795014</v>
      </c>
      <c r="N271" s="304">
        <f t="shared" ca="1" si="133"/>
        <v>-73.287707532427078</v>
      </c>
      <c r="P271" s="310">
        <f t="shared" ca="1" si="134"/>
        <v>23</v>
      </c>
      <c r="Q271" s="304">
        <f t="shared" ca="1" si="135"/>
        <v>0</v>
      </c>
      <c r="R271" s="306">
        <f t="shared" ca="1" si="136"/>
        <v>0</v>
      </c>
      <c r="S271" s="307">
        <f t="shared" ca="1" si="137"/>
        <v>3.2539999999999996</v>
      </c>
      <c r="T271" s="304">
        <f t="shared" ca="1" si="117"/>
        <v>31.921739999999996</v>
      </c>
      <c r="U271" s="311">
        <f t="shared" ca="1" si="118"/>
        <v>0</v>
      </c>
      <c r="V271" s="306">
        <f t="shared" ca="1" si="119"/>
        <v>1.1110053672566413</v>
      </c>
      <c r="W271" s="304">
        <f t="shared" ca="1" si="120"/>
        <v>9.621483870605255</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6.4867796594676674</v>
      </c>
      <c r="AH271" s="304">
        <f t="shared" ca="1" si="144"/>
        <v>-2.896368878397463</v>
      </c>
    </row>
    <row r="272" spans="1:34" x14ac:dyDescent="0.2">
      <c r="A272" s="347">
        <f t="shared" ca="1" si="122"/>
        <v>0.1</v>
      </c>
      <c r="B272" s="304">
        <f t="shared" ca="1" si="123"/>
        <v>22.400000000000031</v>
      </c>
      <c r="D272" s="306">
        <f t="shared" ca="1" si="124"/>
        <v>-0.85028018160087182</v>
      </c>
      <c r="E272" s="307">
        <f t="shared" ca="1" si="125"/>
        <v>-6.9780761234783162</v>
      </c>
      <c r="F272" s="304">
        <f t="shared" ca="1" si="126"/>
        <v>7.0296886682328523</v>
      </c>
      <c r="G272" s="306">
        <f t="shared" ca="1" si="127"/>
        <v>18.648903053474687</v>
      </c>
      <c r="H272" s="307">
        <f t="shared" ca="1" si="128"/>
        <v>-63.092613290386652</v>
      </c>
      <c r="I272" s="304">
        <f t="shared" ca="1" si="129"/>
        <v>65.791028544233683</v>
      </c>
      <c r="J272" s="306">
        <f t="shared" ca="1" si="130"/>
        <v>575.45945219389625</v>
      </c>
      <c r="K272" s="307">
        <f t="shared" ca="1" si="131"/>
        <v>969.70483133595997</v>
      </c>
      <c r="L272" s="304">
        <f t="shared" ca="1" si="116"/>
        <v>1127.5996811970115</v>
      </c>
      <c r="M272" s="306">
        <f t="shared" ca="1" si="132"/>
        <v>-1.2833996637437097</v>
      </c>
      <c r="N272" s="304">
        <f t="shared" ca="1" si="133"/>
        <v>-73.533384161023591</v>
      </c>
      <c r="P272" s="310">
        <f t="shared" ca="1" si="134"/>
        <v>23</v>
      </c>
      <c r="Q272" s="304">
        <f t="shared" ca="1" si="135"/>
        <v>0</v>
      </c>
      <c r="R272" s="306">
        <f t="shared" ca="1" si="136"/>
        <v>0</v>
      </c>
      <c r="S272" s="307">
        <f t="shared" ca="1" si="137"/>
        <v>3.2539999999999996</v>
      </c>
      <c r="T272" s="304">
        <f t="shared" ca="1" si="117"/>
        <v>31.921739999999996</v>
      </c>
      <c r="U272" s="311">
        <f t="shared" ca="1" si="118"/>
        <v>0</v>
      </c>
      <c r="V272" s="306">
        <f t="shared" ca="1" si="119"/>
        <v>1.1117043262705888</v>
      </c>
      <c r="W272" s="304">
        <f t="shared" ca="1" si="120"/>
        <v>9.8189671949351638</v>
      </c>
      <c r="Y272" s="314" t="str">
        <f t="shared" ca="1" si="138"/>
        <v/>
      </c>
      <c r="Z272" s="315" t="str">
        <f t="shared" ca="1" si="139"/>
        <v/>
      </c>
      <c r="AA272" s="316" t="str">
        <f t="shared" ca="1" si="140"/>
        <v/>
      </c>
      <c r="AC272" s="310" t="e">
        <f t="shared" ca="1" si="141"/>
        <v>#N/A</v>
      </c>
      <c r="AD272" s="323" t="e">
        <f t="shared" ca="1" si="142"/>
        <v>#N/A</v>
      </c>
      <c r="AE272" s="324" t="e">
        <f t="shared" ca="1" si="121"/>
        <v>#N/A</v>
      </c>
      <c r="AG272" s="306">
        <f t="shared" ca="1" si="143"/>
        <v>6.4388162414475865</v>
      </c>
      <c r="AH272" s="304">
        <f t="shared" ca="1" si="144"/>
        <v>-2.956817415674633</v>
      </c>
    </row>
    <row r="273" spans="1:34" x14ac:dyDescent="0.2">
      <c r="A273" s="347">
        <f t="shared" ca="1" si="122"/>
        <v>0.1</v>
      </c>
      <c r="B273" s="304">
        <f t="shared" ca="1" si="123"/>
        <v>22.500000000000032</v>
      </c>
      <c r="D273" s="306">
        <f t="shared" ca="1" si="124"/>
        <v>-0.8553323060873127</v>
      </c>
      <c r="E273" s="307">
        <f t="shared" ca="1" si="125"/>
        <v>-6.9162560479831221</v>
      </c>
      <c r="F273" s="304">
        <f t="shared" ca="1" si="126"/>
        <v>6.9689447605143036</v>
      </c>
      <c r="G273" s="306">
        <f t="shared" ca="1" si="127"/>
        <v>18.563369822865955</v>
      </c>
      <c r="H273" s="307">
        <f t="shared" ca="1" si="128"/>
        <v>-63.784238895184963</v>
      </c>
      <c r="I273" s="304">
        <f t="shared" ca="1" si="129"/>
        <v>66.430624192600476</v>
      </c>
      <c r="J273" s="306">
        <f t="shared" ca="1" si="130"/>
        <v>577.32006583771329</v>
      </c>
      <c r="K273" s="307">
        <f t="shared" ca="1" si="131"/>
        <v>963.3609887266814</v>
      </c>
      <c r="L273" s="304">
        <f t="shared" ca="1" si="116"/>
        <v>1123.1041149507514</v>
      </c>
      <c r="M273" s="306">
        <f t="shared" ca="1" si="132"/>
        <v>-1.2875855609371585</v>
      </c>
      <c r="N273" s="304">
        <f t="shared" ca="1" si="133"/>
        <v>-73.773218403683856</v>
      </c>
      <c r="P273" s="310">
        <f t="shared" ca="1" si="134"/>
        <v>23</v>
      </c>
      <c r="Q273" s="304">
        <f t="shared" ca="1" si="135"/>
        <v>0</v>
      </c>
      <c r="R273" s="306">
        <f t="shared" ca="1" si="136"/>
        <v>0</v>
      </c>
      <c r="S273" s="307">
        <f t="shared" ca="1" si="137"/>
        <v>3.2539999999999996</v>
      </c>
      <c r="T273" s="304">
        <f t="shared" ca="1" si="117"/>
        <v>31.921739999999996</v>
      </c>
      <c r="U273" s="311">
        <f t="shared" ca="1" si="118"/>
        <v>0</v>
      </c>
      <c r="V273" s="306">
        <f t="shared" ca="1" si="119"/>
        <v>1.1124114497360602</v>
      </c>
      <c r="W273" s="304">
        <f t="shared" ca="1" si="120"/>
        <v>10.0171753912098</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6.3901365930965888</v>
      </c>
      <c r="AH273" s="304">
        <f t="shared" ca="1" si="144"/>
        <v>-3.0175068208159694</v>
      </c>
    </row>
    <row r="274" spans="1:34" x14ac:dyDescent="0.2">
      <c r="A274" s="347">
        <f t="shared" ca="1" si="122"/>
        <v>0.1</v>
      </c>
      <c r="B274" s="304">
        <f t="shared" ca="1" si="123"/>
        <v>22.600000000000033</v>
      </c>
      <c r="D274" s="306">
        <f t="shared" ca="1" si="124"/>
        <v>-0.86023322620882303</v>
      </c>
      <c r="E274" s="307">
        <f t="shared" ca="1" si="125"/>
        <v>-6.8542154560486965</v>
      </c>
      <c r="F274" s="304">
        <f t="shared" ca="1" si="126"/>
        <v>6.9079860105106237</v>
      </c>
      <c r="G274" s="306">
        <f t="shared" ca="1" si="127"/>
        <v>18.477346500245073</v>
      </c>
      <c r="H274" s="307">
        <f t="shared" ca="1" si="128"/>
        <v>-64.469660440789838</v>
      </c>
      <c r="I274" s="304">
        <f t="shared" ca="1" si="129"/>
        <v>67.065262625601193</v>
      </c>
      <c r="J274" s="306">
        <f t="shared" ca="1" si="130"/>
        <v>579.17210165386882</v>
      </c>
      <c r="K274" s="307">
        <f t="shared" ca="1" si="131"/>
        <v>956.94829375988263</v>
      </c>
      <c r="L274" s="304">
        <f t="shared" ca="1" si="116"/>
        <v>1118.5662073673197</v>
      </c>
      <c r="M274" s="306">
        <f t="shared" ca="1" si="132"/>
        <v>-1.2916730920447608</v>
      </c>
      <c r="N274" s="304">
        <f t="shared" ca="1" si="133"/>
        <v>-74.007416684777908</v>
      </c>
      <c r="P274" s="310">
        <f t="shared" ca="1" si="134"/>
        <v>23</v>
      </c>
      <c r="Q274" s="304">
        <f t="shared" ca="1" si="135"/>
        <v>0</v>
      </c>
      <c r="R274" s="306">
        <f t="shared" ca="1" si="136"/>
        <v>0</v>
      </c>
      <c r="S274" s="307">
        <f t="shared" ca="1" si="137"/>
        <v>3.2539999999999996</v>
      </c>
      <c r="T274" s="304">
        <f t="shared" ca="1" si="117"/>
        <v>31.921739999999996</v>
      </c>
      <c r="U274" s="311">
        <f t="shared" ca="1" si="118"/>
        <v>0</v>
      </c>
      <c r="V274" s="306">
        <f t="shared" ca="1" si="119"/>
        <v>1.1131266830051865</v>
      </c>
      <c r="W274" s="304">
        <f t="shared" ca="1" si="120"/>
        <v>10.216050098222027</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6.3407817357610563</v>
      </c>
      <c r="AH274" s="304">
        <f t="shared" ca="1" si="144"/>
        <v>-3.0784189893084823</v>
      </c>
    </row>
    <row r="275" spans="1:34" x14ac:dyDescent="0.2">
      <c r="A275" s="347">
        <f t="shared" ca="1" si="122"/>
        <v>0.1</v>
      </c>
      <c r="B275" s="304">
        <f t="shared" ca="1" si="123"/>
        <v>22.700000000000035</v>
      </c>
      <c r="D275" s="306">
        <f t="shared" ca="1" si="124"/>
        <v>-0.86498273459240171</v>
      </c>
      <c r="E275" s="307">
        <f t="shared" ca="1" si="125"/>
        <v>-6.7919723202366562</v>
      </c>
      <c r="F275" s="304">
        <f t="shared" ca="1" si="126"/>
        <v>6.8468301519757198</v>
      </c>
      <c r="G275" s="306">
        <f t="shared" ca="1" si="127"/>
        <v>18.390848226785831</v>
      </c>
      <c r="H275" s="307">
        <f t="shared" ca="1" si="128"/>
        <v>-65.148857672813506</v>
      </c>
      <c r="I275" s="304">
        <f t="shared" ca="1" si="129"/>
        <v>67.694881302600592</v>
      </c>
      <c r="J275" s="306">
        <f t="shared" ca="1" si="130"/>
        <v>581.01551139022035</v>
      </c>
      <c r="K275" s="307">
        <f t="shared" ca="1" si="131"/>
        <v>950.46736785420251</v>
      </c>
      <c r="L275" s="304">
        <f t="shared" ca="1" si="116"/>
        <v>1113.9870923093029</v>
      </c>
      <c r="M275" s="306">
        <f t="shared" ca="1" si="132"/>
        <v>-1.2956656966522917</v>
      </c>
      <c r="N275" s="304">
        <f t="shared" ca="1" si="133"/>
        <v>-74.236176078053916</v>
      </c>
      <c r="P275" s="310">
        <f t="shared" ca="1" si="134"/>
        <v>23</v>
      </c>
      <c r="Q275" s="304">
        <f t="shared" ca="1" si="135"/>
        <v>0</v>
      </c>
      <c r="R275" s="306">
        <f t="shared" ca="1" si="136"/>
        <v>0</v>
      </c>
      <c r="S275" s="307">
        <f t="shared" ca="1" si="137"/>
        <v>3.2539999999999996</v>
      </c>
      <c r="T275" s="304">
        <f t="shared" ca="1" si="117"/>
        <v>31.921739999999996</v>
      </c>
      <c r="U275" s="311">
        <f t="shared" ca="1" si="118"/>
        <v>0</v>
      </c>
      <c r="V275" s="306">
        <f t="shared" ca="1" si="119"/>
        <v>1.1138499712032297</v>
      </c>
      <c r="W275" s="304">
        <f t="shared" ca="1" si="120"/>
        <v>10.415533531944289</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6.2907911933540337</v>
      </c>
      <c r="AH275" s="304">
        <f t="shared" ca="1" si="144"/>
        <v>-3.1395359859317851</v>
      </c>
    </row>
    <row r="276" spans="1:34" x14ac:dyDescent="0.2">
      <c r="A276" s="347">
        <f t="shared" ca="1" si="122"/>
        <v>0.1</v>
      </c>
      <c r="B276" s="304">
        <f t="shared" ca="1" si="123"/>
        <v>22.800000000000036</v>
      </c>
      <c r="D276" s="306">
        <f t="shared" ca="1" si="124"/>
        <v>-0.86958071980181972</v>
      </c>
      <c r="E276" s="307">
        <f t="shared" ca="1" si="125"/>
        <v>-6.7295444467385206</v>
      </c>
      <c r="F276" s="304">
        <f t="shared" ca="1" si="126"/>
        <v>6.7854947563814614</v>
      </c>
      <c r="G276" s="306">
        <f t="shared" ca="1" si="127"/>
        <v>18.30389015480565</v>
      </c>
      <c r="H276" s="307">
        <f t="shared" ca="1" si="128"/>
        <v>-65.821812117487354</v>
      </c>
      <c r="I276" s="304">
        <f t="shared" ca="1" si="129"/>
        <v>68.31942143511607</v>
      </c>
      <c r="J276" s="306">
        <f t="shared" ca="1" si="130"/>
        <v>582.8502483092999</v>
      </c>
      <c r="K276" s="307">
        <f t="shared" ca="1" si="131"/>
        <v>943.91883436468743</v>
      </c>
      <c r="L276" s="304">
        <f t="shared" ca="1" si="116"/>
        <v>1109.3679181509635</v>
      </c>
      <c r="M276" s="306">
        <f t="shared" ca="1" si="132"/>
        <v>-1.2995666598959814</v>
      </c>
      <c r="N276" s="304">
        <f t="shared" ca="1" si="133"/>
        <v>-74.459684807952996</v>
      </c>
      <c r="P276" s="310">
        <f t="shared" ca="1" si="134"/>
        <v>23</v>
      </c>
      <c r="Q276" s="304">
        <f t="shared" ca="1" si="135"/>
        <v>0</v>
      </c>
      <c r="R276" s="306">
        <f t="shared" ca="1" si="136"/>
        <v>0</v>
      </c>
      <c r="S276" s="307">
        <f t="shared" ca="1" si="137"/>
        <v>3.2539999999999996</v>
      </c>
      <c r="T276" s="304">
        <f t="shared" ca="1" si="117"/>
        <v>31.921739999999996</v>
      </c>
      <c r="U276" s="311">
        <f t="shared" ca="1" si="118"/>
        <v>0</v>
      </c>
      <c r="V276" s="306">
        <f t="shared" ca="1" si="119"/>
        <v>1.1145812592436626</v>
      </c>
      <c r="W276" s="304">
        <f t="shared" ca="1" si="120"/>
        <v>10.615568510846913</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6.2402030729079314</v>
      </c>
      <c r="AH276" s="304">
        <f t="shared" ca="1" si="144"/>
        <v>-3.2008400528409009</v>
      </c>
    </row>
    <row r="277" spans="1:34" x14ac:dyDescent="0.2">
      <c r="A277" s="347">
        <f t="shared" ca="1" si="122"/>
        <v>0.1</v>
      </c>
      <c r="B277" s="304">
        <f t="shared" ca="1" si="123"/>
        <v>22.900000000000038</v>
      </c>
      <c r="D277" s="306">
        <f t="shared" ca="1" si="124"/>
        <v>-0.87402716311283768</v>
      </c>
      <c r="E277" s="307">
        <f t="shared" ca="1" si="125"/>
        <v>-6.6669494665105784</v>
      </c>
      <c r="F277" s="304">
        <f t="shared" ca="1" si="126"/>
        <v>6.7239972241862773</v>
      </c>
      <c r="G277" s="306">
        <f t="shared" ca="1" si="127"/>
        <v>18.216487438494365</v>
      </c>
      <c r="H277" s="307">
        <f t="shared" ca="1" si="128"/>
        <v>-66.488507064138417</v>
      </c>
      <c r="I277" s="304">
        <f t="shared" ca="1" si="129"/>
        <v>68.938827856403307</v>
      </c>
      <c r="J277" s="306">
        <f t="shared" ca="1" si="130"/>
        <v>584.67626718896486</v>
      </c>
      <c r="K277" s="307">
        <f t="shared" ca="1" si="131"/>
        <v>937.30331840560609</v>
      </c>
      <c r="L277" s="304">
        <f t="shared" ca="1" si="116"/>
        <v>1104.7098479275826</v>
      </c>
      <c r="M277" s="306">
        <f t="shared" ca="1" si="132"/>
        <v>-1.3033791206829837</v>
      </c>
      <c r="N277" s="304">
        <f t="shared" ca="1" si="133"/>
        <v>-74.678122720607348</v>
      </c>
      <c r="P277" s="310">
        <f t="shared" ca="1" si="134"/>
        <v>23</v>
      </c>
      <c r="Q277" s="304">
        <f t="shared" ca="1" si="135"/>
        <v>0</v>
      </c>
      <c r="R277" s="306">
        <f t="shared" ca="1" si="136"/>
        <v>0</v>
      </c>
      <c r="S277" s="307">
        <f t="shared" ca="1" si="137"/>
        <v>3.2539999999999996</v>
      </c>
      <c r="T277" s="304">
        <f t="shared" ca="1" si="117"/>
        <v>31.921739999999996</v>
      </c>
      <c r="U277" s="311">
        <f t="shared" ca="1" si="118"/>
        <v>0</v>
      </c>
      <c r="V277" s="306">
        <f t="shared" ca="1" si="119"/>
        <v>1.1153204918431392</v>
      </c>
      <c r="W277" s="304">
        <f t="shared" ca="1" si="120"/>
        <v>10.816098480225222</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6.1890541388304676</v>
      </c>
      <c r="AH277" s="304">
        <f t="shared" ca="1" si="144"/>
        <v>-3.2623136173469311</v>
      </c>
    </row>
    <row r="278" spans="1:34" x14ac:dyDescent="0.2">
      <c r="A278" s="347">
        <f t="shared" ca="1" si="122"/>
        <v>0.1</v>
      </c>
      <c r="B278" s="304">
        <f t="shared" ca="1" si="123"/>
        <v>23.000000000000039</v>
      </c>
      <c r="D278" s="306">
        <f t="shared" ca="1" si="124"/>
        <v>-0.87832213538409376</v>
      </c>
      <c r="E278" s="307">
        <f t="shared" ca="1" si="125"/>
        <v>-6.6042048267950157</v>
      </c>
      <c r="F278" s="304">
        <f t="shared" ca="1" si="126"/>
        <v>6.6623547764861835</v>
      </c>
      <c r="G278" s="306">
        <f t="shared" ca="1" si="127"/>
        <v>18.128655224955956</v>
      </c>
      <c r="H278" s="307">
        <f t="shared" ca="1" si="128"/>
        <v>-67.148927546817916</v>
      </c>
      <c r="I278" s="304">
        <f t="shared" ca="1" si="129"/>
        <v>69.553048897608534</v>
      </c>
      <c r="J278" s="306">
        <f t="shared" ca="1" si="130"/>
        <v>586.49352432213732</v>
      </c>
      <c r="K278" s="307">
        <f t="shared" ca="1" si="131"/>
        <v>930.62144667505822</v>
      </c>
      <c r="L278" s="304">
        <f t="shared" ca="1" si="116"/>
        <v>1100.0140594935046</v>
      </c>
      <c r="M278" s="306">
        <f t="shared" ca="1" si="132"/>
        <v>-1.3071060794173013</v>
      </c>
      <c r="N278" s="304">
        <f t="shared" ca="1" si="133"/>
        <v>-74.891661726503173</v>
      </c>
      <c r="P278" s="310">
        <f t="shared" ca="1" si="134"/>
        <v>23</v>
      </c>
      <c r="Q278" s="304">
        <f t="shared" ca="1" si="135"/>
        <v>0</v>
      </c>
      <c r="R278" s="306">
        <f t="shared" ca="1" si="136"/>
        <v>0</v>
      </c>
      <c r="S278" s="307">
        <f t="shared" ca="1" si="137"/>
        <v>3.2539999999999996</v>
      </c>
      <c r="T278" s="304">
        <f t="shared" ca="1" si="117"/>
        <v>31.921739999999996</v>
      </c>
      <c r="U278" s="311">
        <f t="shared" ca="1" si="118"/>
        <v>0</v>
      </c>
      <c r="V278" s="306">
        <f t="shared" ca="1" si="119"/>
        <v>1.1160676135363348</v>
      </c>
      <c r="W278" s="304">
        <f t="shared" ca="1" si="120"/>
        <v>11.017067535529062</v>
      </c>
      <c r="Y278" s="314" t="str">
        <f t="shared" ca="1" si="138"/>
        <v/>
      </c>
      <c r="Z278" s="315" t="str">
        <f t="shared" ca="1" si="139"/>
        <v/>
      </c>
      <c r="AA278" s="316" t="str">
        <f t="shared" ca="1" si="140"/>
        <v/>
      </c>
      <c r="AC278" s="310">
        <f t="shared" ca="1" si="141"/>
        <v>23.000000000000039</v>
      </c>
      <c r="AD278" s="323">
        <f t="shared" ca="1" si="142"/>
        <v>586.49352432213732</v>
      </c>
      <c r="AE278" s="324" t="e">
        <f t="shared" ca="1" si="121"/>
        <v>#N/A</v>
      </c>
      <c r="AG278" s="306">
        <f t="shared" ca="1" si="143"/>
        <v>6.1373798814002054</v>
      </c>
      <c r="AH278" s="304">
        <f t="shared" ca="1" si="144"/>
        <v>-3.3239392993931234</v>
      </c>
    </row>
    <row r="279" spans="1:34" x14ac:dyDescent="0.2">
      <c r="A279" s="347">
        <f t="shared" ca="1" si="122"/>
        <v>0.1</v>
      </c>
      <c r="B279" s="304">
        <f t="shared" ca="1" si="123"/>
        <v>23.100000000000041</v>
      </c>
      <c r="D279" s="306">
        <f t="shared" ca="1" si="124"/>
        <v>-0.88246579401676928</v>
      </c>
      <c r="E279" s="307">
        <f t="shared" ca="1" si="125"/>
        <v>-6.5413277830225196</v>
      </c>
      <c r="F279" s="304">
        <f t="shared" ca="1" si="126"/>
        <v>6.6005844470434551</v>
      </c>
      <c r="G279" s="306">
        <f t="shared" ca="1" si="127"/>
        <v>18.04040864555428</v>
      </c>
      <c r="H279" s="307">
        <f t="shared" ca="1" si="128"/>
        <v>-67.803060325120171</v>
      </c>
      <c r="I279" s="304">
        <f t="shared" ca="1" si="129"/>
        <v>70.16203626998346</v>
      </c>
      <c r="J279" s="306">
        <f t="shared" ca="1" si="130"/>
        <v>588.30197751566288</v>
      </c>
      <c r="K279" s="307">
        <f t="shared" ca="1" si="131"/>
        <v>923.87384728146128</v>
      </c>
      <c r="L279" s="304">
        <f t="shared" ca="1" si="116"/>
        <v>1095.281745688975</v>
      </c>
      <c r="M279" s="306">
        <f t="shared" ca="1" si="132"/>
        <v>-1.31075040526342</v>
      </c>
      <c r="N279" s="304">
        <f t="shared" ca="1" si="133"/>
        <v>-75.100466216656216</v>
      </c>
      <c r="P279" s="310">
        <f t="shared" ca="1" si="134"/>
        <v>23</v>
      </c>
      <c r="Q279" s="304">
        <f t="shared" ca="1" si="135"/>
        <v>0</v>
      </c>
      <c r="R279" s="306">
        <f t="shared" ca="1" si="136"/>
        <v>0</v>
      </c>
      <c r="S279" s="307">
        <f t="shared" ca="1" si="137"/>
        <v>3.2539999999999996</v>
      </c>
      <c r="T279" s="304">
        <f t="shared" ca="1" si="117"/>
        <v>31.921739999999996</v>
      </c>
      <c r="U279" s="311">
        <f t="shared" ca="1" si="118"/>
        <v>0</v>
      </c>
      <c r="V279" s="306">
        <f t="shared" ca="1" si="119"/>
        <v>1.1168225686906603</v>
      </c>
      <c r="W279" s="304">
        <f t="shared" ca="1" si="120"/>
        <v>11.218420444690366</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6.0852145799919297</v>
      </c>
      <c r="AH279" s="304">
        <f t="shared" ca="1" si="144"/>
        <v>-3.3856999187243586</v>
      </c>
    </row>
    <row r="280" spans="1:34" x14ac:dyDescent="0.2">
      <c r="A280" s="347">
        <f t="shared" ca="1" si="122"/>
        <v>0.1</v>
      </c>
      <c r="B280" s="304">
        <f t="shared" ca="1" si="123"/>
        <v>23.200000000000042</v>
      </c>
      <c r="D280" s="306">
        <f t="shared" ca="1" si="124"/>
        <v>-0.88645837999692245</v>
      </c>
      <c r="E280" s="307">
        <f t="shared" ca="1" si="125"/>
        <v>-6.4783353910915267</v>
      </c>
      <c r="F280" s="304">
        <f t="shared" ca="1" si="126"/>
        <v>6.5387030746881125</v>
      </c>
      <c r="G280" s="306">
        <f t="shared" ca="1" si="127"/>
        <v>17.951762807554587</v>
      </c>
      <c r="H280" s="307">
        <f t="shared" ca="1" si="128"/>
        <v>-68.450893864229329</v>
      </c>
      <c r="I280" s="304">
        <f t="shared" ca="1" si="129"/>
        <v>70.765744952700729</v>
      </c>
      <c r="J280" s="306">
        <f t="shared" ca="1" si="130"/>
        <v>590.1015860883183</v>
      </c>
      <c r="K280" s="307">
        <f t="shared" ca="1" si="131"/>
        <v>917.06114957199384</v>
      </c>
      <c r="L280" s="304">
        <f t="shared" ca="1" si="116"/>
        <v>1090.514114515835</v>
      </c>
      <c r="M280" s="306">
        <f t="shared" ca="1" si="132"/>
        <v>-1.3143148429777374</v>
      </c>
      <c r="N280" s="304">
        <f t="shared" ca="1" si="133"/>
        <v>-75.304693454023848</v>
      </c>
      <c r="P280" s="310">
        <f t="shared" ca="1" si="134"/>
        <v>23</v>
      </c>
      <c r="Q280" s="304">
        <f t="shared" ca="1" si="135"/>
        <v>0</v>
      </c>
      <c r="R280" s="306">
        <f t="shared" ca="1" si="136"/>
        <v>0</v>
      </c>
      <c r="S280" s="307">
        <f t="shared" ca="1" si="137"/>
        <v>3.2539999999999996</v>
      </c>
      <c r="T280" s="304">
        <f t="shared" ca="1" si="117"/>
        <v>31.921739999999996</v>
      </c>
      <c r="U280" s="311">
        <f t="shared" ca="1" si="118"/>
        <v>0</v>
      </c>
      <c r="V280" s="306">
        <f t="shared" ca="1" si="119"/>
        <v>1.1175853015208423</v>
      </c>
      <c r="W280" s="304">
        <f t="shared" ca="1" si="120"/>
        <v>11.420102669445587</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6.0325913614795805</v>
      </c>
      <c r="AH280" s="304">
        <f t="shared" ca="1" si="144"/>
        <v>-3.4475785017487302</v>
      </c>
    </row>
    <row r="281" spans="1:34" x14ac:dyDescent="0.2">
      <c r="A281" s="347">
        <f t="shared" ca="1" si="122"/>
        <v>0.1</v>
      </c>
      <c r="B281" s="304">
        <f t="shared" ca="1" si="123"/>
        <v>23.300000000000043</v>
      </c>
      <c r="D281" s="306">
        <f t="shared" ca="1" si="124"/>
        <v>-0.89030021501495638</v>
      </c>
      <c r="E281" s="307">
        <f t="shared" ca="1" si="125"/>
        <v>-6.415244500019611</v>
      </c>
      <c r="F281" s="304">
        <f t="shared" ca="1" si="126"/>
        <v>6.476727296087704</v>
      </c>
      <c r="G281" s="306">
        <f t="shared" ca="1" si="127"/>
        <v>17.86273278605309</v>
      </c>
      <c r="H281" s="307">
        <f t="shared" ca="1" si="128"/>
        <v>-69.092418314231296</v>
      </c>
      <c r="I281" s="304">
        <f t="shared" ca="1" si="129"/>
        <v>71.364133085848252</v>
      </c>
      <c r="J281" s="306">
        <f t="shared" ca="1" si="130"/>
        <v>591.89231086799873</v>
      </c>
      <c r="K281" s="307">
        <f t="shared" ca="1" si="131"/>
        <v>910.18398396307077</v>
      </c>
      <c r="L281" s="304">
        <f t="shared" ca="1" si="116"/>
        <v>1085.7123893221201</v>
      </c>
      <c r="M281" s="306">
        <f t="shared" ca="1" si="132"/>
        <v>-1.3178020193358391</v>
      </c>
      <c r="N281" s="304">
        <f t="shared" ca="1" si="133"/>
        <v>-75.504493941760884</v>
      </c>
      <c r="P281" s="310">
        <f t="shared" ca="1" si="134"/>
        <v>23</v>
      </c>
      <c r="Q281" s="304">
        <f t="shared" ca="1" si="135"/>
        <v>0</v>
      </c>
      <c r="R281" s="306">
        <f t="shared" ca="1" si="136"/>
        <v>0</v>
      </c>
      <c r="S281" s="307">
        <f t="shared" ca="1" si="137"/>
        <v>3.2539999999999996</v>
      </c>
      <c r="T281" s="304">
        <f t="shared" ca="1" si="117"/>
        <v>31.921739999999996</v>
      </c>
      <c r="U281" s="311">
        <f t="shared" ca="1" si="118"/>
        <v>0</v>
      </c>
      <c r="V281" s="306">
        <f t="shared" ca="1" si="119"/>
        <v>1.1183557561033528</v>
      </c>
      <c r="W281" s="304">
        <f t="shared" ca="1" si="120"/>
        <v>11.622060385651755</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5.9795422542260805</v>
      </c>
      <c r="AH281" s="304">
        <f t="shared" ca="1" si="144"/>
        <v>-3.5095582880902239</v>
      </c>
    </row>
    <row r="282" spans="1:34" x14ac:dyDescent="0.2">
      <c r="A282" s="347">
        <f t="shared" ca="1" si="122"/>
        <v>0.1</v>
      </c>
      <c r="B282" s="304">
        <f t="shared" ca="1" si="123"/>
        <v>23.400000000000045</v>
      </c>
      <c r="D282" s="306">
        <f t="shared" ca="1" si="124"/>
        <v>-0.89399169865731265</v>
      </c>
      <c r="E282" s="307">
        <f t="shared" ca="1" si="125"/>
        <v>-6.3520717449623021</v>
      </c>
      <c r="F282" s="304">
        <f t="shared" ca="1" si="126"/>
        <v>6.414673538880729</v>
      </c>
      <c r="G282" s="306">
        <f t="shared" ca="1" si="127"/>
        <v>17.773333616187358</v>
      </c>
      <c r="H282" s="307">
        <f t="shared" ca="1" si="128"/>
        <v>-69.727625488727526</v>
      </c>
      <c r="I282" s="304">
        <f t="shared" ca="1" si="129"/>
        <v>71.957161868215309</v>
      </c>
      <c r="J282" s="306">
        <f t="shared" ca="1" si="130"/>
        <v>593.67411418811071</v>
      </c>
      <c r="K282" s="307">
        <f t="shared" ca="1" si="131"/>
        <v>903.2429817729228</v>
      </c>
      <c r="L282" s="304">
        <f t="shared" ca="1" si="116"/>
        <v>1080.8778089955767</v>
      </c>
      <c r="M282" s="306">
        <f t="shared" ca="1" si="132"/>
        <v>-1.3212144491817723</v>
      </c>
      <c r="N282" s="304">
        <f t="shared" ca="1" si="133"/>
        <v>-75.700011769817337</v>
      </c>
      <c r="P282" s="310">
        <f t="shared" ca="1" si="134"/>
        <v>23</v>
      </c>
      <c r="Q282" s="304">
        <f t="shared" ca="1" si="135"/>
        <v>0</v>
      </c>
      <c r="R282" s="306">
        <f t="shared" ca="1" si="136"/>
        <v>0</v>
      </c>
      <c r="S282" s="307">
        <f t="shared" ca="1" si="137"/>
        <v>3.2539999999999996</v>
      </c>
      <c r="T282" s="304">
        <f t="shared" ca="1" si="117"/>
        <v>31.921739999999996</v>
      </c>
      <c r="U282" s="311">
        <f t="shared" ca="1" si="118"/>
        <v>0</v>
      </c>
      <c r="V282" s="306">
        <f t="shared" ca="1" si="119"/>
        <v>1.1191338763906973</v>
      </c>
      <c r="W282" s="304">
        <f t="shared" ca="1" si="120"/>
        <v>11.824240502596298</v>
      </c>
      <c r="Y282" s="314" t="str">
        <f t="shared" ca="1" si="138"/>
        <v/>
      </c>
      <c r="Z282" s="315" t="str">
        <f t="shared" ca="1" si="139"/>
        <v/>
      </c>
      <c r="AA282" s="316" t="str">
        <f t="shared" ca="1" si="140"/>
        <v/>
      </c>
      <c r="AC282" s="310" t="e">
        <f t="shared" ca="1" si="141"/>
        <v>#N/A</v>
      </c>
      <c r="AD282" s="323" t="e">
        <f t="shared" ca="1" si="142"/>
        <v>#N/A</v>
      </c>
      <c r="AE282" s="324" t="e">
        <f t="shared" ca="1" si="121"/>
        <v>#N/A</v>
      </c>
      <c r="AG282" s="306">
        <f t="shared" ca="1" si="143"/>
        <v>5.9260982380341405</v>
      </c>
      <c r="AH282" s="304">
        <f t="shared" ca="1" si="144"/>
        <v>-3.5716227368321318</v>
      </c>
    </row>
    <row r="283" spans="1:34" x14ac:dyDescent="0.2">
      <c r="A283" s="347">
        <f t="shared" ca="1" si="122"/>
        <v>0.1</v>
      </c>
      <c r="B283" s="304">
        <f t="shared" ca="1" si="123"/>
        <v>23.500000000000046</v>
      </c>
      <c r="D283" s="306">
        <f t="shared" ca="1" si="124"/>
        <v>-0.89753330566599276</v>
      </c>
      <c r="E283" s="307">
        <f t="shared" ca="1" si="125"/>
        <v>-6.288833540594795</v>
      </c>
      <c r="F283" s="304">
        <f t="shared" ca="1" si="126"/>
        <v>6.3525580151691488</v>
      </c>
      <c r="G283" s="306">
        <f t="shared" ca="1" si="127"/>
        <v>17.68358028562076</v>
      </c>
      <c r="H283" s="307">
        <f t="shared" ca="1" si="128"/>
        <v>-70.356508842787008</v>
      </c>
      <c r="I283" s="304">
        <f t="shared" ca="1" si="129"/>
        <v>72.544795459517019</v>
      </c>
      <c r="J283" s="306">
        <f t="shared" ca="1" si="130"/>
        <v>595.44695988320109</v>
      </c>
      <c r="K283" s="307">
        <f t="shared" ca="1" si="131"/>
        <v>896.23877505634709</v>
      </c>
      <c r="L283" s="304">
        <f t="shared" ca="1" si="116"/>
        <v>1076.0116281660937</v>
      </c>
      <c r="M283" s="306">
        <f t="shared" ca="1" si="132"/>
        <v>-1.3245545411236905</v>
      </c>
      <c r="N283" s="304">
        <f t="shared" ca="1" si="133"/>
        <v>-75.891384941274907</v>
      </c>
      <c r="P283" s="310">
        <f t="shared" ca="1" si="134"/>
        <v>23</v>
      </c>
      <c r="Q283" s="304">
        <f t="shared" ca="1" si="135"/>
        <v>0</v>
      </c>
      <c r="R283" s="306">
        <f t="shared" ca="1" si="136"/>
        <v>0</v>
      </c>
      <c r="S283" s="307">
        <f t="shared" ca="1" si="137"/>
        <v>3.2539999999999996</v>
      </c>
      <c r="T283" s="304">
        <f t="shared" ca="1" si="117"/>
        <v>31.921739999999996</v>
      </c>
      <c r="U283" s="311">
        <f t="shared" ca="1" si="118"/>
        <v>0</v>
      </c>
      <c r="V283" s="306">
        <f t="shared" ca="1" si="119"/>
        <v>1.1199196062255405</v>
      </c>
      <c r="W283" s="304">
        <f t="shared" ca="1" si="120"/>
        <v>12.026590681302231</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5.8722892904000137</v>
      </c>
      <c r="AH283" s="304">
        <f t="shared" ca="1" si="144"/>
        <v>-3.6337555324512292</v>
      </c>
    </row>
    <row r="284" spans="1:34" x14ac:dyDescent="0.2">
      <c r="A284" s="347">
        <f t="shared" ca="1" si="122"/>
        <v>0.1</v>
      </c>
      <c r="B284" s="304">
        <f t="shared" ca="1" si="123"/>
        <v>23.600000000000048</v>
      </c>
      <c r="D284" s="306">
        <f t="shared" ca="1" si="124"/>
        <v>-0.90092558326199124</v>
      </c>
      <c r="E284" s="307">
        <f t="shared" ca="1" si="125"/>
        <v>-6.2255460748518745</v>
      </c>
      <c r="F284" s="304">
        <f t="shared" ca="1" si="126"/>
        <v>6.2903967153653788</v>
      </c>
      <c r="G284" s="306">
        <f t="shared" ca="1" si="127"/>
        <v>17.593487727294562</v>
      </c>
      <c r="H284" s="307">
        <f t="shared" ca="1" si="128"/>
        <v>-70.979063450272193</v>
      </c>
      <c r="I284" s="304">
        <f t="shared" ca="1" si="129"/>
        <v>73.127000886732873</v>
      </c>
      <c r="J284" s="306">
        <f t="shared" ca="1" si="130"/>
        <v>597.21081328384685</v>
      </c>
      <c r="K284" s="307">
        <f t="shared" ca="1" si="131"/>
        <v>889.17199644169409</v>
      </c>
      <c r="L284" s="304">
        <f t="shared" ca="1" si="116"/>
        <v>1071.1151174170132</v>
      </c>
      <c r="M284" s="306">
        <f t="shared" ca="1" si="132"/>
        <v>-1.3278246028985901</v>
      </c>
      <c r="N284" s="304">
        <f t="shared" ca="1" si="133"/>
        <v>-76.07874567972371</v>
      </c>
      <c r="P284" s="310">
        <f t="shared" ca="1" si="134"/>
        <v>23</v>
      </c>
      <c r="Q284" s="304">
        <f t="shared" ca="1" si="135"/>
        <v>0</v>
      </c>
      <c r="R284" s="306">
        <f t="shared" ca="1" si="136"/>
        <v>0</v>
      </c>
      <c r="S284" s="307">
        <f t="shared" ca="1" si="137"/>
        <v>3.2539999999999996</v>
      </c>
      <c r="T284" s="304">
        <f t="shared" ca="1" si="117"/>
        <v>31.921739999999996</v>
      </c>
      <c r="U284" s="311">
        <f t="shared" ca="1" si="118"/>
        <v>0</v>
      </c>
      <c r="V284" s="306">
        <f t="shared" ca="1" si="119"/>
        <v>1.1207128893546743</v>
      </c>
      <c r="W284" s="304">
        <f t="shared" ca="1" si="120"/>
        <v>12.229059351831735</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5.8181444293828992</v>
      </c>
      <c r="AH284" s="304">
        <f t="shared" ca="1" si="144"/>
        <v>-3.6959405904432185</v>
      </c>
    </row>
    <row r="285" spans="1:34" x14ac:dyDescent="0.2">
      <c r="A285" s="347">
        <f t="shared" ca="1" si="122"/>
        <v>0.1</v>
      </c>
      <c r="B285" s="304">
        <f t="shared" ca="1" si="123"/>
        <v>23.700000000000049</v>
      </c>
      <c r="D285" s="306">
        <f t="shared" ca="1" si="124"/>
        <v>-0.9041691485291441</v>
      </c>
      <c r="E285" s="307">
        <f t="shared" ca="1" si="125"/>
        <v>-6.1622253030213976</v>
      </c>
      <c r="F285" s="304">
        <f t="shared" ca="1" si="126"/>
        <v>6.2282054023891238</v>
      </c>
      <c r="G285" s="306">
        <f t="shared" ca="1" si="127"/>
        <v>17.503070812441649</v>
      </c>
      <c r="H285" s="307">
        <f t="shared" ca="1" si="128"/>
        <v>-71.595285980574332</v>
      </c>
      <c r="I285" s="304">
        <f t="shared" ca="1" si="129"/>
        <v>73.703747954263292</v>
      </c>
      <c r="J285" s="306">
        <f t="shared" ca="1" si="130"/>
        <v>598.96564121083361</v>
      </c>
      <c r="K285" s="307">
        <f t="shared" ca="1" si="131"/>
        <v>882.04327897015173</v>
      </c>
      <c r="L285" s="304">
        <f t="shared" ca="1" si="116"/>
        <v>1066.1895635052531</v>
      </c>
      <c r="M285" s="306">
        <f t="shared" ca="1" si="132"/>
        <v>-1.3310268464273121</v>
      </c>
      <c r="N285" s="304">
        <f t="shared" ca="1" si="133"/>
        <v>-76.262220718892564</v>
      </c>
      <c r="P285" s="310">
        <f t="shared" ca="1" si="134"/>
        <v>23</v>
      </c>
      <c r="Q285" s="304">
        <f t="shared" ca="1" si="135"/>
        <v>0</v>
      </c>
      <c r="R285" s="306">
        <f t="shared" ca="1" si="136"/>
        <v>0</v>
      </c>
      <c r="S285" s="307">
        <f t="shared" ca="1" si="137"/>
        <v>3.2539999999999996</v>
      </c>
      <c r="T285" s="304">
        <f t="shared" ca="1" si="117"/>
        <v>31.921739999999996</v>
      </c>
      <c r="U285" s="311">
        <f t="shared" ca="1" si="118"/>
        <v>0</v>
      </c>
      <c r="V285" s="306">
        <f t="shared" ca="1" si="119"/>
        <v>1.1215136694428187</v>
      </c>
      <c r="W285" s="304">
        <f t="shared" ca="1" si="120"/>
        <v>12.431595729592749</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5.7636917533760137</v>
      </c>
      <c r="AH285" s="304">
        <f t="shared" ca="1" si="144"/>
        <v>-3.7581620626403613</v>
      </c>
    </row>
    <row r="286" spans="1:34" x14ac:dyDescent="0.2">
      <c r="A286" s="347">
        <f t="shared" ca="1" si="122"/>
        <v>0.1</v>
      </c>
      <c r="B286" s="304">
        <f t="shared" ca="1" si="123"/>
        <v>23.80000000000005</v>
      </c>
      <c r="D286" s="306">
        <f t="shared" ca="1" si="124"/>
        <v>-0.90726468585531428</v>
      </c>
      <c r="E286" s="307">
        <f t="shared" ca="1" si="125"/>
        <v>-6.098886942186466</v>
      </c>
      <c r="F286" s="304">
        <f t="shared" ca="1" si="126"/>
        <v>6.1659996062092581</v>
      </c>
      <c r="G286" s="306">
        <f t="shared" ca="1" si="127"/>
        <v>17.412344343856116</v>
      </c>
      <c r="H286" s="307">
        <f t="shared" ca="1" si="128"/>
        <v>-72.205174674792971</v>
      </c>
      <c r="I286" s="304">
        <f t="shared" ca="1" si="129"/>
        <v>74.275009157632439</v>
      </c>
      <c r="J286" s="306">
        <f t="shared" ca="1" si="130"/>
        <v>600.71141196864846</v>
      </c>
      <c r="K286" s="307">
        <f t="shared" ca="1" si="131"/>
        <v>874.85325593738332</v>
      </c>
      <c r="L286" s="304">
        <f t="shared" ca="1" si="116"/>
        <v>1061.2362695901454</v>
      </c>
      <c r="M286" s="306">
        <f t="shared" ca="1" si="132"/>
        <v>-1.3341633925795437</v>
      </c>
      <c r="N286" s="304">
        <f t="shared" ca="1" si="133"/>
        <v>-76.441931575663432</v>
      </c>
      <c r="P286" s="310">
        <f t="shared" ca="1" si="134"/>
        <v>23</v>
      </c>
      <c r="Q286" s="304">
        <f t="shared" ca="1" si="135"/>
        <v>0</v>
      </c>
      <c r="R286" s="306">
        <f t="shared" ca="1" si="136"/>
        <v>0</v>
      </c>
      <c r="S286" s="307">
        <f t="shared" ca="1" si="137"/>
        <v>3.2539999999999996</v>
      </c>
      <c r="T286" s="304">
        <f t="shared" ca="1" si="117"/>
        <v>31.921739999999996</v>
      </c>
      <c r="U286" s="311">
        <f t="shared" ca="1" si="118"/>
        <v>0</v>
      </c>
      <c r="V286" s="306">
        <f t="shared" ca="1" si="119"/>
        <v>1.1223218900862479</v>
      </c>
      <c r="W286" s="304">
        <f t="shared" ca="1" si="120"/>
        <v>12.634149830654104</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5.7089584780408487</v>
      </c>
      <c r="AH286" s="304">
        <f t="shared" ca="1" si="144"/>
        <v>-3.8204043422227261</v>
      </c>
    </row>
    <row r="287" spans="1:34" x14ac:dyDescent="0.2">
      <c r="A287" s="347">
        <f t="shared" ca="1" si="122"/>
        <v>0.1</v>
      </c>
      <c r="B287" s="304">
        <f t="shared" ca="1" si="123"/>
        <v>23.900000000000052</v>
      </c>
      <c r="D287" s="306">
        <f t="shared" ca="1" si="124"/>
        <v>-0.91021294442815515</v>
      </c>
      <c r="E287" s="307">
        <f t="shared" ca="1" si="125"/>
        <v>-6.0355464660114908</v>
      </c>
      <c r="F287" s="304">
        <f t="shared" ca="1" si="126"/>
        <v>6.1037946187259911</v>
      </c>
      <c r="G287" s="306">
        <f t="shared" ca="1" si="127"/>
        <v>17.321323049413301</v>
      </c>
      <c r="H287" s="307">
        <f t="shared" ca="1" si="128"/>
        <v>-72.808729321394125</v>
      </c>
      <c r="I287" s="304">
        <f t="shared" ca="1" si="129"/>
        <v>74.840759600488909</v>
      </c>
      <c r="J287" s="306">
        <f t="shared" ca="1" si="130"/>
        <v>602.44809533831199</v>
      </c>
      <c r="K287" s="307">
        <f t="shared" ca="1" si="131"/>
        <v>867.60256073757398</v>
      </c>
      <c r="L287" s="304">
        <f t="shared" ca="1" si="116"/>
        <v>1056.2565554708551</v>
      </c>
      <c r="M287" s="306">
        <f t="shared" ca="1" si="132"/>
        <v>-1.3372362756672169</v>
      </c>
      <c r="N287" s="304">
        <f t="shared" ca="1" si="133"/>
        <v>-76.617994807524227</v>
      </c>
      <c r="P287" s="310">
        <f t="shared" ca="1" si="134"/>
        <v>23</v>
      </c>
      <c r="Q287" s="304">
        <f t="shared" ca="1" si="135"/>
        <v>0</v>
      </c>
      <c r="R287" s="306">
        <f t="shared" ca="1" si="136"/>
        <v>0</v>
      </c>
      <c r="S287" s="307">
        <f t="shared" ca="1" si="137"/>
        <v>3.2539999999999996</v>
      </c>
      <c r="T287" s="304">
        <f t="shared" ca="1" si="117"/>
        <v>31.921739999999996</v>
      </c>
      <c r="U287" s="311">
        <f t="shared" ca="1" si="118"/>
        <v>0</v>
      </c>
      <c r="V287" s="306">
        <f t="shared" ca="1" si="119"/>
        <v>1.1231374948262423</v>
      </c>
      <c r="W287" s="304">
        <f t="shared" ca="1" si="120"/>
        <v>12.836672486076417</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5.6539709706439973</v>
      </c>
      <c r="AH287" s="304">
        <f t="shared" ca="1" si="144"/>
        <v>-3.8826520684247408</v>
      </c>
    </row>
    <row r="288" spans="1:34" x14ac:dyDescent="0.2">
      <c r="A288" s="347">
        <f t="shared" ca="1" si="122"/>
        <v>0.1</v>
      </c>
      <c r="B288" s="304">
        <f t="shared" ca="1" si="123"/>
        <v>24.000000000000053</v>
      </c>
      <c r="D288" s="306">
        <f t="shared" ca="1" si="124"/>
        <v>-0.91301473578302972</v>
      </c>
      <c r="E288" s="307">
        <f t="shared" ca="1" si="125"/>
        <v>-5.972219099867063</v>
      </c>
      <c r="F288" s="304">
        <f t="shared" ca="1" si="126"/>
        <v>6.0416054889883295</v>
      </c>
      <c r="G288" s="306">
        <f t="shared" ca="1" si="127"/>
        <v>17.230021575835</v>
      </c>
      <c r="H288" s="307">
        <f t="shared" ca="1" si="128"/>
        <v>-73.405951231380826</v>
      </c>
      <c r="I288" s="304">
        <f t="shared" ca="1" si="129"/>
        <v>75.400976914676647</v>
      </c>
      <c r="J288" s="306">
        <f t="shared" ca="1" si="130"/>
        <v>604.17566256957446</v>
      </c>
      <c r="K288" s="307">
        <f t="shared" ca="1" si="131"/>
        <v>860.29182670993521</v>
      </c>
      <c r="L288" s="304">
        <f t="shared" ca="1" si="116"/>
        <v>1051.2517578322052</v>
      </c>
      <c r="M288" s="306">
        <f t="shared" ca="1" si="132"/>
        <v>-1.3402474476834501</v>
      </c>
      <c r="N288" s="304">
        <f t="shared" ca="1" si="133"/>
        <v>-76.790522255442283</v>
      </c>
      <c r="P288" s="310">
        <f t="shared" ca="1" si="134"/>
        <v>23</v>
      </c>
      <c r="Q288" s="304">
        <f t="shared" ca="1" si="135"/>
        <v>0</v>
      </c>
      <c r="R288" s="306">
        <f t="shared" ca="1" si="136"/>
        <v>0</v>
      </c>
      <c r="S288" s="307">
        <f t="shared" ca="1" si="137"/>
        <v>3.2539999999999996</v>
      </c>
      <c r="T288" s="304">
        <f t="shared" ca="1" si="117"/>
        <v>31.921739999999996</v>
      </c>
      <c r="U288" s="311">
        <f t="shared" ca="1" si="118"/>
        <v>0</v>
      </c>
      <c r="V288" s="306">
        <f t="shared" ca="1" si="119"/>
        <v>1.1239604271623576</v>
      </c>
      <c r="W288" s="304">
        <f t="shared" ca="1" si="120"/>
        <v>13.039115355266928</v>
      </c>
      <c r="Y288" s="314" t="str">
        <f t="shared" ca="1" si="138"/>
        <v/>
      </c>
      <c r="Z288" s="315" t="str">
        <f t="shared" ca="1" si="139"/>
        <v/>
      </c>
      <c r="AA288" s="316" t="str">
        <f t="shared" ca="1" si="140"/>
        <v/>
      </c>
      <c r="AC288" s="310">
        <f t="shared" ca="1" si="141"/>
        <v>24.000000000000053</v>
      </c>
      <c r="AD288" s="323">
        <f t="shared" ca="1" si="142"/>
        <v>604.17566256957446</v>
      </c>
      <c r="AE288" s="324" t="e">
        <f t="shared" ca="1" si="121"/>
        <v>#N/A</v>
      </c>
      <c r="AG288" s="306">
        <f t="shared" ca="1" si="143"/>
        <v>5.598754782015483</v>
      </c>
      <c r="AH288" s="304">
        <f t="shared" ca="1" si="144"/>
        <v>-3.9448901309392803</v>
      </c>
    </row>
    <row r="289" spans="1:34" x14ac:dyDescent="0.2">
      <c r="A289" s="347">
        <f t="shared" ca="1" si="122"/>
        <v>0.1</v>
      </c>
      <c r="B289" s="304">
        <f t="shared" ca="1" si="123"/>
        <v>24.100000000000055</v>
      </c>
      <c r="D289" s="306">
        <f t="shared" ca="1" si="124"/>
        <v>-0.91567093140094724</v>
      </c>
      <c r="E289" s="307">
        <f t="shared" ca="1" si="125"/>
        <v>-5.908919816288531</v>
      </c>
      <c r="F289" s="304">
        <f t="shared" ca="1" si="126"/>
        <v>5.979447018741781</v>
      </c>
      <c r="G289" s="306">
        <f t="shared" ca="1" si="127"/>
        <v>17.138454482694904</v>
      </c>
      <c r="H289" s="307">
        <f t="shared" ca="1" si="128"/>
        <v>-73.996843213009683</v>
      </c>
      <c r="I289" s="304">
        <f t="shared" ca="1" si="129"/>
        <v>75.955641183167828</v>
      </c>
      <c r="J289" s="306">
        <f t="shared" ca="1" si="130"/>
        <v>605.89408637250096</v>
      </c>
      <c r="K289" s="307">
        <f t="shared" ca="1" si="131"/>
        <v>852.9216869877157</v>
      </c>
      <c r="L289" s="304">
        <f t="shared" ca="1" si="116"/>
        <v>1046.2232304987012</v>
      </c>
      <c r="M289" s="306">
        <f t="shared" ca="1" si="132"/>
        <v>-1.3431987823030227</v>
      </c>
      <c r="N289" s="304">
        <f t="shared" ca="1" si="133"/>
        <v>-76.959621273074646</v>
      </c>
      <c r="P289" s="310">
        <f t="shared" ca="1" si="134"/>
        <v>23</v>
      </c>
      <c r="Q289" s="304">
        <f t="shared" ca="1" si="135"/>
        <v>0</v>
      </c>
      <c r="R289" s="306">
        <f t="shared" ca="1" si="136"/>
        <v>0</v>
      </c>
      <c r="S289" s="307">
        <f t="shared" ca="1" si="137"/>
        <v>3.2539999999999996</v>
      </c>
      <c r="T289" s="304">
        <f t="shared" ca="1" si="117"/>
        <v>31.921739999999996</v>
      </c>
      <c r="U289" s="311">
        <f t="shared" ca="1" si="118"/>
        <v>0</v>
      </c>
      <c r="V289" s="306">
        <f t="shared" ca="1" si="119"/>
        <v>1.1247906305655069</v>
      </c>
      <c r="W289" s="304">
        <f t="shared" ca="1" si="120"/>
        <v>13.241430938367644</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5.5433346763290388</v>
      </c>
      <c r="AH289" s="304">
        <f t="shared" ca="1" si="144"/>
        <v>-4.0071036740217973</v>
      </c>
    </row>
    <row r="290" spans="1:34" x14ac:dyDescent="0.2">
      <c r="A290" s="347">
        <f t="shared" ca="1" si="122"/>
        <v>0.1</v>
      </c>
      <c r="B290" s="304">
        <f t="shared" ca="1" si="123"/>
        <v>24.200000000000056</v>
      </c>
      <c r="D290" s="306">
        <f t="shared" ca="1" si="124"/>
        <v>-0.91818246035461926</v>
      </c>
      <c r="E290" s="307">
        <f t="shared" ca="1" si="125"/>
        <v>-5.845663330763025</v>
      </c>
      <c r="F290" s="304">
        <f t="shared" ca="1" si="126"/>
        <v>5.9173337583011429</v>
      </c>
      <c r="G290" s="306">
        <f t="shared" ca="1" si="127"/>
        <v>17.046636236659442</v>
      </c>
      <c r="H290" s="307">
        <f t="shared" ca="1" si="128"/>
        <v>-74.581409546085979</v>
      </c>
      <c r="I290" s="304">
        <f t="shared" ca="1" si="129"/>
        <v>76.504734865666947</v>
      </c>
      <c r="J290" s="306">
        <f t="shared" ca="1" si="130"/>
        <v>607.60334090846868</v>
      </c>
      <c r="K290" s="307">
        <f t="shared" ca="1" si="131"/>
        <v>845.49277434976091</v>
      </c>
      <c r="L290" s="304">
        <f t="shared" ca="1" si="116"/>
        <v>1041.1723446964909</v>
      </c>
      <c r="M290" s="306">
        <f t="shared" ca="1" si="132"/>
        <v>-1.3460920786592894</v>
      </c>
      <c r="N290" s="304">
        <f t="shared" ca="1" si="133"/>
        <v>-77.125394943169312</v>
      </c>
      <c r="P290" s="310">
        <f t="shared" ca="1" si="134"/>
        <v>23</v>
      </c>
      <c r="Q290" s="304">
        <f t="shared" ca="1" si="135"/>
        <v>0</v>
      </c>
      <c r="R290" s="306">
        <f t="shared" ca="1" si="136"/>
        <v>0</v>
      </c>
      <c r="S290" s="307">
        <f t="shared" ca="1" si="137"/>
        <v>3.2539999999999996</v>
      </c>
      <c r="T290" s="304">
        <f t="shared" ca="1" si="117"/>
        <v>31.921739999999996</v>
      </c>
      <c r="U290" s="311">
        <f t="shared" ca="1" si="118"/>
        <v>0</v>
      </c>
      <c r="V290" s="306">
        <f t="shared" ca="1" si="119"/>
        <v>1.1256280484908552</v>
      </c>
      <c r="W290" s="304">
        <f t="shared" ca="1" si="120"/>
        <v>13.443572587687436</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5.4877346588877902</v>
      </c>
      <c r="AH290" s="304">
        <f t="shared" ca="1" si="144"/>
        <v>-4.069278100297371</v>
      </c>
    </row>
    <row r="291" spans="1:34" x14ac:dyDescent="0.2">
      <c r="A291" s="347">
        <f t="shared" ca="1" si="122"/>
        <v>0.1</v>
      </c>
      <c r="B291" s="304">
        <f t="shared" ca="1" si="123"/>
        <v>24.300000000000058</v>
      </c>
      <c r="D291" s="306">
        <f t="shared" ca="1" si="124"/>
        <v>-0.92055030700099749</v>
      </c>
      <c r="E291" s="307">
        <f t="shared" ca="1" si="125"/>
        <v>-5.7824640978394708</v>
      </c>
      <c r="F291" s="304">
        <f t="shared" ca="1" si="126"/>
        <v>5.855280002743001</v>
      </c>
      <c r="G291" s="306">
        <f t="shared" ca="1" si="127"/>
        <v>16.954581205959343</v>
      </c>
      <c r="H291" s="307">
        <f t="shared" ca="1" si="128"/>
        <v>-75.159655955869923</v>
      </c>
      <c r="I291" s="304">
        <f t="shared" ca="1" si="129"/>
        <v>77.04824272671118</v>
      </c>
      <c r="J291" s="306">
        <f t="shared" ca="1" si="130"/>
        <v>609.30340178059964</v>
      </c>
      <c r="K291" s="307">
        <f t="shared" ca="1" si="131"/>
        <v>838.00572107466314</v>
      </c>
      <c r="L291" s="304">
        <f t="shared" ca="1" si="116"/>
        <v>1036.1004893229599</v>
      </c>
      <c r="M291" s="306">
        <f t="shared" ca="1" si="132"/>
        <v>-1.348929064911438</v>
      </c>
      <c r="N291" s="304">
        <f t="shared" ca="1" si="133"/>
        <v>-77.287942281954074</v>
      </c>
      <c r="P291" s="310">
        <f t="shared" ca="1" si="134"/>
        <v>23</v>
      </c>
      <c r="Q291" s="304">
        <f t="shared" ca="1" si="135"/>
        <v>0</v>
      </c>
      <c r="R291" s="306">
        <f t="shared" ca="1" si="136"/>
        <v>0</v>
      </c>
      <c r="S291" s="307">
        <f t="shared" ca="1" si="137"/>
        <v>3.2539999999999996</v>
      </c>
      <c r="T291" s="304">
        <f t="shared" ca="1" si="117"/>
        <v>31.921739999999996</v>
      </c>
      <c r="U291" s="311">
        <f t="shared" ca="1" si="118"/>
        <v>0</v>
      </c>
      <c r="V291" s="306">
        <f t="shared" ca="1" si="119"/>
        <v>1.126472624390515</v>
      </c>
      <c r="W291" s="304">
        <f t="shared" ca="1" si="120"/>
        <v>13.645494518189423</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5.4319780020832313</v>
      </c>
      <c r="AH291" s="304">
        <f t="shared" ca="1" si="144"/>
        <v>-4.1313990742739515</v>
      </c>
    </row>
    <row r="292" spans="1:34" x14ac:dyDescent="0.2">
      <c r="A292" s="347">
        <f t="shared" ca="1" si="122"/>
        <v>0.1</v>
      </c>
      <c r="B292" s="304">
        <f t="shared" ca="1" si="123"/>
        <v>24.400000000000059</v>
      </c>
      <c r="D292" s="306">
        <f t="shared" ca="1" si="124"/>
        <v>-0.92277550871881797</v>
      </c>
      <c r="E292" s="307">
        <f t="shared" ca="1" si="125"/>
        <v>-5.7193363075561257</v>
      </c>
      <c r="F292" s="304">
        <f t="shared" ca="1" si="126"/>
        <v>5.7932997884125594</v>
      </c>
      <c r="G292" s="306">
        <f t="shared" ca="1" si="127"/>
        <v>16.862303655087462</v>
      </c>
      <c r="H292" s="307">
        <f t="shared" ca="1" si="128"/>
        <v>-75.731589586625532</v>
      </c>
      <c r="I292" s="304">
        <f t="shared" ca="1" si="129"/>
        <v>77.586151766107491</v>
      </c>
      <c r="J292" s="306">
        <f t="shared" ca="1" si="130"/>
        <v>610.99424602365195</v>
      </c>
      <c r="K292" s="307">
        <f t="shared" ca="1" si="131"/>
        <v>830.46115879753836</v>
      </c>
      <c r="L292" s="304">
        <f t="shared" ca="1" si="116"/>
        <v>1031.0090712236054</v>
      </c>
      <c r="M292" s="306">
        <f t="shared" ca="1" si="132"/>
        <v>-1.3517114016150629</v>
      </c>
      <c r="N292" s="304">
        <f t="shared" ca="1" si="133"/>
        <v>-77.447358432256109</v>
      </c>
      <c r="P292" s="310">
        <f t="shared" ca="1" si="134"/>
        <v>23</v>
      </c>
      <c r="Q292" s="304">
        <f t="shared" ca="1" si="135"/>
        <v>0</v>
      </c>
      <c r="R292" s="306">
        <f t="shared" ca="1" si="136"/>
        <v>0</v>
      </c>
      <c r="S292" s="307">
        <f t="shared" ca="1" si="137"/>
        <v>3.2539999999999996</v>
      </c>
      <c r="T292" s="304">
        <f t="shared" ca="1" si="117"/>
        <v>31.921739999999996</v>
      </c>
      <c r="U292" s="311">
        <f t="shared" ca="1" si="118"/>
        <v>0</v>
      </c>
      <c r="V292" s="306">
        <f t="shared" ca="1" si="119"/>
        <v>1.1273243017260488</v>
      </c>
      <c r="W292" s="304">
        <f t="shared" ca="1" si="120"/>
        <v>13.847151817046502</v>
      </c>
      <c r="Y292" s="314" t="str">
        <f t="shared" ca="1" si="138"/>
        <v/>
      </c>
      <c r="Z292" s="315" t="str">
        <f t="shared" ca="1" si="139"/>
        <v/>
      </c>
      <c r="AA292" s="316" t="str">
        <f t="shared" ca="1" si="140"/>
        <v/>
      </c>
      <c r="AC292" s="310" t="e">
        <f t="shared" ca="1" si="141"/>
        <v>#N/A</v>
      </c>
      <c r="AD292" s="323" t="e">
        <f t="shared" ca="1" si="142"/>
        <v>#N/A</v>
      </c>
      <c r="AE292" s="324" t="e">
        <f t="shared" ca="1" si="121"/>
        <v>#N/A</v>
      </c>
      <c r="AG292" s="306">
        <f t="shared" ca="1" si="143"/>
        <v>5.3760872696813422</v>
      </c>
      <c r="AH292" s="304">
        <f t="shared" ca="1" si="144"/>
        <v>-4.1934525255652808</v>
      </c>
    </row>
    <row r="293" spans="1:34" x14ac:dyDescent="0.2">
      <c r="A293" s="347">
        <f t="shared" ca="1" si="122"/>
        <v>0.1</v>
      </c>
      <c r="B293" s="304">
        <f t="shared" ca="1" si="123"/>
        <v>24.50000000000006</v>
      </c>
      <c r="D293" s="306">
        <f t="shared" ca="1" si="124"/>
        <v>-0.92485915368991134</v>
      </c>
      <c r="E293" s="307">
        <f t="shared" ca="1" si="125"/>
        <v>-5.6562938821798312</v>
      </c>
      <c r="F293" s="304">
        <f t="shared" ca="1" si="126"/>
        <v>5.7314068897391159</v>
      </c>
      <c r="G293" s="306">
        <f t="shared" ca="1" si="127"/>
        <v>16.769817739718473</v>
      </c>
      <c r="H293" s="307">
        <f t="shared" ca="1" si="128"/>
        <v>-76.297218974843517</v>
      </c>
      <c r="I293" s="304">
        <f t="shared" ca="1" si="129"/>
        <v>78.118451151559569</v>
      </c>
      <c r="J293" s="306">
        <f t="shared" ca="1" si="130"/>
        <v>612.67585209339222</v>
      </c>
      <c r="K293" s="307">
        <f t="shared" ca="1" si="131"/>
        <v>822.85971836946487</v>
      </c>
      <c r="L293" s="304">
        <f t="shared" ca="1" si="116"/>
        <v>1025.8995154757795</v>
      </c>
      <c r="M293" s="306">
        <f t="shared" ca="1" si="132"/>
        <v>-1.3544406849081521</v>
      </c>
      <c r="N293" s="304">
        <f t="shared" ca="1" si="133"/>
        <v>-77.603734846045683</v>
      </c>
      <c r="P293" s="310">
        <f t="shared" ca="1" si="134"/>
        <v>23</v>
      </c>
      <c r="Q293" s="304">
        <f t="shared" ca="1" si="135"/>
        <v>0</v>
      </c>
      <c r="R293" s="306">
        <f t="shared" ca="1" si="136"/>
        <v>0</v>
      </c>
      <c r="S293" s="307">
        <f t="shared" ca="1" si="137"/>
        <v>3.2539999999999996</v>
      </c>
      <c r="T293" s="304">
        <f t="shared" ca="1" si="117"/>
        <v>31.921739999999996</v>
      </c>
      <c r="U293" s="311">
        <f t="shared" ca="1" si="118"/>
        <v>0</v>
      </c>
      <c r="V293" s="306">
        <f t="shared" ca="1" si="119"/>
        <v>1.1281830239807691</v>
      </c>
      <c r="W293" s="304">
        <f t="shared" ca="1" si="120"/>
        <v>14.048500452278224</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5.3200843395765416</v>
      </c>
      <c r="AH293" s="304">
        <f t="shared" ca="1" si="144"/>
        <v>-4.2554246518274441</v>
      </c>
    </row>
    <row r="294" spans="1:34" x14ac:dyDescent="0.2">
      <c r="A294" s="347">
        <f t="shared" ca="1" si="122"/>
        <v>0.1</v>
      </c>
      <c r="B294" s="304">
        <f t="shared" ca="1" si="123"/>
        <v>24.600000000000062</v>
      </c>
      <c r="D294" s="306">
        <f t="shared" ca="1" si="124"/>
        <v>-0.92680237872315596</v>
      </c>
      <c r="E294" s="307">
        <f t="shared" ca="1" si="125"/>
        <v>-5.593350473251264</v>
      </c>
      <c r="F294" s="304">
        <f t="shared" ca="1" si="126"/>
        <v>5.6696148163545503</v>
      </c>
      <c r="G294" s="306">
        <f t="shared" ca="1" si="127"/>
        <v>16.677137501846158</v>
      </c>
      <c r="H294" s="307">
        <f t="shared" ca="1" si="128"/>
        <v>-76.856554022168638</v>
      </c>
      <c r="I294" s="304">
        <f t="shared" ca="1" si="129"/>
        <v>78.645132153350787</v>
      </c>
      <c r="J294" s="306">
        <f t="shared" ca="1" si="130"/>
        <v>614.3481998554704</v>
      </c>
      <c r="K294" s="307">
        <f t="shared" ca="1" si="131"/>
        <v>815.2020297196143</v>
      </c>
      <c r="L294" s="304">
        <f t="shared" ca="1" si="116"/>
        <v>1020.7732656788363</v>
      </c>
      <c r="M294" s="306">
        <f t="shared" ca="1" si="132"/>
        <v>-1.3571184495237889</v>
      </c>
      <c r="N294" s="304">
        <f t="shared" ca="1" si="133"/>
        <v>-77.757159457051145</v>
      </c>
      <c r="P294" s="310">
        <f t="shared" ca="1" si="134"/>
        <v>23</v>
      </c>
      <c r="Q294" s="304">
        <f t="shared" ca="1" si="135"/>
        <v>0</v>
      </c>
      <c r="R294" s="306">
        <f t="shared" ca="1" si="136"/>
        <v>0</v>
      </c>
      <c r="S294" s="307">
        <f t="shared" ca="1" si="137"/>
        <v>3.2539999999999996</v>
      </c>
      <c r="T294" s="304">
        <f t="shared" ca="1" si="117"/>
        <v>31.921739999999996</v>
      </c>
      <c r="U294" s="311">
        <f t="shared" ca="1" si="118"/>
        <v>0</v>
      </c>
      <c r="V294" s="306">
        <f t="shared" ca="1" si="119"/>
        <v>1.1290487346718316</v>
      </c>
      <c r="W294" s="304">
        <f t="shared" ca="1" si="120"/>
        <v>14.249497280483569</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5.263990425142496</v>
      </c>
      <c r="AH294" s="304">
        <f t="shared" ca="1" si="144"/>
        <v>-4.3173019214131001</v>
      </c>
    </row>
    <row r="295" spans="1:34" x14ac:dyDescent="0.2">
      <c r="A295" s="347">
        <f t="shared" ca="1" si="122"/>
        <v>0.1</v>
      </c>
      <c r="B295" s="304">
        <f t="shared" ca="1" si="123"/>
        <v>24.700000000000063</v>
      </c>
      <c r="D295" s="306">
        <f t="shared" ca="1" si="124"/>
        <v>-0.92860636712011713</v>
      </c>
      <c r="E295" s="307">
        <f t="shared" ca="1" si="125"/>
        <v>-5.5305194589301392</v>
      </c>
      <c r="F295" s="304">
        <f t="shared" ca="1" si="126"/>
        <v>5.6079368105089182</v>
      </c>
      <c r="G295" s="306">
        <f t="shared" ca="1" si="127"/>
        <v>16.584276865134147</v>
      </c>
      <c r="H295" s="307">
        <f t="shared" ca="1" si="128"/>
        <v>-77.409605968061655</v>
      </c>
      <c r="I295" s="304">
        <f t="shared" ca="1" si="129"/>
        <v>79.166188080960353</v>
      </c>
      <c r="J295" s="306">
        <f t="shared" ca="1" si="130"/>
        <v>616.01127057381939</v>
      </c>
      <c r="K295" s="307">
        <f t="shared" ca="1" si="131"/>
        <v>807.48872172010283</v>
      </c>
      <c r="L295" s="304">
        <f t="shared" ca="1" si="116"/>
        <v>1015.6317842501469</v>
      </c>
      <c r="M295" s="306">
        <f t="shared" ca="1" si="132"/>
        <v>-1.3597461716401051</v>
      </c>
      <c r="N295" s="304">
        <f t="shared" ca="1" si="133"/>
        <v>-77.907716844049261</v>
      </c>
      <c r="P295" s="310">
        <f t="shared" ca="1" si="134"/>
        <v>23</v>
      </c>
      <c r="Q295" s="304">
        <f t="shared" ca="1" si="135"/>
        <v>0</v>
      </c>
      <c r="R295" s="306">
        <f t="shared" ca="1" si="136"/>
        <v>0</v>
      </c>
      <c r="S295" s="307">
        <f t="shared" ca="1" si="137"/>
        <v>3.2539999999999996</v>
      </c>
      <c r="T295" s="304">
        <f t="shared" ca="1" si="117"/>
        <v>31.921739999999996</v>
      </c>
      <c r="U295" s="311">
        <f t="shared" ca="1" si="118"/>
        <v>0</v>
      </c>
      <c r="V295" s="306">
        <f t="shared" ca="1" si="119"/>
        <v>1.1299213773621257</v>
      </c>
      <c r="W295" s="304">
        <f t="shared" ca="1" si="120"/>
        <v>14.4501000536848</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5.2078260952978352</v>
      </c>
      <c r="AH295" s="304">
        <f t="shared" ca="1" si="144"/>
        <v>-4.3790710757478708</v>
      </c>
    </row>
    <row r="296" spans="1:34" x14ac:dyDescent="0.2">
      <c r="A296" s="347">
        <f t="shared" ca="1" si="122"/>
        <v>0.1</v>
      </c>
      <c r="B296" s="304">
        <f t="shared" ca="1" si="123"/>
        <v>24.800000000000065</v>
      </c>
      <c r="D296" s="306">
        <f t="shared" ca="1" si="124"/>
        <v>-0.93027234658156055</v>
      </c>
      <c r="E296" s="307">
        <f t="shared" ca="1" si="125"/>
        <v>-5.4678139416342768</v>
      </c>
      <c r="F296" s="304">
        <f t="shared" ca="1" si="126"/>
        <v>5.5463858447771672</v>
      </c>
      <c r="G296" s="306">
        <f t="shared" ca="1" si="127"/>
        <v>16.491249630475991</v>
      </c>
      <c r="H296" s="307">
        <f t="shared" ca="1" si="128"/>
        <v>-77.956387362225087</v>
      </c>
      <c r="I296" s="304">
        <f t="shared" ca="1" si="129"/>
        <v>79.68161422150007</v>
      </c>
      <c r="J296" s="306">
        <f t="shared" ca="1" si="130"/>
        <v>617.66504689859994</v>
      </c>
      <c r="K296" s="307">
        <f t="shared" ca="1" si="131"/>
        <v>799.72042205358844</v>
      </c>
      <c r="L296" s="304">
        <f t="shared" ca="1" si="116"/>
        <v>1010.4765527263951</v>
      </c>
      <c r="M296" s="306">
        <f t="shared" ca="1" si="132"/>
        <v>-1.3623252715773375</v>
      </c>
      <c r="N296" s="304">
        <f t="shared" ca="1" si="133"/>
        <v>-78.055488385395122</v>
      </c>
      <c r="P296" s="310">
        <f t="shared" ca="1" si="134"/>
        <v>23</v>
      </c>
      <c r="Q296" s="304">
        <f t="shared" ca="1" si="135"/>
        <v>0</v>
      </c>
      <c r="R296" s="306">
        <f t="shared" ca="1" si="136"/>
        <v>0</v>
      </c>
      <c r="S296" s="307">
        <f t="shared" ca="1" si="137"/>
        <v>3.2539999999999996</v>
      </c>
      <c r="T296" s="304">
        <f t="shared" ca="1" si="117"/>
        <v>31.921739999999996</v>
      </c>
      <c r="U296" s="311">
        <f t="shared" ca="1" si="118"/>
        <v>0</v>
      </c>
      <c r="V296" s="306">
        <f t="shared" ca="1" si="119"/>
        <v>1.1308008956719502</v>
      </c>
      <c r="W296" s="304">
        <f t="shared" ca="1" si="120"/>
        <v>14.650267425298312</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5.1516112933948595</v>
      </c>
      <c r="AH296" s="304">
        <f t="shared" ca="1" si="144"/>
        <v>-4.4407191314335588</v>
      </c>
    </row>
    <row r="297" spans="1:34" x14ac:dyDescent="0.2">
      <c r="A297" s="347">
        <f t="shared" ca="1" si="122"/>
        <v>0.1</v>
      </c>
      <c r="B297" s="304">
        <f t="shared" ca="1" si="123"/>
        <v>24.900000000000066</v>
      </c>
      <c r="D297" s="306">
        <f t="shared" ca="1" si="124"/>
        <v>-0.93180158715409578</v>
      </c>
      <c r="E297" s="307">
        <f t="shared" ca="1" si="125"/>
        <v>-5.4052467459663225</v>
      </c>
      <c r="F297" s="304">
        <f t="shared" ca="1" si="126"/>
        <v>5.48497462005089</v>
      </c>
      <c r="G297" s="306">
        <f t="shared" ca="1" si="127"/>
        <v>16.398069471760582</v>
      </c>
      <c r="H297" s="307">
        <f t="shared" ca="1" si="128"/>
        <v>-78.496912036821712</v>
      </c>
      <c r="I297" s="304">
        <f t="shared" ca="1" si="129"/>
        <v>80.191407779868854</v>
      </c>
      <c r="J297" s="306">
        <f t="shared" ca="1" si="130"/>
        <v>619.30951285371179</v>
      </c>
      <c r="K297" s="307">
        <f t="shared" ca="1" si="131"/>
        <v>791.89775708363607</v>
      </c>
      <c r="L297" s="304">
        <f t="shared" ca="1" si="116"/>
        <v>1005.3090720694782</v>
      </c>
      <c r="M297" s="306">
        <f t="shared" ca="1" si="132"/>
        <v>-1.3648571163511802</v>
      </c>
      <c r="N297" s="304">
        <f t="shared" ca="1" si="133"/>
        <v>-78.200552405318575</v>
      </c>
      <c r="P297" s="310">
        <f t="shared" ca="1" si="134"/>
        <v>23</v>
      </c>
      <c r="Q297" s="304">
        <f t="shared" ca="1" si="135"/>
        <v>0</v>
      </c>
      <c r="R297" s="306">
        <f t="shared" ca="1" si="136"/>
        <v>0</v>
      </c>
      <c r="S297" s="307">
        <f t="shared" ca="1" si="137"/>
        <v>3.2539999999999996</v>
      </c>
      <c r="T297" s="304">
        <f t="shared" ca="1" si="117"/>
        <v>31.921739999999996</v>
      </c>
      <c r="U297" s="311">
        <f t="shared" ca="1" si="118"/>
        <v>0</v>
      </c>
      <c r="V297" s="306">
        <f t="shared" ca="1" si="119"/>
        <v>1.1316872332904815</v>
      </c>
      <c r="W297" s="304">
        <f t="shared" ca="1" si="120"/>
        <v>14.849958955249225</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5.095365355030351</v>
      </c>
      <c r="AH297" s="304">
        <f t="shared" ca="1" si="144"/>
        <v>-4.5022333820830713</v>
      </c>
    </row>
    <row r="298" spans="1:34" x14ac:dyDescent="0.2">
      <c r="A298" s="347">
        <f t="shared" ca="1" si="122"/>
        <v>0.1</v>
      </c>
      <c r="B298" s="304">
        <f t="shared" ca="1" si="123"/>
        <v>25.000000000000068</v>
      </c>
      <c r="D298" s="306">
        <f t="shared" ca="1" si="124"/>
        <v>-0.93319539921635397</v>
      </c>
      <c r="E298" s="307">
        <f t="shared" ca="1" si="125"/>
        <v>-5.3428304169217515</v>
      </c>
      <c r="F298" s="304">
        <f t="shared" ca="1" si="126"/>
        <v>5.4237155638088934</v>
      </c>
      <c r="G298" s="306">
        <f t="shared" ca="1" si="127"/>
        <v>16.304749931838948</v>
      </c>
      <c r="H298" s="307">
        <f t="shared" ca="1" si="128"/>
        <v>-79.031195078513889</v>
      </c>
      <c r="I298" s="304">
        <f t="shared" ca="1" si="129"/>
        <v>80.695567820531011</v>
      </c>
      <c r="J298" s="306">
        <f t="shared" ca="1" si="130"/>
        <v>620.94465382389183</v>
      </c>
      <c r="K298" s="307">
        <f t="shared" ca="1" si="131"/>
        <v>784.02135172786927</v>
      </c>
      <c r="L298" s="304">
        <f t="shared" ca="1" si="116"/>
        <v>1000.1308629762748</v>
      </c>
      <c r="M298" s="306">
        <f t="shared" ca="1" si="132"/>
        <v>-1.3673430220910281</v>
      </c>
      <c r="N298" s="304">
        <f t="shared" ca="1" si="133"/>
        <v>-78.342984312479203</v>
      </c>
      <c r="P298" s="310">
        <f t="shared" ca="1" si="134"/>
        <v>23</v>
      </c>
      <c r="Q298" s="304">
        <f t="shared" ca="1" si="135"/>
        <v>0</v>
      </c>
      <c r="R298" s="306">
        <f t="shared" ca="1" si="136"/>
        <v>0</v>
      </c>
      <c r="S298" s="307">
        <f t="shared" ca="1" si="137"/>
        <v>3.2539999999999996</v>
      </c>
      <c r="T298" s="304">
        <f t="shared" ca="1" si="117"/>
        <v>31.921739999999996</v>
      </c>
      <c r="U298" s="311">
        <f t="shared" ca="1" si="118"/>
        <v>0</v>
      </c>
      <c r="V298" s="306">
        <f t="shared" ca="1" si="119"/>
        <v>1.1325803339870228</v>
      </c>
      <c r="W298" s="304">
        <f t="shared" ca="1" si="120"/>
        <v>15.049135114247115</v>
      </c>
      <c r="Y298" s="314" t="str">
        <f t="shared" ca="1" si="138"/>
        <v/>
      </c>
      <c r="Z298" s="315" t="str">
        <f t="shared" ca="1" si="139"/>
        <v/>
      </c>
      <c r="AA298" s="316" t="str">
        <f t="shared" ca="1" si="140"/>
        <v/>
      </c>
      <c r="AC298" s="310">
        <f t="shared" ca="1" si="141"/>
        <v>25.000000000000068</v>
      </c>
      <c r="AD298" s="323">
        <f t="shared" ca="1" si="142"/>
        <v>620.94465382389183</v>
      </c>
      <c r="AE298" s="324" t="e">
        <f t="shared" ca="1" si="121"/>
        <v>#N/A</v>
      </c>
      <c r="AG298" s="306">
        <f t="shared" ca="1" si="143"/>
        <v>5.0391070248691667</v>
      </c>
      <c r="AH298" s="304">
        <f t="shared" ca="1" si="144"/>
        <v>-4.5636013998922023</v>
      </c>
    </row>
    <row r="299" spans="1:34" x14ac:dyDescent="0.2">
      <c r="A299" s="347">
        <f t="shared" ca="1" si="122"/>
        <v>0.1</v>
      </c>
      <c r="B299" s="304">
        <f t="shared" ca="1" si="123"/>
        <v>25.100000000000069</v>
      </c>
      <c r="D299" s="306">
        <f t="shared" ca="1" si="124"/>
        <v>-0.9344551315041667</v>
      </c>
      <c r="E299" s="307">
        <f t="shared" ca="1" si="125"/>
        <v>-5.2805772183716773</v>
      </c>
      <c r="F299" s="304">
        <f t="shared" ca="1" si="126"/>
        <v>5.3626208286602202</v>
      </c>
      <c r="G299" s="306">
        <f t="shared" ca="1" si="127"/>
        <v>16.211304418688531</v>
      </c>
      <c r="H299" s="307">
        <f t="shared" ca="1" si="128"/>
        <v>-79.559252800351061</v>
      </c>
      <c r="I299" s="304">
        <f t="shared" ca="1" si="129"/>
        <v>81.194095210831421</v>
      </c>
      <c r="J299" s="306">
        <f t="shared" ca="1" si="130"/>
        <v>622.57045654141825</v>
      </c>
      <c r="K299" s="307">
        <f t="shared" ca="1" si="131"/>
        <v>776.09182933392606</v>
      </c>
      <c r="L299" s="304">
        <f t="shared" ca="1" si="116"/>
        <v>994.94346619145642</v>
      </c>
      <c r="M299" s="306">
        <f t="shared" ca="1" si="132"/>
        <v>-1.3697842563311424</v>
      </c>
      <c r="N299" s="304">
        <f t="shared" ca="1" si="133"/>
        <v>-78.482856731240574</v>
      </c>
      <c r="P299" s="310">
        <f t="shared" ca="1" si="134"/>
        <v>23</v>
      </c>
      <c r="Q299" s="304">
        <f t="shared" ca="1" si="135"/>
        <v>0</v>
      </c>
      <c r="R299" s="306">
        <f t="shared" ca="1" si="136"/>
        <v>0</v>
      </c>
      <c r="S299" s="307">
        <f t="shared" ca="1" si="137"/>
        <v>3.2539999999999996</v>
      </c>
      <c r="T299" s="304">
        <f t="shared" ca="1" si="117"/>
        <v>31.921739999999996</v>
      </c>
      <c r="U299" s="311">
        <f t="shared" ca="1" si="118"/>
        <v>0</v>
      </c>
      <c r="V299" s="306">
        <f t="shared" ca="1" si="119"/>
        <v>1.1334801416220406</v>
      </c>
      <c r="W299" s="304">
        <f t="shared" ca="1" si="120"/>
        <v>15.247757287240793</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4.9828544725635622</v>
      </c>
      <c r="AH299" s="304">
        <f t="shared" ca="1" si="144"/>
        <v>-4.6248110369536315</v>
      </c>
    </row>
    <row r="300" spans="1:34" x14ac:dyDescent="0.2">
      <c r="A300" s="347">
        <f t="shared" ca="1" si="122"/>
        <v>0.1</v>
      </c>
      <c r="B300" s="304">
        <f t="shared" ca="1" si="123"/>
        <v>25.20000000000007</v>
      </c>
      <c r="D300" s="306">
        <f t="shared" ca="1" si="124"/>
        <v>-0.93558216917427872</v>
      </c>
      <c r="E300" s="307">
        <f t="shared" ca="1" si="125"/>
        <v>-5.2184991318139167</v>
      </c>
      <c r="F300" s="304">
        <f t="shared" ca="1" si="126"/>
        <v>5.3017022911532337</v>
      </c>
      <c r="G300" s="306">
        <f t="shared" ca="1" si="127"/>
        <v>16.117746201771102</v>
      </c>
      <c r="H300" s="307">
        <f t="shared" ca="1" si="128"/>
        <v>-80.081102713532459</v>
      </c>
      <c r="I300" s="304">
        <f t="shared" ca="1" si="129"/>
        <v>81.686992565769259</v>
      </c>
      <c r="J300" s="306">
        <f t="shared" ca="1" si="130"/>
        <v>624.18690907244127</v>
      </c>
      <c r="K300" s="307">
        <f t="shared" ca="1" si="131"/>
        <v>768.10981155823185</v>
      </c>
      <c r="L300" s="304">
        <f t="shared" ca="1" si="116"/>
        <v>989.74844282243282</v>
      </c>
      <c r="M300" s="306">
        <f t="shared" ca="1" si="132"/>
        <v>-1.3721820401822462</v>
      </c>
      <c r="N300" s="304">
        <f t="shared" ca="1" si="133"/>
        <v>-78.620239626093451</v>
      </c>
      <c r="P300" s="310">
        <f t="shared" ca="1" si="134"/>
        <v>23</v>
      </c>
      <c r="Q300" s="304">
        <f t="shared" ca="1" si="135"/>
        <v>0</v>
      </c>
      <c r="R300" s="306">
        <f t="shared" ca="1" si="136"/>
        <v>0</v>
      </c>
      <c r="S300" s="307">
        <f t="shared" ca="1" si="137"/>
        <v>3.2539999999999996</v>
      </c>
      <c r="T300" s="304">
        <f t="shared" ca="1" si="117"/>
        <v>31.921739999999996</v>
      </c>
      <c r="U300" s="311">
        <f t="shared" ca="1" si="118"/>
        <v>0</v>
      </c>
      <c r="V300" s="306">
        <f t="shared" ca="1" si="119"/>
        <v>1.1343866001579819</v>
      </c>
      <c r="W300" s="304">
        <f t="shared" ca="1" si="120"/>
        <v>15.445787776070759</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4.9266253078444606</v>
      </c>
      <c r="AH300" s="304">
        <f t="shared" ca="1" si="144"/>
        <v>-4.6858504263186216</v>
      </c>
    </row>
    <row r="301" spans="1:34" x14ac:dyDescent="0.2">
      <c r="A301" s="347">
        <f t="shared" ca="1" si="122"/>
        <v>0.1</v>
      </c>
      <c r="B301" s="304">
        <f t="shared" ca="1" si="123"/>
        <v>25.300000000000072</v>
      </c>
      <c r="D301" s="306">
        <f t="shared" ca="1" si="124"/>
        <v>-0.93657793190622285</v>
      </c>
      <c r="E301" s="307">
        <f t="shared" ca="1" si="125"/>
        <v>-5.1566078553856096</v>
      </c>
      <c r="F301" s="304">
        <f t="shared" ca="1" si="126"/>
        <v>5.240971550844205</v>
      </c>
      <c r="G301" s="306">
        <f t="shared" ca="1" si="127"/>
        <v>16.024088408580479</v>
      </c>
      <c r="H301" s="307">
        <f t="shared" ca="1" si="128"/>
        <v>-80.596763499071017</v>
      </c>
      <c r="I301" s="304">
        <f t="shared" ca="1" si="129"/>
        <v>82.174264194157459</v>
      </c>
      <c r="J301" s="306">
        <f t="shared" ca="1" si="130"/>
        <v>625.79400080295886</v>
      </c>
      <c r="K301" s="307">
        <f t="shared" ca="1" si="131"/>
        <v>760.07591824760163</v>
      </c>
      <c r="L301" s="304">
        <f t="shared" ca="1" si="116"/>
        <v>984.54737465543451</v>
      </c>
      <c r="M301" s="306">
        <f t="shared" ca="1" si="132"/>
        <v>-1.3745375503905723</v>
      </c>
      <c r="N301" s="304">
        <f t="shared" ca="1" si="133"/>
        <v>-78.755200419630512</v>
      </c>
      <c r="P301" s="310">
        <f t="shared" ca="1" si="134"/>
        <v>23</v>
      </c>
      <c r="Q301" s="304">
        <f t="shared" ca="1" si="135"/>
        <v>0</v>
      </c>
      <c r="R301" s="306">
        <f t="shared" ca="1" si="136"/>
        <v>0</v>
      </c>
      <c r="S301" s="307">
        <f t="shared" ca="1" si="137"/>
        <v>3.2539999999999996</v>
      </c>
      <c r="T301" s="304">
        <f t="shared" ca="1" si="117"/>
        <v>31.921739999999996</v>
      </c>
      <c r="U301" s="311">
        <f t="shared" ca="1" si="118"/>
        <v>0</v>
      </c>
      <c r="V301" s="306">
        <f t="shared" ca="1" si="119"/>
        <v>1.1352996536698687</v>
      </c>
      <c r="W301" s="304">
        <f t="shared" ca="1" si="120"/>
        <v>15.643189801338298</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4.8704365948541213</v>
      </c>
      <c r="AH301" s="304">
        <f t="shared" ca="1" si="144"/>
        <v>-4.7467079828121577</v>
      </c>
    </row>
    <row r="302" spans="1:34" x14ac:dyDescent="0.2">
      <c r="A302" s="347">
        <f t="shared" ca="1" si="122"/>
        <v>0.1</v>
      </c>
      <c r="B302" s="304">
        <f t="shared" ca="1" si="123"/>
        <v>25.400000000000073</v>
      </c>
      <c r="D302" s="306">
        <f t="shared" ca="1" si="124"/>
        <v>-0.93744387204201096</v>
      </c>
      <c r="E302" s="307">
        <f t="shared" ca="1" si="125"/>
        <v>-5.0949148031306644</v>
      </c>
      <c r="F302" s="304">
        <f t="shared" ca="1" si="126"/>
        <v>5.1804399296188253</v>
      </c>
      <c r="G302" s="306">
        <f t="shared" ca="1" si="127"/>
        <v>15.930344021376278</v>
      </c>
      <c r="H302" s="307">
        <f t="shared" ca="1" si="128"/>
        <v>-81.10625497938409</v>
      </c>
      <c r="I302" s="304">
        <f t="shared" ca="1" si="129"/>
        <v>82.655916046102021</v>
      </c>
      <c r="J302" s="306">
        <f t="shared" ca="1" si="130"/>
        <v>627.3917224244567</v>
      </c>
      <c r="K302" s="307">
        <f t="shared" ca="1" si="131"/>
        <v>751.99076732367882</v>
      </c>
      <c r="L302" s="304">
        <f t="shared" ca="1" si="116"/>
        <v>979.34186447163677</v>
      </c>
      <c r="M302" s="306">
        <f t="shared" ca="1" si="132"/>
        <v>-1.3768519212909365</v>
      </c>
      <c r="N302" s="304">
        <f t="shared" ca="1" si="133"/>
        <v>-78.887804104449273</v>
      </c>
      <c r="P302" s="310">
        <f t="shared" ca="1" si="134"/>
        <v>23</v>
      </c>
      <c r="Q302" s="304">
        <f t="shared" ca="1" si="135"/>
        <v>0</v>
      </c>
      <c r="R302" s="306">
        <f t="shared" ca="1" si="136"/>
        <v>0</v>
      </c>
      <c r="S302" s="307">
        <f t="shared" ca="1" si="137"/>
        <v>3.2539999999999996</v>
      </c>
      <c r="T302" s="304">
        <f t="shared" ca="1" si="117"/>
        <v>31.921739999999996</v>
      </c>
      <c r="U302" s="311">
        <f t="shared" ca="1" si="118"/>
        <v>0</v>
      </c>
      <c r="V302" s="306">
        <f t="shared" ca="1" si="119"/>
        <v>1.1362192463556779</v>
      </c>
      <c r="W302" s="304">
        <f t="shared" ca="1" si="120"/>
        <v>15.839927503510909</v>
      </c>
      <c r="Y302" s="314" t="str">
        <f t="shared" ca="1" si="138"/>
        <v/>
      </c>
      <c r="Z302" s="315" t="str">
        <f t="shared" ca="1" si="139"/>
        <v/>
      </c>
      <c r="AA302" s="316" t="str">
        <f t="shared" ca="1" si="140"/>
        <v/>
      </c>
      <c r="AC302" s="310" t="e">
        <f t="shared" ca="1" si="141"/>
        <v>#N/A</v>
      </c>
      <c r="AD302" s="323" t="e">
        <f t="shared" ca="1" si="142"/>
        <v>#N/A</v>
      </c>
      <c r="AE302" s="324" t="e">
        <f t="shared" ca="1" si="121"/>
        <v>#N/A</v>
      </c>
      <c r="AG302" s="306">
        <f t="shared" ca="1" si="143"/>
        <v>4.8143048657840337</v>
      </c>
      <c r="AH302" s="304">
        <f t="shared" ca="1" si="144"/>
        <v>-4.8073724036073449</v>
      </c>
    </row>
    <row r="303" spans="1:34" x14ac:dyDescent="0.2">
      <c r="A303" s="347">
        <f t="shared" ca="1" si="122"/>
        <v>0.1</v>
      </c>
      <c r="B303" s="304">
        <f t="shared" ca="1" si="123"/>
        <v>25.500000000000075</v>
      </c>
      <c r="D303" s="306">
        <f t="shared" ca="1" si="124"/>
        <v>-0.9381814727633585</v>
      </c>
      <c r="E303" s="307">
        <f t="shared" ca="1" si="125"/>
        <v>-5.0334311045151434</v>
      </c>
      <c r="F303" s="304">
        <f t="shared" ca="1" si="126"/>
        <v>5.1201184712599144</v>
      </c>
      <c r="G303" s="306">
        <f t="shared" ca="1" si="127"/>
        <v>15.836525874099943</v>
      </c>
      <c r="H303" s="307">
        <f t="shared" ca="1" si="128"/>
        <v>-81.6095980898356</v>
      </c>
      <c r="I303" s="304">
        <f t="shared" ca="1" si="129"/>
        <v>83.131955661740179</v>
      </c>
      <c r="J303" s="306">
        <f t="shared" ca="1" si="130"/>
        <v>628.98006591923047</v>
      </c>
      <c r="K303" s="307">
        <f t="shared" ca="1" si="131"/>
        <v>743.85497467021787</v>
      </c>
      <c r="L303" s="304">
        <f t="shared" ca="1" si="116"/>
        <v>974.13353636213037</v>
      </c>
      <c r="M303" s="306">
        <f t="shared" ca="1" si="132"/>
        <v>-1.3791262466599776</v>
      </c>
      <c r="N303" s="304">
        <f t="shared" ca="1" si="133"/>
        <v>-79.018113349334868</v>
      </c>
      <c r="P303" s="310">
        <f t="shared" ca="1" si="134"/>
        <v>23</v>
      </c>
      <c r="Q303" s="304">
        <f t="shared" ca="1" si="135"/>
        <v>0</v>
      </c>
      <c r="R303" s="306">
        <f t="shared" ca="1" si="136"/>
        <v>0</v>
      </c>
      <c r="S303" s="307">
        <f t="shared" ca="1" si="137"/>
        <v>3.2539999999999996</v>
      </c>
      <c r="T303" s="304">
        <f t="shared" ca="1" si="117"/>
        <v>31.921739999999996</v>
      </c>
      <c r="U303" s="311">
        <f t="shared" ca="1" si="118"/>
        <v>0</v>
      </c>
      <c r="V303" s="306">
        <f t="shared" ca="1" si="119"/>
        <v>1.1371453225464903</v>
      </c>
      <c r="W303" s="304">
        <f t="shared" ca="1" si="120"/>
        <v>16.035965943283724</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4.7582461338762698</v>
      </c>
      <c r="AH303" s="304">
        <f t="shared" ca="1" si="144"/>
        <v>-4.8678326685651232</v>
      </c>
    </row>
    <row r="304" spans="1:34" x14ac:dyDescent="0.2">
      <c r="A304" s="347">
        <f t="shared" ca="1" si="122"/>
        <v>0.1</v>
      </c>
      <c r="B304" s="304">
        <f t="shared" ca="1" si="123"/>
        <v>25.600000000000076</v>
      </c>
      <c r="D304" s="306">
        <f t="shared" ca="1" si="124"/>
        <v>-0.93879224630620217</v>
      </c>
      <c r="E304" s="307">
        <f t="shared" ca="1" si="125"/>
        <v>-4.972167604183741</v>
      </c>
      <c r="F304" s="304">
        <f t="shared" ca="1" si="126"/>
        <v>5.0600179412546478</v>
      </c>
      <c r="G304" s="306">
        <f t="shared" ca="1" si="127"/>
        <v>15.742646649469322</v>
      </c>
      <c r="H304" s="307">
        <f t="shared" ca="1" si="128"/>
        <v>-82.106814850253969</v>
      </c>
      <c r="I304" s="304">
        <f t="shared" ca="1" si="129"/>
        <v>83.602392121182348</v>
      </c>
      <c r="J304" s="306">
        <f t="shared" ca="1" si="130"/>
        <v>630.55902454540899</v>
      </c>
      <c r="K304" s="307">
        <f t="shared" ca="1" si="131"/>
        <v>735.66915402321342</v>
      </c>
      <c r="L304" s="304">
        <f t="shared" ca="1" si="116"/>
        <v>968.92403604043614</v>
      </c>
      <c r="M304" s="306">
        <f t="shared" ca="1" si="132"/>
        <v>-1.3813615814753313</v>
      </c>
      <c r="N304" s="304">
        <f t="shared" ca="1" si="133"/>
        <v>-79.146188600053279</v>
      </c>
      <c r="P304" s="310">
        <f t="shared" ca="1" si="134"/>
        <v>23</v>
      </c>
      <c r="Q304" s="304">
        <f t="shared" ca="1" si="135"/>
        <v>0</v>
      </c>
      <c r="R304" s="306">
        <f t="shared" ca="1" si="136"/>
        <v>0</v>
      </c>
      <c r="S304" s="307">
        <f t="shared" ca="1" si="137"/>
        <v>3.2539999999999996</v>
      </c>
      <c r="T304" s="304">
        <f t="shared" ca="1" si="117"/>
        <v>31.921739999999996</v>
      </c>
      <c r="U304" s="311">
        <f t="shared" ca="1" si="118"/>
        <v>0</v>
      </c>
      <c r="V304" s="306">
        <f t="shared" ca="1" si="119"/>
        <v>1.1380778267164258</v>
      </c>
      <c r="W304" s="304">
        <f t="shared" ca="1" si="120"/>
        <v>16.231271101217622</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4.7022759058417236</v>
      </c>
      <c r="AH304" s="304">
        <f t="shared" ca="1" si="144"/>
        <v>-4.928078040345337</v>
      </c>
    </row>
    <row r="305" spans="1:34" x14ac:dyDescent="0.2">
      <c r="A305" s="347">
        <f t="shared" ca="1" si="122"/>
        <v>0.1</v>
      </c>
      <c r="B305" s="304">
        <f t="shared" ca="1" si="123"/>
        <v>25.700000000000077</v>
      </c>
      <c r="D305" s="306">
        <f t="shared" ca="1" si="124"/>
        <v>-0.93927773221228394</v>
      </c>
      <c r="E305" s="307">
        <f t="shared" ca="1" si="125"/>
        <v>-4.9111348619502841</v>
      </c>
      <c r="F305" s="304">
        <f t="shared" ca="1" si="126"/>
        <v>5.0001488268343861</v>
      </c>
      <c r="G305" s="306">
        <f t="shared" ca="1" si="127"/>
        <v>15.648718876248093</v>
      </c>
      <c r="H305" s="307">
        <f t="shared" ca="1" si="128"/>
        <v>-82.597928336449002</v>
      </c>
      <c r="I305" s="304">
        <f t="shared" ca="1" si="129"/>
        <v>84.067235995606566</v>
      </c>
      <c r="J305" s="306">
        <f t="shared" ca="1" si="130"/>
        <v>632.12859282169484</v>
      </c>
      <c r="K305" s="307">
        <f t="shared" ca="1" si="131"/>
        <v>727.43391686387827</v>
      </c>
      <c r="L305" s="304">
        <f t="shared" ca="1" si="116"/>
        <v>963.71503115114888</v>
      </c>
      <c r="M305" s="306">
        <f t="shared" ca="1" si="132"/>
        <v>-1.3835589435861173</v>
      </c>
      <c r="N305" s="304">
        <f t="shared" ca="1" si="133"/>
        <v>-79.272088175063274</v>
      </c>
      <c r="P305" s="310">
        <f t="shared" ca="1" si="134"/>
        <v>23</v>
      </c>
      <c r="Q305" s="304">
        <f t="shared" ca="1" si="135"/>
        <v>0</v>
      </c>
      <c r="R305" s="306">
        <f t="shared" ca="1" si="136"/>
        <v>0</v>
      </c>
      <c r="S305" s="307">
        <f t="shared" ca="1" si="137"/>
        <v>3.2539999999999996</v>
      </c>
      <c r="T305" s="304">
        <f t="shared" ca="1" si="117"/>
        <v>31.921739999999996</v>
      </c>
      <c r="U305" s="311">
        <f t="shared" ca="1" si="118"/>
        <v>0</v>
      </c>
      <c r="V305" s="306">
        <f t="shared" ca="1" si="119"/>
        <v>1.1390167034923464</v>
      </c>
      <c r="W305" s="304">
        <f t="shared" ca="1" si="120"/>
        <v>16.425809876674201</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4.6464091937439278</v>
      </c>
      <c r="AH305" s="304">
        <f t="shared" ca="1" si="144"/>
        <v>-4.9880980642955208</v>
      </c>
    </row>
    <row r="306" spans="1:34" x14ac:dyDescent="0.2">
      <c r="A306" s="347">
        <f t="shared" ca="1" si="122"/>
        <v>0.1</v>
      </c>
      <c r="B306" s="304">
        <f t="shared" ca="1" si="123"/>
        <v>25.800000000000079</v>
      </c>
      <c r="D306" s="306">
        <f t="shared" ca="1" si="124"/>
        <v>-0.93963949561762417</v>
      </c>
      <c r="E306" s="307">
        <f t="shared" ca="1" si="125"/>
        <v>-4.8503431530153627</v>
      </c>
      <c r="F306" s="304">
        <f t="shared" ca="1" si="126"/>
        <v>4.940521337240388</v>
      </c>
      <c r="G306" s="306">
        <f t="shared" ca="1" si="127"/>
        <v>15.55475492668633</v>
      </c>
      <c r="H306" s="307">
        <f t="shared" ca="1" si="128"/>
        <v>-83.082962651750535</v>
      </c>
      <c r="I306" s="304">
        <f t="shared" ca="1" si="129"/>
        <v>84.526499299459019</v>
      </c>
      <c r="J306" s="306">
        <f t="shared" ca="1" si="130"/>
        <v>633.68876651184155</v>
      </c>
      <c r="K306" s="307">
        <f t="shared" ca="1" si="131"/>
        <v>719.14987231446833</v>
      </c>
      <c r="L306" s="304">
        <f t="shared" ca="1" si="116"/>
        <v>958.50821157317966</v>
      </c>
      <c r="M306" s="306">
        <f t="shared" ca="1" si="132"/>
        <v>-1.3857193152997993</v>
      </c>
      <c r="N306" s="304">
        <f t="shared" ca="1" si="133"/>
        <v>-79.395868356436708</v>
      </c>
      <c r="P306" s="310">
        <f t="shared" ca="1" si="134"/>
        <v>23</v>
      </c>
      <c r="Q306" s="304">
        <f t="shared" ca="1" si="135"/>
        <v>0</v>
      </c>
      <c r="R306" s="306">
        <f t="shared" ca="1" si="136"/>
        <v>0</v>
      </c>
      <c r="S306" s="307">
        <f t="shared" ca="1" si="137"/>
        <v>3.2539999999999996</v>
      </c>
      <c r="T306" s="304">
        <f t="shared" ca="1" si="117"/>
        <v>31.921739999999996</v>
      </c>
      <c r="U306" s="311">
        <f t="shared" ca="1" si="118"/>
        <v>0</v>
      </c>
      <c r="V306" s="306">
        <f t="shared" ca="1" si="119"/>
        <v>1.1399618976633412</v>
      </c>
      <c r="W306" s="304">
        <f t="shared" ca="1" si="120"/>
        <v>16.619550086068919</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4.5906605263931599</v>
      </c>
      <c r="AH306" s="304">
        <f t="shared" ca="1" si="144"/>
        <v>-5.0478825681236028</v>
      </c>
    </row>
    <row r="307" spans="1:34" x14ac:dyDescent="0.2">
      <c r="A307" s="347">
        <f t="shared" ca="1" si="122"/>
        <v>0.1</v>
      </c>
      <c r="B307" s="304">
        <f t="shared" ca="1" si="123"/>
        <v>25.90000000000008</v>
      </c>
      <c r="D307" s="306">
        <f t="shared" ca="1" si="124"/>
        <v>-0.93987912557771158</v>
      </c>
      <c r="E307" s="307">
        <f t="shared" ca="1" si="125"/>
        <v>-4.7898024684039031</v>
      </c>
      <c r="F307" s="304">
        <f t="shared" ca="1" si="126"/>
        <v>4.8811454042084064</v>
      </c>
      <c r="G307" s="306">
        <f t="shared" ca="1" si="127"/>
        <v>15.460767014128558</v>
      </c>
      <c r="H307" s="307">
        <f t="shared" ca="1" si="128"/>
        <v>-83.561942898590928</v>
      </c>
      <c r="I307" s="304">
        <f t="shared" ca="1" si="129"/>
        <v>84.980195443718159</v>
      </c>
      <c r="J307" s="306">
        <f t="shared" ca="1" si="130"/>
        <v>635.23954260888229</v>
      </c>
      <c r="K307" s="307">
        <f t="shared" ca="1" si="131"/>
        <v>710.81762703695131</v>
      </c>
      <c r="L307" s="304">
        <f t="shared" ca="1" si="116"/>
        <v>953.30528971593583</v>
      </c>
      <c r="M307" s="306">
        <f t="shared" ca="1" si="132"/>
        <v>-1.3878436448901454</v>
      </c>
      <c r="N307" s="304">
        <f t="shared" ca="1" si="133"/>
        <v>-79.517583476258295</v>
      </c>
      <c r="P307" s="310">
        <f t="shared" ca="1" si="134"/>
        <v>23</v>
      </c>
      <c r="Q307" s="304">
        <f t="shared" ca="1" si="135"/>
        <v>0</v>
      </c>
      <c r="R307" s="306">
        <f t="shared" ca="1" si="136"/>
        <v>0</v>
      </c>
      <c r="S307" s="307">
        <f t="shared" ca="1" si="137"/>
        <v>3.2539999999999996</v>
      </c>
      <c r="T307" s="304">
        <f t="shared" ca="1" si="117"/>
        <v>31.921739999999996</v>
      </c>
      <c r="U307" s="311">
        <f t="shared" ca="1" si="118"/>
        <v>0</v>
      </c>
      <c r="V307" s="306">
        <f t="shared" ca="1" si="119"/>
        <v>1.1409133541899821</v>
      </c>
      <c r="W307" s="304">
        <f t="shared" ca="1" si="120"/>
        <v>16.81246046046331</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4.535043960291488</v>
      </c>
      <c r="AH307" s="304">
        <f t="shared" ca="1" si="144"/>
        <v>-5.1074216613610703</v>
      </c>
    </row>
    <row r="308" spans="1:34" x14ac:dyDescent="0.2">
      <c r="A308" s="347">
        <f t="shared" ca="1" si="122"/>
        <v>0.1</v>
      </c>
      <c r="B308" s="304">
        <f t="shared" ca="1" si="123"/>
        <v>26.000000000000082</v>
      </c>
      <c r="D308" s="306">
        <f t="shared" ca="1" si="124"/>
        <v>-0.93999823342926214</v>
      </c>
      <c r="E308" s="307">
        <f t="shared" ca="1" si="125"/>
        <v>-4.7295225156156553</v>
      </c>
      <c r="F308" s="304">
        <f t="shared" ca="1" si="126"/>
        <v>4.8220306826652992</v>
      </c>
      <c r="G308" s="306">
        <f t="shared" ca="1" si="127"/>
        <v>15.366767190785632</v>
      </c>
      <c r="H308" s="307">
        <f t="shared" ca="1" si="128"/>
        <v>-84.034895150152494</v>
      </c>
      <c r="I308" s="304">
        <f t="shared" ca="1" si="129"/>
        <v>85.42833919018284</v>
      </c>
      <c r="J308" s="306">
        <f t="shared" ca="1" si="130"/>
        <v>636.78091931912797</v>
      </c>
      <c r="K308" s="307">
        <f t="shared" ca="1" si="131"/>
        <v>702.43778513451412</v>
      </c>
      <c r="L308" s="304">
        <f t="shared" ca="1" si="116"/>
        <v>948.10800080665683</v>
      </c>
      <c r="M308" s="306">
        <f t="shared" ca="1" si="132"/>
        <v>-1.3899328480307298</v>
      </c>
      <c r="N308" s="304">
        <f t="shared" ca="1" si="133"/>
        <v>-79.637285998759253</v>
      </c>
      <c r="P308" s="310">
        <f t="shared" ca="1" si="134"/>
        <v>23</v>
      </c>
      <c r="Q308" s="304">
        <f t="shared" ca="1" si="135"/>
        <v>0</v>
      </c>
      <c r="R308" s="306">
        <f t="shared" ca="1" si="136"/>
        <v>0</v>
      </c>
      <c r="S308" s="307">
        <f t="shared" ca="1" si="137"/>
        <v>3.2539999999999996</v>
      </c>
      <c r="T308" s="304">
        <f t="shared" ca="1" si="117"/>
        <v>31.921739999999996</v>
      </c>
      <c r="U308" s="311">
        <f t="shared" ca="1" si="118"/>
        <v>0</v>
      </c>
      <c r="V308" s="306">
        <f t="shared" ca="1" si="119"/>
        <v>1.1418710182133571</v>
      </c>
      <c r="W308" s="304">
        <f t="shared" ca="1" si="120"/>
        <v>17.004510642517623</v>
      </c>
      <c r="Y308" s="314" t="str">
        <f t="shared" ca="1" si="138"/>
        <v/>
      </c>
      <c r="Z308" s="315" t="str">
        <f t="shared" ca="1" si="139"/>
        <v/>
      </c>
      <c r="AA308" s="316" t="str">
        <f t="shared" ca="1" si="140"/>
        <v/>
      </c>
      <c r="AC308" s="310">
        <f t="shared" ca="1" si="141"/>
        <v>26.000000000000082</v>
      </c>
      <c r="AD308" s="323">
        <f t="shared" ca="1" si="142"/>
        <v>636.78091931912797</v>
      </c>
      <c r="AE308" s="324" t="e">
        <f t="shared" ca="1" si="121"/>
        <v>#N/A</v>
      </c>
      <c r="AG308" s="306">
        <f t="shared" ca="1" si="143"/>
        <v>4.4795730901660713</v>
      </c>
      <c r="AH308" s="304">
        <f t="shared" ca="1" si="144"/>
        <v>-5.1667057346230214</v>
      </c>
    </row>
    <row r="309" spans="1:34" x14ac:dyDescent="0.2">
      <c r="A309" s="347">
        <f t="shared" ca="1" si="122"/>
        <v>0.1</v>
      </c>
      <c r="B309" s="304">
        <f t="shared" ca="1" si="123"/>
        <v>26.100000000000083</v>
      </c>
      <c r="D309" s="306">
        <f t="shared" ca="1" si="124"/>
        <v>-0.93999845118839886</v>
      </c>
      <c r="E309" s="307">
        <f t="shared" ca="1" si="125"/>
        <v>-4.6695127194814807</v>
      </c>
      <c r="F309" s="304">
        <f t="shared" ca="1" si="126"/>
        <v>4.7631865516307377</v>
      </c>
      <c r="G309" s="306">
        <f t="shared" ca="1" si="127"/>
        <v>15.272767345666793</v>
      </c>
      <c r="H309" s="307">
        <f t="shared" ca="1" si="128"/>
        <v>-84.501846422100641</v>
      </c>
      <c r="I309" s="304">
        <f t="shared" ca="1" si="129"/>
        <v>85.870946606749072</v>
      </c>
      <c r="J309" s="306">
        <f t="shared" ca="1" si="130"/>
        <v>638.31289604595065</v>
      </c>
      <c r="K309" s="307">
        <f t="shared" ca="1" si="131"/>
        <v>694.01094805590151</v>
      </c>
      <c r="L309" s="304">
        <f t="shared" ca="1" si="116"/>
        <v>942.91810316698229</v>
      </c>
      <c r="M309" s="306">
        <f t="shared" ca="1" si="132"/>
        <v>-1.3919878091581344</v>
      </c>
      <c r="N309" s="304">
        <f t="shared" ca="1" si="133"/>
        <v>-79.755026598422987</v>
      </c>
      <c r="P309" s="310">
        <f t="shared" ca="1" si="134"/>
        <v>23</v>
      </c>
      <c r="Q309" s="304">
        <f t="shared" ca="1" si="135"/>
        <v>0</v>
      </c>
      <c r="R309" s="306">
        <f t="shared" ca="1" si="136"/>
        <v>0</v>
      </c>
      <c r="S309" s="307">
        <f t="shared" ca="1" si="137"/>
        <v>3.2539999999999996</v>
      </c>
      <c r="T309" s="304">
        <f t="shared" ca="1" si="117"/>
        <v>31.921739999999996</v>
      </c>
      <c r="U309" s="311">
        <f t="shared" ca="1" si="118"/>
        <v>0</v>
      </c>
      <c r="V309" s="306">
        <f t="shared" ca="1" si="119"/>
        <v>1.1428348350638766</v>
      </c>
      <c r="W309" s="304">
        <f t="shared" ca="1" si="120"/>
        <v>17.195671182825404</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4.4242610591246549</v>
      </c>
      <c r="AH309" s="304">
        <f t="shared" ca="1" si="144"/>
        <v>-5.2257254586716737</v>
      </c>
    </row>
    <row r="310" spans="1:34" x14ac:dyDescent="0.2">
      <c r="A310" s="347">
        <f t="shared" ca="1" si="122"/>
        <v>0.1</v>
      </c>
      <c r="B310" s="304">
        <f t="shared" ca="1" si="123"/>
        <v>26.200000000000085</v>
      </c>
      <c r="D310" s="306">
        <f t="shared" ca="1" si="124"/>
        <v>-0.93988142998512803</v>
      </c>
      <c r="E310" s="307">
        <f t="shared" ca="1" si="125"/>
        <v>-4.6097822232182937</v>
      </c>
      <c r="F310" s="304">
        <f t="shared" ca="1" si="126"/>
        <v>4.7046221153170507</v>
      </c>
      <c r="G310" s="306">
        <f t="shared" ca="1" si="127"/>
        <v>15.178779202668281</v>
      </c>
      <c r="H310" s="307">
        <f t="shared" ca="1" si="128"/>
        <v>-84.962824644422469</v>
      </c>
      <c r="I310" s="304">
        <f t="shared" ca="1" si="129"/>
        <v>86.308035023642134</v>
      </c>
      <c r="J310" s="306">
        <f t="shared" ca="1" si="130"/>
        <v>639.83547337336745</v>
      </c>
      <c r="K310" s="307">
        <f t="shared" ca="1" si="131"/>
        <v>685.53771450257534</v>
      </c>
      <c r="L310" s="304">
        <f t="shared" ca="1" si="116"/>
        <v>937.73737847669042</v>
      </c>
      <c r="M310" s="306">
        <f t="shared" ca="1" si="132"/>
        <v>-1.394009382768759</v>
      </c>
      <c r="N310" s="304">
        <f t="shared" ca="1" si="133"/>
        <v>-79.870854234286796</v>
      </c>
      <c r="P310" s="310">
        <f t="shared" ca="1" si="134"/>
        <v>23</v>
      </c>
      <c r="Q310" s="304">
        <f t="shared" ca="1" si="135"/>
        <v>0</v>
      </c>
      <c r="R310" s="306">
        <f t="shared" ca="1" si="136"/>
        <v>0</v>
      </c>
      <c r="S310" s="307">
        <f t="shared" ca="1" si="137"/>
        <v>3.2539999999999996</v>
      </c>
      <c r="T310" s="304">
        <f t="shared" ca="1" si="117"/>
        <v>31.921739999999996</v>
      </c>
      <c r="U310" s="311">
        <f t="shared" ca="1" si="118"/>
        <v>0</v>
      </c>
      <c r="V310" s="306">
        <f t="shared" ca="1" si="119"/>
        <v>1.1438047502698581</v>
      </c>
      <c r="W310" s="304">
        <f t="shared" ca="1" si="120"/>
        <v>17.385913535651593</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4.3691205684642931</v>
      </c>
      <c r="AH310" s="304">
        <f t="shared" ca="1" si="144"/>
        <v>-5.2844717832899217</v>
      </c>
    </row>
    <row r="311" spans="1:34" x14ac:dyDescent="0.2">
      <c r="A311" s="347">
        <f t="shared" ca="1" si="122"/>
        <v>0.1</v>
      </c>
      <c r="B311" s="304">
        <f t="shared" ca="1" si="123"/>
        <v>26.300000000000086</v>
      </c>
      <c r="D311" s="306">
        <f t="shared" ca="1" si="124"/>
        <v>-0.93964883853397219</v>
      </c>
      <c r="E311" s="307">
        <f t="shared" ca="1" si="125"/>
        <v>-4.5503398896755218</v>
      </c>
      <c r="F311" s="304">
        <f t="shared" ca="1" si="126"/>
        <v>4.6463462044202517</v>
      </c>
      <c r="G311" s="306">
        <f t="shared" ca="1" si="127"/>
        <v>15.084814318814884</v>
      </c>
      <c r="H311" s="307">
        <f t="shared" ca="1" si="128"/>
        <v>-85.417858633390026</v>
      </c>
      <c r="I311" s="304">
        <f t="shared" ca="1" si="129"/>
        <v>86.739622990574063</v>
      </c>
      <c r="J311" s="306">
        <f t="shared" ca="1" si="130"/>
        <v>641.34865304944162</v>
      </c>
      <c r="K311" s="307">
        <f t="shared" ca="1" si="131"/>
        <v>677.0186803386847</v>
      </c>
      <c r="L311" s="304">
        <f t="shared" ca="1" si="116"/>
        <v>932.5676320224004</v>
      </c>
      <c r="M311" s="306">
        <f t="shared" ca="1" si="132"/>
        <v>-1.3959983946528998</v>
      </c>
      <c r="N311" s="304">
        <f t="shared" ca="1" si="133"/>
        <v>-79.984816220649421</v>
      </c>
      <c r="P311" s="310">
        <f t="shared" ca="1" si="134"/>
        <v>23</v>
      </c>
      <c r="Q311" s="304">
        <f t="shared" ca="1" si="135"/>
        <v>0</v>
      </c>
      <c r="R311" s="306">
        <f t="shared" ca="1" si="136"/>
        <v>0</v>
      </c>
      <c r="S311" s="307">
        <f t="shared" ca="1" si="137"/>
        <v>3.2539999999999996</v>
      </c>
      <c r="T311" s="304">
        <f t="shared" ca="1" si="117"/>
        <v>31.921739999999996</v>
      </c>
      <c r="U311" s="311">
        <f t="shared" ca="1" si="118"/>
        <v>0</v>
      </c>
      <c r="V311" s="306">
        <f t="shared" ca="1" si="119"/>
        <v>1.1447807095658817</v>
      </c>
      <c r="W311" s="304">
        <f t="shared" ca="1" si="120"/>
        <v>17.575210054095713</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4.3141638871615502</v>
      </c>
      <c r="AH311" s="304">
        <f t="shared" ca="1" si="144"/>
        <v>-5.3429359359716031</v>
      </c>
    </row>
    <row r="312" spans="1:34" x14ac:dyDescent="0.2">
      <c r="A312" s="347">
        <f t="shared" ca="1" si="122"/>
        <v>0.1</v>
      </c>
      <c r="B312" s="304">
        <f t="shared" ca="1" si="123"/>
        <v>26.400000000000087</v>
      </c>
      <c r="D312" s="306">
        <f t="shared" ca="1" si="124"/>
        <v>-0.93930236164063952</v>
      </c>
      <c r="E312" s="307">
        <f t="shared" ca="1" si="125"/>
        <v>-4.4911943027660088</v>
      </c>
      <c r="F312" s="304">
        <f t="shared" ca="1" si="126"/>
        <v>4.5883673775953842</v>
      </c>
      <c r="G312" s="306">
        <f t="shared" ca="1" si="127"/>
        <v>14.990884082650819</v>
      </c>
      <c r="H312" s="307">
        <f t="shared" ca="1" si="128"/>
        <v>-85.866978063666622</v>
      </c>
      <c r="I312" s="304">
        <f t="shared" ca="1" si="129"/>
        <v>87.165730234798573</v>
      </c>
      <c r="J312" s="306">
        <f t="shared" ca="1" si="130"/>
        <v>642.85243796951488</v>
      </c>
      <c r="K312" s="307">
        <f t="shared" ca="1" si="131"/>
        <v>668.45443850383185</v>
      </c>
      <c r="L312" s="304">
        <f t="shared" ca="1" si="116"/>
        <v>927.41069292887823</v>
      </c>
      <c r="M312" s="306">
        <f t="shared" ca="1" si="132"/>
        <v>-1.3979556430695412</v>
      </c>
      <c r="N312" s="304">
        <f t="shared" ca="1" si="133"/>
        <v>-80.09695829438165</v>
      </c>
      <c r="P312" s="310">
        <f t="shared" ca="1" si="134"/>
        <v>23</v>
      </c>
      <c r="Q312" s="304">
        <f t="shared" ca="1" si="135"/>
        <v>0</v>
      </c>
      <c r="R312" s="306">
        <f t="shared" ca="1" si="136"/>
        <v>0</v>
      </c>
      <c r="S312" s="307">
        <f t="shared" ca="1" si="137"/>
        <v>3.2539999999999996</v>
      </c>
      <c r="T312" s="304">
        <f t="shared" ca="1" si="117"/>
        <v>31.921739999999996</v>
      </c>
      <c r="U312" s="311">
        <f t="shared" ca="1" si="118"/>
        <v>0</v>
      </c>
      <c r="V312" s="306">
        <f t="shared" ca="1" si="119"/>
        <v>1.1457626589009264</v>
      </c>
      <c r="W312" s="304">
        <f t="shared" ca="1" si="120"/>
        <v>17.763533984701908</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4.2594028610699519</v>
      </c>
      <c r="AH312" s="304">
        <f t="shared" ca="1" si="144"/>
        <v>-5.4011094204350689</v>
      </c>
    </row>
    <row r="313" spans="1:34" x14ac:dyDescent="0.2">
      <c r="A313" s="347">
        <f t="shared" ca="1" si="122"/>
        <v>0.1</v>
      </c>
      <c r="B313" s="304">
        <f t="shared" ca="1" si="123"/>
        <v>26.500000000000089</v>
      </c>
      <c r="D313" s="306">
        <f t="shared" ca="1" si="124"/>
        <v>-0.93884369874458329</v>
      </c>
      <c r="E313" s="307">
        <f t="shared" ca="1" si="125"/>
        <v>-4.4323537690742025</v>
      </c>
      <c r="F313" s="304">
        <f t="shared" ca="1" si="126"/>
        <v>4.5306939231092072</v>
      </c>
      <c r="G313" s="306">
        <f t="shared" ca="1" si="127"/>
        <v>14.89699971277636</v>
      </c>
      <c r="H313" s="307">
        <f t="shared" ca="1" si="128"/>
        <v>-86.310213440574046</v>
      </c>
      <c r="I313" s="304">
        <f t="shared" ca="1" si="129"/>
        <v>87.586377620038078</v>
      </c>
      <c r="J313" s="306">
        <f t="shared" ca="1" si="130"/>
        <v>644.34683215928624</v>
      </c>
      <c r="K313" s="307">
        <f t="shared" ca="1" si="131"/>
        <v>659.84557892861983</v>
      </c>
      <c r="L313" s="304">
        <f t="shared" ca="1" si="116"/>
        <v>922.26841437043311</v>
      </c>
      <c r="M313" s="306">
        <f t="shared" ca="1" si="132"/>
        <v>-1.3998818998650886</v>
      </c>
      <c r="N313" s="304">
        <f t="shared" ca="1" si="133"/>
        <v>-80.207324679024907</v>
      </c>
      <c r="P313" s="310">
        <f t="shared" ca="1" si="134"/>
        <v>23</v>
      </c>
      <c r="Q313" s="304">
        <f t="shared" ca="1" si="135"/>
        <v>0</v>
      </c>
      <c r="R313" s="306">
        <f t="shared" ca="1" si="136"/>
        <v>0</v>
      </c>
      <c r="S313" s="307">
        <f t="shared" ca="1" si="137"/>
        <v>3.2539999999999996</v>
      </c>
      <c r="T313" s="304">
        <f t="shared" ca="1" si="117"/>
        <v>31.921739999999996</v>
      </c>
      <c r="U313" s="311">
        <f t="shared" ca="1" si="118"/>
        <v>0</v>
      </c>
      <c r="V313" s="306">
        <f t="shared" ca="1" si="119"/>
        <v>1.1467505444462789</v>
      </c>
      <c r="W313" s="304">
        <f t="shared" ca="1" si="120"/>
        <v>17.950859461537419</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4.2048489218481251</v>
      </c>
      <c r="AH313" s="304">
        <f t="shared" ca="1" si="144"/>
        <v>-5.4589840149667825</v>
      </c>
    </row>
    <row r="314" spans="1:34" x14ac:dyDescent="0.2">
      <c r="A314" s="347">
        <f t="shared" ca="1" si="122"/>
        <v>0.1</v>
      </c>
      <c r="B314" s="304">
        <f t="shared" ca="1" si="123"/>
        <v>26.60000000000009</v>
      </c>
      <c r="D314" s="306">
        <f t="shared" ca="1" si="124"/>
        <v>-0.93827456249732888</v>
      </c>
      <c r="E314" s="307">
        <f t="shared" ca="1" si="125"/>
        <v>-4.3738263196346034</v>
      </c>
      <c r="F314" s="304">
        <f t="shared" ca="1" si="126"/>
        <v>4.4733338606634243</v>
      </c>
      <c r="G314" s="306">
        <f t="shared" ca="1" si="127"/>
        <v>14.803172256526627</v>
      </c>
      <c r="H314" s="307">
        <f t="shared" ca="1" si="128"/>
        <v>-86.747596072537505</v>
      </c>
      <c r="I314" s="304">
        <f t="shared" ca="1" si="129"/>
        <v>88.001587106259194</v>
      </c>
      <c r="J314" s="306">
        <f t="shared" ca="1" si="130"/>
        <v>645.83184075775137</v>
      </c>
      <c r="K314" s="307">
        <f t="shared" ca="1" si="131"/>
        <v>651.19268845296426</v>
      </c>
      <c r="L314" s="304">
        <f t="shared" ca="1" si="116"/>
        <v>917.14267375972918</v>
      </c>
      <c r="M314" s="306">
        <f t="shared" ca="1" si="132"/>
        <v>-1.4017779115390798</v>
      </c>
      <c r="N314" s="304">
        <f t="shared" ca="1" si="133"/>
        <v>-80.315958145852136</v>
      </c>
      <c r="P314" s="310">
        <f t="shared" ca="1" si="134"/>
        <v>23</v>
      </c>
      <c r="Q314" s="304">
        <f t="shared" ca="1" si="135"/>
        <v>0</v>
      </c>
      <c r="R314" s="306">
        <f t="shared" ca="1" si="136"/>
        <v>0</v>
      </c>
      <c r="S314" s="307">
        <f t="shared" ca="1" si="137"/>
        <v>3.2539999999999996</v>
      </c>
      <c r="T314" s="304">
        <f t="shared" ca="1" si="117"/>
        <v>31.921739999999996</v>
      </c>
      <c r="U314" s="311">
        <f t="shared" ca="1" si="118"/>
        <v>0</v>
      </c>
      <c r="V314" s="306">
        <f t="shared" ca="1" si="119"/>
        <v>1.1477443126032214</v>
      </c>
      <c r="W314" s="304">
        <f t="shared" ca="1" si="120"/>
        <v>18.137161499761181</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4.1505130956399618</v>
      </c>
      <c r="AH314" s="304">
        <f t="shared" ca="1" si="144"/>
        <v>-5.5165517706015432</v>
      </c>
    </row>
    <row r="315" spans="1:34" x14ac:dyDescent="0.2">
      <c r="A315" s="347">
        <f t="shared" ca="1" si="122"/>
        <v>0.1</v>
      </c>
      <c r="B315" s="304">
        <f t="shared" ca="1" si="123"/>
        <v>26.700000000000092</v>
      </c>
      <c r="D315" s="306">
        <f t="shared" ca="1" si="124"/>
        <v>-0.93759667737641383</v>
      </c>
      <c r="E315" s="307">
        <f t="shared" ca="1" si="125"/>
        <v>-4.3156197118734045</v>
      </c>
      <c r="F315" s="304">
        <f t="shared" ca="1" si="126"/>
        <v>4.4162949433815646</v>
      </c>
      <c r="G315" s="306">
        <f t="shared" ca="1" si="127"/>
        <v>14.709412588788986</v>
      </c>
      <c r="H315" s="307">
        <f t="shared" ca="1" si="128"/>
        <v>-87.17915804372484</v>
      </c>
      <c r="I315" s="304">
        <f t="shared" ca="1" si="129"/>
        <v>88.411381710275165</v>
      </c>
      <c r="J315" s="306">
        <f t="shared" ca="1" si="130"/>
        <v>647.30747000001713</v>
      </c>
      <c r="K315" s="307">
        <f t="shared" ca="1" si="131"/>
        <v>642.49635074715115</v>
      </c>
      <c r="L315" s="304">
        <f t="shared" ca="1" si="116"/>
        <v>912.03537291117686</v>
      </c>
      <c r="M315" s="306">
        <f t="shared" ca="1" si="132"/>
        <v>-1.4036444002597313</v>
      </c>
      <c r="N315" s="304">
        <f t="shared" ca="1" si="133"/>
        <v>-80.422900072054233</v>
      </c>
      <c r="P315" s="310">
        <f t="shared" ca="1" si="134"/>
        <v>23</v>
      </c>
      <c r="Q315" s="304">
        <f t="shared" ca="1" si="135"/>
        <v>0</v>
      </c>
      <c r="R315" s="306">
        <f t="shared" ca="1" si="136"/>
        <v>0</v>
      </c>
      <c r="S315" s="307">
        <f t="shared" ca="1" si="137"/>
        <v>3.2539999999999996</v>
      </c>
      <c r="T315" s="304">
        <f t="shared" ca="1" si="117"/>
        <v>31.921739999999996</v>
      </c>
      <c r="U315" s="311">
        <f t="shared" ca="1" si="118"/>
        <v>0</v>
      </c>
      <c r="V315" s="306">
        <f t="shared" ca="1" si="119"/>
        <v>1.148743910010499</v>
      </c>
      <c r="W315" s="304">
        <f t="shared" ca="1" si="120"/>
        <v>18.322415988704094</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4.0964060115261764</v>
      </c>
      <c r="AH315" s="304">
        <f t="shared" ca="1" si="144"/>
        <v>-5.5738050091460307</v>
      </c>
    </row>
    <row r="316" spans="1:34" x14ac:dyDescent="0.2">
      <c r="A316" s="347">
        <f t="shared" ca="1" si="122"/>
        <v>0.1</v>
      </c>
      <c r="B316" s="304">
        <f t="shared" ca="1" si="123"/>
        <v>26.800000000000093</v>
      </c>
      <c r="D316" s="306">
        <f t="shared" ca="1" si="124"/>
        <v>-0.93681177833477691</v>
      </c>
      <c r="E316" s="307">
        <f t="shared" ca="1" si="125"/>
        <v>-4.257741431706326</v>
      </c>
      <c r="F316" s="304">
        <f t="shared" ca="1" si="126"/>
        <v>4.3595846599527572</v>
      </c>
      <c r="G316" s="306">
        <f t="shared" ca="1" si="127"/>
        <v>14.615731410955508</v>
      </c>
      <c r="H316" s="307">
        <f t="shared" ca="1" si="128"/>
        <v>-87.604932186895468</v>
      </c>
      <c r="I316" s="304">
        <f t="shared" ca="1" si="129"/>
        <v>88.815785467155237</v>
      </c>
      <c r="J316" s="306">
        <f t="shared" ca="1" si="130"/>
        <v>648.77372720000437</v>
      </c>
      <c r="K316" s="307">
        <f t="shared" ca="1" si="131"/>
        <v>633.7571462356201</v>
      </c>
      <c r="L316" s="304">
        <f t="shared" ca="1" si="116"/>
        <v>906.94843817589924</v>
      </c>
      <c r="M316" s="306">
        <f t="shared" ca="1" si="132"/>
        <v>-1.4054820648319954</v>
      </c>
      <c r="N316" s="304">
        <f t="shared" ca="1" si="133"/>
        <v>-80.528190496205681</v>
      </c>
      <c r="P316" s="310">
        <f t="shared" ca="1" si="134"/>
        <v>23</v>
      </c>
      <c r="Q316" s="304">
        <f t="shared" ca="1" si="135"/>
        <v>0</v>
      </c>
      <c r="R316" s="306">
        <f t="shared" ca="1" si="136"/>
        <v>0</v>
      </c>
      <c r="S316" s="307">
        <f t="shared" ca="1" si="137"/>
        <v>3.2539999999999996</v>
      </c>
      <c r="T316" s="304">
        <f t="shared" ca="1" si="117"/>
        <v>31.921739999999996</v>
      </c>
      <c r="U316" s="311">
        <f t="shared" ca="1" si="118"/>
        <v>0</v>
      </c>
      <c r="V316" s="306">
        <f t="shared" ca="1" si="119"/>
        <v>1.1497492835515639</v>
      </c>
      <c r="W316" s="304">
        <f t="shared" ca="1" si="120"/>
        <v>18.506599684482421</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4.0425379097648459</v>
      </c>
      <c r="AH316" s="304">
        <f t="shared" ca="1" si="144"/>
        <v>-5.6307363210522734</v>
      </c>
    </row>
    <row r="317" spans="1:34" x14ac:dyDescent="0.2">
      <c r="A317" s="347">
        <f t="shared" ca="1" si="122"/>
        <v>0.1</v>
      </c>
      <c r="B317" s="304">
        <f t="shared" ca="1" si="123"/>
        <v>26.900000000000095</v>
      </c>
      <c r="D317" s="306">
        <f t="shared" ca="1" si="124"/>
        <v>-0.93592160948546321</v>
      </c>
      <c r="E317" s="307">
        <f t="shared" ca="1" si="125"/>
        <v>-4.200198695785704</v>
      </c>
      <c r="F317" s="304">
        <f t="shared" ca="1" si="126"/>
        <v>4.3032102369256595</v>
      </c>
      <c r="G317" s="306">
        <f t="shared" ca="1" si="127"/>
        <v>14.522139250006962</v>
      </c>
      <c r="H317" s="307">
        <f t="shared" ca="1" si="128"/>
        <v>-88.024952056474035</v>
      </c>
      <c r="I317" s="304">
        <f t="shared" ca="1" si="129"/>
        <v>89.214823392422545</v>
      </c>
      <c r="J317" s="306">
        <f t="shared" ca="1" si="130"/>
        <v>650.23062073305255</v>
      </c>
      <c r="K317" s="307">
        <f t="shared" ca="1" si="131"/>
        <v>624.97565202345163</v>
      </c>
      <c r="L317" s="304">
        <f t="shared" ca="1" si="116"/>
        <v>901.8838205451018</v>
      </c>
      <c r="M317" s="306">
        <f t="shared" ca="1" si="132"/>
        <v>-1.4072915816206613</v>
      </c>
      <c r="N317" s="304">
        <f t="shared" ca="1" si="133"/>
        <v>-80.631868171154309</v>
      </c>
      <c r="P317" s="310">
        <f t="shared" ca="1" si="134"/>
        <v>23</v>
      </c>
      <c r="Q317" s="304">
        <f t="shared" ca="1" si="135"/>
        <v>0</v>
      </c>
      <c r="R317" s="306">
        <f t="shared" ca="1" si="136"/>
        <v>0</v>
      </c>
      <c r="S317" s="307">
        <f t="shared" ca="1" si="137"/>
        <v>3.2539999999999996</v>
      </c>
      <c r="T317" s="304">
        <f t="shared" ca="1" si="117"/>
        <v>31.921739999999996</v>
      </c>
      <c r="U317" s="311">
        <f t="shared" ca="1" si="118"/>
        <v>0</v>
      </c>
      <c r="V317" s="306">
        <f t="shared" ca="1" si="119"/>
        <v>1.1507603803616013</v>
      </c>
      <c r="W317" s="304">
        <f t="shared" ca="1" si="120"/>
        <v>18.689690202165579</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3.9889186498368563</v>
      </c>
      <c r="AH317" s="304">
        <f t="shared" ca="1" si="144"/>
        <v>-5.687338563147641</v>
      </c>
    </row>
    <row r="318" spans="1:34" x14ac:dyDescent="0.2">
      <c r="A318" s="347">
        <f t="shared" ca="1" si="122"/>
        <v>0.1</v>
      </c>
      <c r="B318" s="304">
        <f t="shared" ca="1" si="123"/>
        <v>27.000000000000096</v>
      </c>
      <c r="D318" s="306">
        <f t="shared" ca="1" si="124"/>
        <v>-0.93492792282142367</v>
      </c>
      <c r="E318" s="307">
        <f t="shared" ca="1" si="125"/>
        <v>-4.142998453889966</v>
      </c>
      <c r="F318" s="304">
        <f t="shared" ca="1" si="126"/>
        <v>4.2471786411458874</v>
      </c>
      <c r="G318" s="306">
        <f t="shared" ca="1" si="127"/>
        <v>14.42864645772482</v>
      </c>
      <c r="H318" s="307">
        <f t="shared" ca="1" si="128"/>
        <v>-88.439251901863031</v>
      </c>
      <c r="I318" s="304">
        <f t="shared" ca="1" si="129"/>
        <v>89.608521445023285</v>
      </c>
      <c r="J318" s="306">
        <f t="shared" ca="1" si="130"/>
        <v>651.67816001843914</v>
      </c>
      <c r="K318" s="307">
        <f t="shared" ca="1" si="131"/>
        <v>616.15244182553477</v>
      </c>
      <c r="L318" s="304">
        <f t="shared" ca="1" si="116"/>
        <v>896.84349571850464</v>
      </c>
      <c r="M318" s="306">
        <f t="shared" ca="1" si="132"/>
        <v>-1.4090736054308646</v>
      </c>
      <c r="N318" s="304">
        <f t="shared" ca="1" si="133"/>
        <v>-80.733970614470778</v>
      </c>
      <c r="P318" s="310">
        <f t="shared" ca="1" si="134"/>
        <v>23</v>
      </c>
      <c r="Q318" s="304">
        <f t="shared" ca="1" si="135"/>
        <v>0</v>
      </c>
      <c r="R318" s="306">
        <f t="shared" ca="1" si="136"/>
        <v>0</v>
      </c>
      <c r="S318" s="307">
        <f t="shared" ca="1" si="137"/>
        <v>3.2539999999999996</v>
      </c>
      <c r="T318" s="304">
        <f t="shared" ca="1" si="117"/>
        <v>31.921739999999996</v>
      </c>
      <c r="U318" s="311">
        <f t="shared" ca="1" si="118"/>
        <v>0</v>
      </c>
      <c r="V318" s="306">
        <f t="shared" ca="1" si="119"/>
        <v>1.151777147834337</v>
      </c>
      <c r="W318" s="304">
        <f t="shared" ca="1" si="120"/>
        <v>18.871666007519504</v>
      </c>
      <c r="Y318" s="314" t="str">
        <f t="shared" ca="1" si="138"/>
        <v/>
      </c>
      <c r="Z318" s="315" t="str">
        <f t="shared" ca="1" si="139"/>
        <v/>
      </c>
      <c r="AA318" s="316" t="str">
        <f t="shared" ca="1" si="140"/>
        <v/>
      </c>
      <c r="AC318" s="310">
        <f t="shared" ca="1" si="141"/>
        <v>27.000000000000096</v>
      </c>
      <c r="AD318" s="323">
        <f t="shared" ca="1" si="142"/>
        <v>651.67816001843914</v>
      </c>
      <c r="AE318" s="324" t="e">
        <f t="shared" ca="1" si="121"/>
        <v>#N/A</v>
      </c>
      <c r="AG318" s="306">
        <f t="shared" ca="1" si="143"/>
        <v>3.9355577183107364</v>
      </c>
      <c r="AH318" s="304">
        <f t="shared" ca="1" si="144"/>
        <v>-5.7436048562278987</v>
      </c>
    </row>
    <row r="319" spans="1:34" x14ac:dyDescent="0.2">
      <c r="A319" s="347">
        <f t="shared" ca="1" si="122"/>
        <v>0.1</v>
      </c>
      <c r="B319" s="304">
        <f t="shared" ca="1" si="123"/>
        <v>27.100000000000097</v>
      </c>
      <c r="D319" s="306">
        <f t="shared" ca="1" si="124"/>
        <v>-0.93383247697025695</v>
      </c>
      <c r="E319" s="307">
        <f t="shared" ca="1" si="125"/>
        <v>-4.0861473914486588</v>
      </c>
      <c r="F319" s="304">
        <f t="shared" ca="1" si="126"/>
        <v>4.1914965823303589</v>
      </c>
      <c r="G319" s="306">
        <f t="shared" ca="1" si="127"/>
        <v>14.335263210027795</v>
      </c>
      <c r="H319" s="307">
        <f t="shared" ca="1" si="128"/>
        <v>-88.847866641007897</v>
      </c>
      <c r="I319" s="304">
        <f t="shared" ca="1" si="129"/>
        <v>89.996906491051675</v>
      </c>
      <c r="J319" s="306">
        <f t="shared" ca="1" si="130"/>
        <v>653.11635550182677</v>
      </c>
      <c r="K319" s="307">
        <f t="shared" ca="1" si="131"/>
        <v>607.28808589839127</v>
      </c>
      <c r="L319" s="304">
        <f t="shared" ca="1" si="116"/>
        <v>891.82946413432683</v>
      </c>
      <c r="M319" s="306">
        <f t="shared" ca="1" si="132"/>
        <v>-1.4108287703482487</v>
      </c>
      <c r="N319" s="304">
        <f t="shared" ca="1" si="133"/>
        <v>-80.834534156586315</v>
      </c>
      <c r="P319" s="310">
        <f t="shared" ca="1" si="134"/>
        <v>23</v>
      </c>
      <c r="Q319" s="304">
        <f t="shared" ca="1" si="135"/>
        <v>0</v>
      </c>
      <c r="R319" s="306">
        <f t="shared" ca="1" si="136"/>
        <v>0</v>
      </c>
      <c r="S319" s="307">
        <f t="shared" ca="1" si="137"/>
        <v>3.2539999999999996</v>
      </c>
      <c r="T319" s="304">
        <f t="shared" ca="1" si="117"/>
        <v>31.921739999999996</v>
      </c>
      <c r="U319" s="311">
        <f t="shared" ca="1" si="118"/>
        <v>0</v>
      </c>
      <c r="V319" s="306">
        <f t="shared" ca="1" si="119"/>
        <v>1.152799533628629</v>
      </c>
      <c r="W319" s="304">
        <f t="shared" ca="1" si="120"/>
        <v>19.052506408346716</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3.882464236539918</v>
      </c>
      <c r="AH319" s="304">
        <f t="shared" ca="1" si="144"/>
        <v>-5.7995285825198239</v>
      </c>
    </row>
    <row r="320" spans="1:34" x14ac:dyDescent="0.2">
      <c r="A320" s="347">
        <f t="shared" ca="1" si="122"/>
        <v>0.1</v>
      </c>
      <c r="B320" s="304">
        <f t="shared" ca="1" si="123"/>
        <v>27.200000000000099</v>
      </c>
      <c r="D320" s="306">
        <f t="shared" ca="1" si="124"/>
        <v>-0.93263703598367398</v>
      </c>
      <c r="E320" s="307">
        <f t="shared" ca="1" si="125"/>
        <v>-4.0296519321962521</v>
      </c>
      <c r="F320" s="304">
        <f t="shared" ca="1" si="126"/>
        <v>4.1361705157719744</v>
      </c>
      <c r="G320" s="306">
        <f t="shared" ca="1" si="127"/>
        <v>14.241999506429428</v>
      </c>
      <c r="H320" s="307">
        <f t="shared" ca="1" si="128"/>
        <v>-89.250831834227526</v>
      </c>
      <c r="I320" s="304">
        <f t="shared" ca="1" si="129"/>
        <v>90.380006268215638</v>
      </c>
      <c r="J320" s="306">
        <f t="shared" ca="1" si="130"/>
        <v>654.54521863764967</v>
      </c>
      <c r="K320" s="307">
        <f t="shared" ca="1" si="131"/>
        <v>598.38315097462953</v>
      </c>
      <c r="L320" s="304">
        <f t="shared" ca="1" si="116"/>
        <v>886.8437509571429</v>
      </c>
      <c r="M320" s="306">
        <f t="shared" ca="1" si="132"/>
        <v>-1.4125576905408779</v>
      </c>
      <c r="N320" s="304">
        <f t="shared" ca="1" si="133"/>
        <v>-80.933593986738913</v>
      </c>
      <c r="P320" s="310">
        <f t="shared" ca="1" si="134"/>
        <v>23</v>
      </c>
      <c r="Q320" s="304">
        <f t="shared" ca="1" si="135"/>
        <v>0</v>
      </c>
      <c r="R320" s="306">
        <f t="shared" ca="1" si="136"/>
        <v>0</v>
      </c>
      <c r="S320" s="307">
        <f t="shared" ca="1" si="137"/>
        <v>3.2539999999999996</v>
      </c>
      <c r="T320" s="304">
        <f t="shared" ca="1" si="117"/>
        <v>31.921739999999996</v>
      </c>
      <c r="U320" s="311">
        <f t="shared" ca="1" si="118"/>
        <v>0</v>
      </c>
      <c r="V320" s="306">
        <f t="shared" ca="1" si="119"/>
        <v>1.1538274856748416</v>
      </c>
      <c r="W320" s="304">
        <f t="shared" ca="1" si="120"/>
        <v>19.232191545443509</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3.8296469682041243</v>
      </c>
      <c r="AH320" s="304">
        <f t="shared" ca="1" si="144"/>
        <v>-5.8551033830198884</v>
      </c>
    </row>
    <row r="321" spans="1:34" x14ac:dyDescent="0.2">
      <c r="A321" s="347">
        <f t="shared" ca="1" si="122"/>
        <v>0.1</v>
      </c>
      <c r="B321" s="304">
        <f t="shared" ca="1" si="123"/>
        <v>27.3000000000001</v>
      </c>
      <c r="D321" s="306">
        <f t="shared" ca="1" si="124"/>
        <v>-0.93134336816145546</v>
      </c>
      <c r="E321" s="307">
        <f t="shared" ca="1" si="125"/>
        <v>-3.9735182409481302</v>
      </c>
      <c r="F321" s="304">
        <f t="shared" ca="1" si="126"/>
        <v>4.0812066451682947</v>
      </c>
      <c r="G321" s="306">
        <f t="shared" ca="1" si="127"/>
        <v>14.148865169613282</v>
      </c>
      <c r="H321" s="307">
        <f t="shared" ca="1" si="128"/>
        <v>-89.648183658322338</v>
      </c>
      <c r="I321" s="304">
        <f t="shared" ca="1" si="129"/>
        <v>90.75784935102962</v>
      </c>
      <c r="J321" s="306">
        <f t="shared" ca="1" si="130"/>
        <v>655.96476187145186</v>
      </c>
      <c r="K321" s="307">
        <f t="shared" ca="1" si="131"/>
        <v>589.43820020000203</v>
      </c>
      <c r="L321" s="304">
        <f t="shared" ca="1" si="116"/>
        <v>881.88840601976858</v>
      </c>
      <c r="M321" s="306">
        <f t="shared" ca="1" si="132"/>
        <v>-1.4142609610248844</v>
      </c>
      <c r="N321" s="304">
        <f t="shared" ca="1" si="133"/>
        <v>-81.031184196841693</v>
      </c>
      <c r="P321" s="310">
        <f t="shared" ca="1" si="134"/>
        <v>23</v>
      </c>
      <c r="Q321" s="304">
        <f t="shared" ca="1" si="135"/>
        <v>0</v>
      </c>
      <c r="R321" s="306">
        <f t="shared" ca="1" si="136"/>
        <v>0</v>
      </c>
      <c r="S321" s="307">
        <f t="shared" ca="1" si="137"/>
        <v>3.2539999999999996</v>
      </c>
      <c r="T321" s="304">
        <f t="shared" ca="1" si="117"/>
        <v>31.921739999999996</v>
      </c>
      <c r="U321" s="311">
        <f t="shared" ca="1" si="118"/>
        <v>0</v>
      </c>
      <c r="V321" s="306">
        <f t="shared" ca="1" si="119"/>
        <v>1.1548609521810083</v>
      </c>
      <c r="W321" s="304">
        <f t="shared" ca="1" si="120"/>
        <v>19.410702383195112</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3.7771143267056662</v>
      </c>
      <c r="AH321" s="304">
        <f t="shared" ca="1" si="144"/>
        <v>-5.910323154715277</v>
      </c>
    </row>
    <row r="322" spans="1:34" x14ac:dyDescent="0.2">
      <c r="A322" s="347">
        <f t="shared" ca="1" si="122"/>
        <v>0.1</v>
      </c>
      <c r="B322" s="304">
        <f t="shared" ca="1" si="123"/>
        <v>27.400000000000102</v>
      </c>
      <c r="D322" s="306">
        <f t="shared" ca="1" si="124"/>
        <v>-0.92995324490969178</v>
      </c>
      <c r="E322" s="307">
        <f t="shared" ca="1" si="125"/>
        <v>-3.9177522264921301</v>
      </c>
      <c r="F322" s="304">
        <f t="shared" ca="1" si="126"/>
        <v>4.0266109255678169</v>
      </c>
      <c r="G322" s="306">
        <f t="shared" ca="1" si="127"/>
        <v>14.055869845122313</v>
      </c>
      <c r="H322" s="307">
        <f t="shared" ca="1" si="128"/>
        <v>-90.039958880971554</v>
      </c>
      <c r="I322" s="304">
        <f t="shared" ca="1" si="129"/>
        <v>91.130465116721894</v>
      </c>
      <c r="J322" s="306">
        <f t="shared" ca="1" si="130"/>
        <v>657.37499862218863</v>
      </c>
      <c r="K322" s="307">
        <f t="shared" ca="1" si="131"/>
        <v>580.45379307303733</v>
      </c>
      <c r="L322" s="304">
        <f t="shared" ca="1" si="116"/>
        <v>876.96550371516844</v>
      </c>
      <c r="M322" s="306">
        <f t="shared" ca="1" si="132"/>
        <v>-1.4159391583957193</v>
      </c>
      <c r="N322" s="304">
        <f t="shared" ca="1" si="133"/>
        <v>-81.127337823380472</v>
      </c>
      <c r="P322" s="310">
        <f t="shared" ca="1" si="134"/>
        <v>23</v>
      </c>
      <c r="Q322" s="304">
        <f t="shared" ca="1" si="135"/>
        <v>0</v>
      </c>
      <c r="R322" s="306">
        <f t="shared" ca="1" si="136"/>
        <v>0</v>
      </c>
      <c r="S322" s="307">
        <f t="shared" ca="1" si="137"/>
        <v>3.2539999999999996</v>
      </c>
      <c r="T322" s="304">
        <f t="shared" ca="1" si="117"/>
        <v>31.921739999999996</v>
      </c>
      <c r="U322" s="311">
        <f t="shared" ca="1" si="118"/>
        <v>0</v>
      </c>
      <c r="V322" s="306">
        <f t="shared" ca="1" si="119"/>
        <v>1.1558998816387815</v>
      </c>
      <c r="W322" s="304">
        <f t="shared" ca="1" si="120"/>
        <v>19.588020699828906</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3.7248743824300519</v>
      </c>
      <c r="AH322" s="304">
        <f t="shared" ca="1" si="144"/>
        <v>-5.9651820476936432</v>
      </c>
    </row>
    <row r="323" spans="1:34" x14ac:dyDescent="0.2">
      <c r="A323" s="347">
        <f t="shared" ca="1" si="122"/>
        <v>0.1</v>
      </c>
      <c r="B323" s="304">
        <f t="shared" ca="1" si="123"/>
        <v>27.500000000000103</v>
      </c>
      <c r="D323" s="306">
        <f t="shared" ca="1" si="124"/>
        <v>-0.92846843963304115</v>
      </c>
      <c r="E323" s="307">
        <f t="shared" ca="1" si="125"/>
        <v>-3.8623595445891601</v>
      </c>
      <c r="F323" s="304">
        <f t="shared" ca="1" si="126"/>
        <v>3.9723890664276071</v>
      </c>
      <c r="G323" s="306">
        <f t="shared" ca="1" si="127"/>
        <v>13.963023001159009</v>
      </c>
      <c r="H323" s="307">
        <f t="shared" ca="1" si="128"/>
        <v>-90.426194835430465</v>
      </c>
      <c r="I323" s="304">
        <f t="shared" ca="1" si="129"/>
        <v>91.497883711843997</v>
      </c>
      <c r="J323" s="306">
        <f t="shared" ca="1" si="130"/>
        <v>658.77594326450264</v>
      </c>
      <c r="K323" s="307">
        <f t="shared" ca="1" si="131"/>
        <v>571.43048538721723</v>
      </c>
      <c r="L323" s="304">
        <f t="shared" ca="1" si="116"/>
        <v>872.07714283422536</v>
      </c>
      <c r="M323" s="306">
        <f t="shared" ca="1" si="132"/>
        <v>-1.4175928415267673</v>
      </c>
      <c r="N323" s="304">
        <f t="shared" ca="1" si="133"/>
        <v>-81.222086887441506</v>
      </c>
      <c r="P323" s="310">
        <f t="shared" ca="1" si="134"/>
        <v>23</v>
      </c>
      <c r="Q323" s="304">
        <f t="shared" ca="1" si="135"/>
        <v>0</v>
      </c>
      <c r="R323" s="306">
        <f t="shared" ca="1" si="136"/>
        <v>0</v>
      </c>
      <c r="S323" s="307">
        <f t="shared" ca="1" si="137"/>
        <v>3.2539999999999996</v>
      </c>
      <c r="T323" s="304">
        <f t="shared" ca="1" si="117"/>
        <v>31.921739999999996</v>
      </c>
      <c r="U323" s="311">
        <f t="shared" ca="1" si="118"/>
        <v>0</v>
      </c>
      <c r="V323" s="306">
        <f t="shared" ca="1" si="119"/>
        <v>1.1569442228291726</v>
      </c>
      <c r="W323" s="304">
        <f t="shared" ca="1" si="120"/>
        <v>19.764129077345668</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3.672934869879553</v>
      </c>
      <c r="AH323" s="304">
        <f t="shared" ca="1" si="144"/>
        <v>-6.0196744621477905</v>
      </c>
    </row>
    <row r="324" spans="1:34" x14ac:dyDescent="0.2">
      <c r="A324" s="347">
        <f t="shared" ca="1" si="122"/>
        <v>0.1</v>
      </c>
      <c r="B324" s="304">
        <f t="shared" ca="1" si="123"/>
        <v>27.600000000000104</v>
      </c>
      <c r="D324" s="306">
        <f t="shared" ca="1" si="124"/>
        <v>-0.92689072666072725</v>
      </c>
      <c r="E324" s="307">
        <f t="shared" ca="1" si="125"/>
        <v>-3.8073456010765359</v>
      </c>
      <c r="F324" s="304">
        <f t="shared" ca="1" si="126"/>
        <v>3.9185465347761914</v>
      </c>
      <c r="G324" s="306">
        <f t="shared" ca="1" si="127"/>
        <v>13.870333928492936</v>
      </c>
      <c r="H324" s="307">
        <f t="shared" ca="1" si="128"/>
        <v>-90.80692939553812</v>
      </c>
      <c r="I324" s="304">
        <f t="shared" ca="1" si="129"/>
        <v>91.860136019571328</v>
      </c>
      <c r="J324" s="306">
        <f t="shared" ca="1" si="130"/>
        <v>660.16761111098526</v>
      </c>
      <c r="K324" s="307">
        <f t="shared" ca="1" si="131"/>
        <v>562.36882917566879</v>
      </c>
      <c r="L324" s="304">
        <f t="shared" ref="L324:L387" ca="1" si="145">SQRT(pos_x^2+pos_z^2)</f>
        <v>867.22544634506528</v>
      </c>
      <c r="M324" s="306">
        <f t="shared" ca="1" si="132"/>
        <v>-1.4192225522369826</v>
      </c>
      <c r="N324" s="304">
        <f t="shared" ca="1" si="133"/>
        <v>-81.315462432964111</v>
      </c>
      <c r="P324" s="310">
        <f t="shared" ca="1" si="134"/>
        <v>23</v>
      </c>
      <c r="Q324" s="304">
        <f t="shared" ca="1" si="135"/>
        <v>0</v>
      </c>
      <c r="R324" s="306">
        <f t="shared" ca="1" si="136"/>
        <v>0</v>
      </c>
      <c r="S324" s="307">
        <f t="shared" ca="1" si="137"/>
        <v>3.2539999999999996</v>
      </c>
      <c r="T324" s="304">
        <f t="shared" ref="T324:T387" ca="1" si="146">m*g</f>
        <v>31.921739999999996</v>
      </c>
      <c r="U324" s="311">
        <f t="shared" ref="U324:U387" ca="1" si="147">IF(pos_xz&lt;L_rampe,Poids*COS(Beta),0)</f>
        <v>0</v>
      </c>
      <c r="V324" s="306">
        <f t="shared" ref="V324:V387" ca="1" si="148">Rho_moyen*(20000-Alt_rampe-pos_z)/(20000+Alt_rampe+pos_z)</f>
        <v>1.1579939248280848</v>
      </c>
      <c r="W324" s="304">
        <f t="shared" ref="W324:W387" ca="1" si="149">1/2*Rho*Sref*Cx*vit_xz^2</f>
        <v>19.939010891148591</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3.6213031946874477</v>
      </c>
      <c r="AH324" s="304">
        <f t="shared" ca="1" si="144"/>
        <v>-6.0737950452813987</v>
      </c>
    </row>
    <row r="325" spans="1:34" x14ac:dyDescent="0.2">
      <c r="A325" s="347">
        <f t="shared" ref="A325:A388" ca="1" si="151">IF(B324+0.01&lt;=T_ini+ROUNDUP(Temps_fin_propu,0), 0.01, IF(K324&gt;0, 0.1, 0.0001))</f>
        <v>0.1</v>
      </c>
      <c r="B325" s="304">
        <f t="shared" ref="B325:B388" ca="1" si="152">B324+pas</f>
        <v>27.700000000000106</v>
      </c>
      <c r="D325" s="306">
        <f t="shared" ref="D325:D388" ca="1" si="153">IF(AND(L324&lt;L_rampe,Poussee&lt;Poids*SIN(M324)),0,(-W324+Poussee)/m*COS(M324)-U324/m*SIN(M324))</f>
        <v>-0.92522188020603602</v>
      </c>
      <c r="E325" s="307">
        <f t="shared" ref="E325:E388" ca="1" si="154">IF(AND(L324&lt;L_rampe,Poussee&lt;Poids*SIN(M324)),0,(-W324+Poussee)/m*SIN(M324)+U324/m*COS(M324)-Poids/m)</f>
        <v>-3.7527155550677334</v>
      </c>
      <c r="F325" s="304">
        <f t="shared" ref="F325:F388" ca="1" si="155">SQRT(acc_x^2+acc_z^2)</f>
        <v>3.8650885584756423</v>
      </c>
      <c r="G325" s="306">
        <f t="shared" ref="G325:G388" ca="1" si="156">G324+acc_x*pas</f>
        <v>13.777811740472332</v>
      </c>
      <c r="H325" s="307">
        <f t="shared" ref="H325:H388" ca="1" si="157">H324+acc_z*pas</f>
        <v>-91.182200951044891</v>
      </c>
      <c r="I325" s="304">
        <f t="shared" ref="I325:I388" ca="1" si="158">SQRT(vit_x^2+vit_z^2)</f>
        <v>92.217253627684173</v>
      </c>
      <c r="J325" s="306">
        <f t="shared" ref="J325:J388" ca="1" si="159">J324+0.5*(vit_x+G324)*pas*(K324&gt;=0)</f>
        <v>661.55001839443355</v>
      </c>
      <c r="K325" s="307">
        <f t="shared" ref="K325:K388" ca="1" si="160">K324+0.5*(vit_z+H324)*pas</f>
        <v>553.26937265833965</v>
      </c>
      <c r="L325" s="304">
        <f t="shared" ca="1" si="145"/>
        <v>862.41256110948893</v>
      </c>
      <c r="M325" s="306">
        <f t="shared" ref="M325:M388" ca="1" si="161">IF(AND(L324&gt;L_rampe,G325&gt;0),ATAN2(G325,H325),$M$4)</f>
        <v>-1.4208288159291158</v>
      </c>
      <c r="N325" s="304">
        <f t="shared" ref="N325:N388" ca="1" si="162">DEGREES(Beta)</f>
        <v>-81.407494563308447</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3.2539999999999996</v>
      </c>
      <c r="T325" s="304">
        <f t="shared" ca="1" si="146"/>
        <v>31.921739999999996</v>
      </c>
      <c r="U325" s="311">
        <f t="shared" ca="1" si="147"/>
        <v>0</v>
      </c>
      <c r="V325" s="306">
        <f t="shared" ca="1" si="148"/>
        <v>1.1590489370116397</v>
      </c>
      <c r="W325" s="304">
        <f t="shared" ca="1" si="149"/>
        <v>20.112650299389465</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3.5699864405197275</v>
      </c>
      <c r="AH325" s="304">
        <f t="shared" ref="AH325:AH388" ca="1" si="173">IF(AND(L324&lt;L_rampe,Poussee&lt;Poids*SIN(M324)), g*SIN(M324), (-W324+Poussee)/m)</f>
        <v>-6.127538688121879</v>
      </c>
    </row>
    <row r="326" spans="1:34" x14ac:dyDescent="0.2">
      <c r="A326" s="347">
        <f t="shared" ca="1" si="151"/>
        <v>0.1</v>
      </c>
      <c r="B326" s="304">
        <f t="shared" ca="1" si="152"/>
        <v>27.800000000000107</v>
      </c>
      <c r="D326" s="306">
        <f t="shared" ca="1" si="153"/>
        <v>-0.92346367335896606</v>
      </c>
      <c r="E326" s="307">
        <f t="shared" ca="1" si="154"/>
        <v>-3.6984743222423608</v>
      </c>
      <c r="F326" s="304">
        <f t="shared" ca="1" si="155"/>
        <v>3.8120201295769314</v>
      </c>
      <c r="G326" s="306">
        <f t="shared" ca="1" si="156"/>
        <v>13.685465373136436</v>
      </c>
      <c r="H326" s="307">
        <f t="shared" ca="1" si="157"/>
        <v>-91.552048383269124</v>
      </c>
      <c r="I326" s="304">
        <f t="shared" ca="1" si="158"/>
        <v>92.569268797218911</v>
      </c>
      <c r="J326" s="306">
        <f t="shared" ca="1" si="159"/>
        <v>662.923182250114</v>
      </c>
      <c r="K326" s="307">
        <f t="shared" ca="1" si="160"/>
        <v>544.13266019162393</v>
      </c>
      <c r="L326" s="304">
        <f t="shared" ca="1" si="145"/>
        <v>857.64065753194745</v>
      </c>
      <c r="M326" s="306">
        <f t="shared" ca="1" si="161"/>
        <v>-1.4224121422000067</v>
      </c>
      <c r="N326" s="304">
        <f t="shared" ca="1" si="162"/>
        <v>-81.498212476222676</v>
      </c>
      <c r="P326" s="310">
        <f t="shared" ca="1" si="163"/>
        <v>23</v>
      </c>
      <c r="Q326" s="304">
        <f t="shared" ca="1" si="164"/>
        <v>0</v>
      </c>
      <c r="R326" s="306">
        <f t="shared" ca="1" si="165"/>
        <v>0</v>
      </c>
      <c r="S326" s="307">
        <f t="shared" ca="1" si="166"/>
        <v>3.2539999999999996</v>
      </c>
      <c r="T326" s="304">
        <f t="shared" ca="1" si="146"/>
        <v>31.921739999999996</v>
      </c>
      <c r="U326" s="311">
        <f t="shared" ca="1" si="147"/>
        <v>0</v>
      </c>
      <c r="V326" s="306">
        <f t="shared" ca="1" si="148"/>
        <v>1.160109209061297</v>
      </c>
      <c r="W326" s="304">
        <f t="shared" ca="1" si="149"/>
        <v>20.285032232050746</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3.5189913758704385</v>
      </c>
      <c r="AH326" s="304">
        <f t="shared" ca="1" si="173"/>
        <v>-6.1809005222463025</v>
      </c>
    </row>
    <row r="327" spans="1:34" x14ac:dyDescent="0.2">
      <c r="A327" s="347">
        <f t="shared" ca="1" si="151"/>
        <v>0.1</v>
      </c>
      <c r="B327" s="304">
        <f t="shared" ca="1" si="152"/>
        <v>27.900000000000109</v>
      </c>
      <c r="D327" s="306">
        <f t="shared" ca="1" si="153"/>
        <v>-0.92161787711174581</v>
      </c>
      <c r="E327" s="307">
        <f t="shared" ca="1" si="154"/>
        <v>-3.6446265782204064</v>
      </c>
      <c r="F327" s="304">
        <f t="shared" ca="1" si="155"/>
        <v>3.7593460077628591</v>
      </c>
      <c r="G327" s="306">
        <f t="shared" ca="1" si="156"/>
        <v>13.593303585425261</v>
      </c>
      <c r="H327" s="307">
        <f t="shared" ca="1" si="157"/>
        <v>-91.916511041091169</v>
      </c>
      <c r="I327" s="304">
        <f t="shared" ca="1" si="158"/>
        <v>92.916214431780261</v>
      </c>
      <c r="J327" s="306">
        <f t="shared" ca="1" si="159"/>
        <v>664.28712069804203</v>
      </c>
      <c r="K327" s="307">
        <f t="shared" ca="1" si="160"/>
        <v>534.95923222040597</v>
      </c>
      <c r="L327" s="304">
        <f t="shared" ca="1" si="145"/>
        <v>852.91192913637997</v>
      </c>
      <c r="M327" s="306">
        <f t="shared" ca="1" si="161"/>
        <v>-1.4239730254243381</v>
      </c>
      <c r="N327" s="304">
        <f t="shared" ca="1" si="162"/>
        <v>-81.587644497289645</v>
      </c>
      <c r="P327" s="310">
        <f t="shared" ca="1" si="163"/>
        <v>23</v>
      </c>
      <c r="Q327" s="304">
        <f t="shared" ca="1" si="164"/>
        <v>0</v>
      </c>
      <c r="R327" s="306">
        <f t="shared" ca="1" si="165"/>
        <v>0</v>
      </c>
      <c r="S327" s="307">
        <f t="shared" ca="1" si="166"/>
        <v>3.2539999999999996</v>
      </c>
      <c r="T327" s="304">
        <f t="shared" ca="1" si="146"/>
        <v>31.921739999999996</v>
      </c>
      <c r="U327" s="311">
        <f t="shared" ca="1" si="147"/>
        <v>0</v>
      </c>
      <c r="V327" s="306">
        <f t="shared" ca="1" si="148"/>
        <v>1.1611746909687792</v>
      </c>
      <c r="W327" s="304">
        <f t="shared" ca="1" si="149"/>
        <v>20.456142379782694</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3.4683244607561656</v>
      </c>
      <c r="AH327" s="304">
        <f t="shared" ca="1" si="173"/>
        <v>-6.2338759164261672</v>
      </c>
    </row>
    <row r="328" spans="1:34" x14ac:dyDescent="0.2">
      <c r="A328" s="347">
        <f t="shared" ca="1" si="151"/>
        <v>0.1</v>
      </c>
      <c r="B328" s="304">
        <f t="shared" ca="1" si="152"/>
        <v>28.00000000000011</v>
      </c>
      <c r="D328" s="306">
        <f t="shared" ca="1" si="153"/>
        <v>-0.91968625941688897</v>
      </c>
      <c r="E328" s="307">
        <f t="shared" ca="1" si="154"/>
        <v>-3.5911767620146424</v>
      </c>
      <c r="F328" s="304">
        <f t="shared" ca="1" si="155"/>
        <v>3.7070707238727185</v>
      </c>
      <c r="G328" s="306">
        <f t="shared" ca="1" si="156"/>
        <v>13.501334959483572</v>
      </c>
      <c r="H328" s="307">
        <f t="shared" ca="1" si="157"/>
        <v>-92.275628717292633</v>
      </c>
      <c r="I328" s="304">
        <f t="shared" ca="1" si="158"/>
        <v>93.258124047504907</v>
      </c>
      <c r="J328" s="306">
        <f t="shared" ca="1" si="159"/>
        <v>665.64185262528747</v>
      </c>
      <c r="K328" s="307">
        <f t="shared" ca="1" si="160"/>
        <v>525.74962523248678</v>
      </c>
      <c r="L328" s="304">
        <f t="shared" ca="1" si="145"/>
        <v>848.22859206615124</v>
      </c>
      <c r="M328" s="306">
        <f t="shared" ca="1" si="161"/>
        <v>-1.4255119453131682</v>
      </c>
      <c r="N328" s="304">
        <f t="shared" ca="1" si="162"/>
        <v>-81.675818111928351</v>
      </c>
      <c r="P328" s="310">
        <f t="shared" ca="1" si="163"/>
        <v>23</v>
      </c>
      <c r="Q328" s="304">
        <f t="shared" ca="1" si="164"/>
        <v>0</v>
      </c>
      <c r="R328" s="306">
        <f t="shared" ca="1" si="165"/>
        <v>0</v>
      </c>
      <c r="S328" s="307">
        <f t="shared" ca="1" si="166"/>
        <v>3.2539999999999996</v>
      </c>
      <c r="T328" s="304">
        <f t="shared" ca="1" si="146"/>
        <v>31.921739999999996</v>
      </c>
      <c r="U328" s="311">
        <f t="shared" ca="1" si="147"/>
        <v>0</v>
      </c>
      <c r="V328" s="306">
        <f t="shared" ca="1" si="148"/>
        <v>1.1622453330407903</v>
      </c>
      <c r="W328" s="304">
        <f t="shared" ca="1" si="149"/>
        <v>20.625967182513332</v>
      </c>
      <c r="Y328" s="314" t="str">
        <f t="shared" ca="1" si="167"/>
        <v/>
      </c>
      <c r="Z328" s="315" t="str">
        <f t="shared" ca="1" si="168"/>
        <v/>
      </c>
      <c r="AA328" s="316" t="str">
        <f t="shared" ca="1" si="169"/>
        <v/>
      </c>
      <c r="AC328" s="310">
        <f t="shared" ca="1" si="170"/>
        <v>28.00000000000011</v>
      </c>
      <c r="AD328" s="323">
        <f t="shared" ca="1" si="171"/>
        <v>665.64185262528747</v>
      </c>
      <c r="AE328" s="324" t="e">
        <f t="shared" ca="1" si="150"/>
        <v>#N/A</v>
      </c>
      <c r="AG328" s="306">
        <f t="shared" ca="1" si="172"/>
        <v>3.4179918533143141</v>
      </c>
      <c r="AH328" s="304">
        <f t="shared" ca="1" si="173"/>
        <v>-6.2864604731968949</v>
      </c>
    </row>
    <row r="329" spans="1:34" x14ac:dyDescent="0.2">
      <c r="A329" s="347">
        <f t="shared" ca="1" si="151"/>
        <v>0.1</v>
      </c>
      <c r="B329" s="304">
        <f t="shared" ca="1" si="152"/>
        <v>28.100000000000112</v>
      </c>
      <c r="D329" s="306">
        <f t="shared" ca="1" si="153"/>
        <v>-0.9176705842774282</v>
      </c>
      <c r="E329" s="307">
        <f t="shared" ca="1" si="154"/>
        <v>-3.5381290795555529</v>
      </c>
      <c r="F329" s="304">
        <f t="shared" ca="1" si="155"/>
        <v>3.6551985835033234</v>
      </c>
      <c r="G329" s="306">
        <f t="shared" ca="1" si="156"/>
        <v>13.409567901055828</v>
      </c>
      <c r="H329" s="307">
        <f t="shared" ca="1" si="157"/>
        <v>-92.629441625248191</v>
      </c>
      <c r="I329" s="304">
        <f t="shared" ca="1" si="158"/>
        <v>93.595031743668372</v>
      </c>
      <c r="J329" s="306">
        <f t="shared" ca="1" si="159"/>
        <v>666.98739776831439</v>
      </c>
      <c r="K329" s="307">
        <f t="shared" ca="1" si="160"/>
        <v>516.50437171535975</v>
      </c>
      <c r="L329" s="304">
        <f t="shared" ca="1" si="145"/>
        <v>843.59288450224983</v>
      </c>
      <c r="M329" s="306">
        <f t="shared" ca="1" si="161"/>
        <v>-1.4270293674484829</v>
      </c>
      <c r="N329" s="304">
        <f t="shared" ca="1" si="162"/>
        <v>-81.762759996021614</v>
      </c>
      <c r="P329" s="310">
        <f t="shared" ca="1" si="163"/>
        <v>23</v>
      </c>
      <c r="Q329" s="304">
        <f t="shared" ca="1" si="164"/>
        <v>0</v>
      </c>
      <c r="R329" s="306">
        <f t="shared" ca="1" si="165"/>
        <v>0</v>
      </c>
      <c r="S329" s="307">
        <f t="shared" ca="1" si="166"/>
        <v>3.2539999999999996</v>
      </c>
      <c r="T329" s="304">
        <f t="shared" ca="1" si="146"/>
        <v>31.921739999999996</v>
      </c>
      <c r="U329" s="311">
        <f t="shared" ca="1" si="147"/>
        <v>0</v>
      </c>
      <c r="V329" s="306">
        <f t="shared" ca="1" si="148"/>
        <v>1.1633210859035423</v>
      </c>
      <c r="W329" s="304">
        <f t="shared" ca="1" si="149"/>
        <v>20.794493817849631</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3.3679994163096563</v>
      </c>
      <c r="AH329" s="304">
        <f t="shared" ca="1" si="173"/>
        <v>-6.3386500253575093</v>
      </c>
    </row>
    <row r="330" spans="1:34" x14ac:dyDescent="0.2">
      <c r="A330" s="347">
        <f t="shared" ca="1" si="151"/>
        <v>0.1</v>
      </c>
      <c r="B330" s="304">
        <f t="shared" ca="1" si="152"/>
        <v>28.200000000000113</v>
      </c>
      <c r="D330" s="306">
        <f t="shared" ca="1" si="153"/>
        <v>-0.915572610868991</v>
      </c>
      <c r="E330" s="307">
        <f t="shared" ca="1" si="154"/>
        <v>-3.4854875072829419</v>
      </c>
      <c r="F330" s="304">
        <f t="shared" ca="1" si="155"/>
        <v>3.6037336706808558</v>
      </c>
      <c r="G330" s="306">
        <f t="shared" ca="1" si="156"/>
        <v>13.318010639968929</v>
      </c>
      <c r="H330" s="307">
        <f t="shared" ca="1" si="157"/>
        <v>-92.977990375976489</v>
      </c>
      <c r="I330" s="304">
        <f t="shared" ca="1" si="158"/>
        <v>93.926972173926174</v>
      </c>
      <c r="J330" s="306">
        <f t="shared" ca="1" si="159"/>
        <v>668.32377669536561</v>
      </c>
      <c r="K330" s="307">
        <f t="shared" ca="1" si="160"/>
        <v>507.22400011529851</v>
      </c>
      <c r="L330" s="304">
        <f t="shared" ca="1" si="145"/>
        <v>839.00706599487069</v>
      </c>
      <c r="M330" s="306">
        <f t="shared" ca="1" si="161"/>
        <v>-1.4285257437949483</v>
      </c>
      <c r="N330" s="304">
        <f t="shared" ca="1" si="162"/>
        <v>-81.848496045237283</v>
      </c>
      <c r="P330" s="310">
        <f t="shared" ca="1" si="163"/>
        <v>23</v>
      </c>
      <c r="Q330" s="304">
        <f t="shared" ca="1" si="164"/>
        <v>0</v>
      </c>
      <c r="R330" s="306">
        <f t="shared" ca="1" si="165"/>
        <v>0</v>
      </c>
      <c r="S330" s="307">
        <f t="shared" ca="1" si="166"/>
        <v>3.2539999999999996</v>
      </c>
      <c r="T330" s="304">
        <f t="shared" ca="1" si="146"/>
        <v>31.921739999999996</v>
      </c>
      <c r="U330" s="311">
        <f t="shared" ca="1" si="147"/>
        <v>0</v>
      </c>
      <c r="V330" s="306">
        <f t="shared" ca="1" si="148"/>
        <v>1.1644019005070854</v>
      </c>
      <c r="W330" s="304">
        <f t="shared" ca="1" si="149"/>
        <v>20.961710189286975</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3.3183527235526897</v>
      </c>
      <c r="AH330" s="304">
        <f t="shared" ca="1" si="173"/>
        <v>-6.3904406324061567</v>
      </c>
    </row>
    <row r="331" spans="1:34" x14ac:dyDescent="0.2">
      <c r="A331" s="347">
        <f t="shared" ca="1" si="151"/>
        <v>0.1</v>
      </c>
      <c r="B331" s="304">
        <f t="shared" ca="1" si="152"/>
        <v>28.300000000000114</v>
      </c>
      <c r="D331" s="306">
        <f t="shared" ca="1" si="153"/>
        <v>-0.91339409269330518</v>
      </c>
      <c r="E331" s="307">
        <f t="shared" ca="1" si="154"/>
        <v>-3.4332557957987877</v>
      </c>
      <c r="F331" s="304">
        <f t="shared" ca="1" si="155"/>
        <v>3.5526798515983669</v>
      </c>
      <c r="G331" s="306">
        <f t="shared" ca="1" si="156"/>
        <v>13.226671230699598</v>
      </c>
      <c r="H331" s="307">
        <f t="shared" ca="1" si="157"/>
        <v>-93.321315955556372</v>
      </c>
      <c r="I331" s="304">
        <f t="shared" ca="1" si="158"/>
        <v>94.25398051818182</v>
      </c>
      <c r="J331" s="306">
        <f t="shared" ca="1" si="159"/>
        <v>669.65101078889904</v>
      </c>
      <c r="K331" s="307">
        <f t="shared" ca="1" si="160"/>
        <v>497.90903479872185</v>
      </c>
      <c r="L331" s="304">
        <f t="shared" ca="1" si="145"/>
        <v>834.47341670348555</v>
      </c>
      <c r="M331" s="306">
        <f t="shared" ca="1" si="161"/>
        <v>-1.4300015131899673</v>
      </c>
      <c r="N331" s="304">
        <f t="shared" ca="1" si="162"/>
        <v>-81.933051403106447</v>
      </c>
      <c r="P331" s="310">
        <f t="shared" ca="1" si="163"/>
        <v>23</v>
      </c>
      <c r="Q331" s="304">
        <f t="shared" ca="1" si="164"/>
        <v>0</v>
      </c>
      <c r="R331" s="306">
        <f t="shared" ca="1" si="165"/>
        <v>0</v>
      </c>
      <c r="S331" s="307">
        <f t="shared" ca="1" si="166"/>
        <v>3.2539999999999996</v>
      </c>
      <c r="T331" s="304">
        <f t="shared" ca="1" si="146"/>
        <v>31.921739999999996</v>
      </c>
      <c r="U331" s="311">
        <f t="shared" ca="1" si="147"/>
        <v>0</v>
      </c>
      <c r="V331" s="306">
        <f t="shared" ca="1" si="148"/>
        <v>1.165487728129444</v>
      </c>
      <c r="W331" s="304">
        <f t="shared" ca="1" si="149"/>
        <v>21.127604914244504</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3.269057066233291</v>
      </c>
      <c r="AH331" s="304">
        <f t="shared" ca="1" si="173"/>
        <v>-6.441828576916711</v>
      </c>
    </row>
    <row r="332" spans="1:34" x14ac:dyDescent="0.2">
      <c r="A332" s="347">
        <f t="shared" ca="1" si="151"/>
        <v>0.1</v>
      </c>
      <c r="B332" s="304">
        <f t="shared" ca="1" si="152"/>
        <v>28.400000000000116</v>
      </c>
      <c r="D332" s="306">
        <f t="shared" ca="1" si="153"/>
        <v>-0.91113677676279936</v>
      </c>
      <c r="E332" s="307">
        <f t="shared" ca="1" si="154"/>
        <v>-3.3814374735758026</v>
      </c>
      <c r="F332" s="304">
        <f t="shared" ca="1" si="155"/>
        <v>3.5020407784136967</v>
      </c>
      <c r="G332" s="306">
        <f t="shared" ca="1" si="156"/>
        <v>13.135557553023318</v>
      </c>
      <c r="H332" s="307">
        <f t="shared" ca="1" si="157"/>
        <v>-93.659459702913949</v>
      </c>
      <c r="I332" s="304">
        <f t="shared" ca="1" si="158"/>
        <v>94.576092455073166</v>
      </c>
      <c r="J332" s="306">
        <f t="shared" ca="1" si="159"/>
        <v>670.96912222808521</v>
      </c>
      <c r="K332" s="307">
        <f t="shared" ca="1" si="160"/>
        <v>488.55999601579833</v>
      </c>
      <c r="L332" s="304">
        <f t="shared" ca="1" si="145"/>
        <v>829.99423654052202</v>
      </c>
      <c r="M332" s="306">
        <f t="shared" ca="1" si="161"/>
        <v>-1.4314571018130962</v>
      </c>
      <c r="N332" s="304">
        <f t="shared" ca="1" si="162"/>
        <v>-82.016450487918988</v>
      </c>
      <c r="P332" s="310">
        <f t="shared" ca="1" si="163"/>
        <v>23</v>
      </c>
      <c r="Q332" s="304">
        <f t="shared" ca="1" si="164"/>
        <v>0</v>
      </c>
      <c r="R332" s="306">
        <f t="shared" ca="1" si="165"/>
        <v>0</v>
      </c>
      <c r="S332" s="307">
        <f t="shared" ca="1" si="166"/>
        <v>3.2539999999999996</v>
      </c>
      <c r="T332" s="304">
        <f t="shared" ca="1" si="146"/>
        <v>31.921739999999996</v>
      </c>
      <c r="U332" s="311">
        <f t="shared" ca="1" si="147"/>
        <v>0</v>
      </c>
      <c r="V332" s="306">
        <f t="shared" ca="1" si="148"/>
        <v>1.1665785203805699</v>
      </c>
      <c r="W332" s="304">
        <f t="shared" ca="1" si="149"/>
        <v>21.292167311942652</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3.220117459172319</v>
      </c>
      <c r="AH332" s="304">
        <f t="shared" ca="1" si="173"/>
        <v>-6.4928103608618644</v>
      </c>
    </row>
    <row r="333" spans="1:34" x14ac:dyDescent="0.2">
      <c r="A333" s="347">
        <f t="shared" ca="1" si="151"/>
        <v>0.1</v>
      </c>
      <c r="B333" s="304">
        <f t="shared" ca="1" si="152"/>
        <v>28.500000000000117</v>
      </c>
      <c r="D333" s="306">
        <f t="shared" ca="1" si="153"/>
        <v>-0.90880240281583891</v>
      </c>
      <c r="E333" s="307">
        <f t="shared" ca="1" si="154"/>
        <v>-3.3300358507164836</v>
      </c>
      <c r="F333" s="304">
        <f t="shared" ca="1" si="155"/>
        <v>3.4518198931028974</v>
      </c>
      <c r="G333" s="306">
        <f t="shared" ca="1" si="156"/>
        <v>13.044677312741735</v>
      </c>
      <c r="H333" s="307">
        <f t="shared" ca="1" si="157"/>
        <v>-93.992463287985601</v>
      </c>
      <c r="I333" s="304">
        <f t="shared" ca="1" si="158"/>
        <v>94.893344135070294</v>
      </c>
      <c r="J333" s="306">
        <f t="shared" ca="1" si="159"/>
        <v>672.27813397137345</v>
      </c>
      <c r="K333" s="307">
        <f t="shared" ca="1" si="160"/>
        <v>479.17739986625338</v>
      </c>
      <c r="L333" s="304">
        <f t="shared" ca="1" si="145"/>
        <v>825.57184421382442</v>
      </c>
      <c r="M333" s="306">
        <f t="shared" ca="1" si="161"/>
        <v>-1.4328929236358126</v>
      </c>
      <c r="N333" s="304">
        <f t="shared" ca="1" si="162"/>
        <v>-82.098717018493417</v>
      </c>
      <c r="P333" s="310">
        <f t="shared" ca="1" si="163"/>
        <v>23</v>
      </c>
      <c r="Q333" s="304">
        <f t="shared" ca="1" si="164"/>
        <v>0</v>
      </c>
      <c r="R333" s="306">
        <f t="shared" ca="1" si="165"/>
        <v>0</v>
      </c>
      <c r="S333" s="307">
        <f t="shared" ca="1" si="166"/>
        <v>3.2539999999999996</v>
      </c>
      <c r="T333" s="304">
        <f t="shared" ca="1" si="146"/>
        <v>31.921739999999996</v>
      </c>
      <c r="U333" s="311">
        <f t="shared" ca="1" si="147"/>
        <v>0</v>
      </c>
      <c r="V333" s="306">
        <f t="shared" ca="1" si="148"/>
        <v>1.1676742292061015</v>
      </c>
      <c r="W333" s="304">
        <f t="shared" ca="1" si="149"/>
        <v>21.455387391139574</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3.1715386469938274</v>
      </c>
      <c r="AH333" s="304">
        <f t="shared" ca="1" si="173"/>
        <v>-6.5433827018877242</v>
      </c>
    </row>
    <row r="334" spans="1:34" x14ac:dyDescent="0.2">
      <c r="A334" s="347">
        <f t="shared" ca="1" si="151"/>
        <v>0.1</v>
      </c>
      <c r="B334" s="304">
        <f t="shared" ca="1" si="152"/>
        <v>28.600000000000119</v>
      </c>
      <c r="D334" s="306">
        <f t="shared" ca="1" si="153"/>
        <v>-0.90639270256222926</v>
      </c>
      <c r="E334" s="307">
        <f t="shared" ca="1" si="154"/>
        <v>-3.279054022757407</v>
      </c>
      <c r="F334" s="304">
        <f t="shared" ca="1" si="155"/>
        <v>3.4020204313642202</v>
      </c>
      <c r="G334" s="306">
        <f t="shared" ca="1" si="156"/>
        <v>12.954038042485513</v>
      </c>
      <c r="H334" s="307">
        <f t="shared" ca="1" si="157"/>
        <v>-94.320368690261347</v>
      </c>
      <c r="I334" s="304">
        <f t="shared" ca="1" si="158"/>
        <v>95.205772154176643</v>
      </c>
      <c r="J334" s="306">
        <f t="shared" ca="1" si="159"/>
        <v>673.57806973913478</v>
      </c>
      <c r="K334" s="307">
        <f t="shared" ca="1" si="160"/>
        <v>469.76175826734101</v>
      </c>
      <c r="L334" s="304">
        <f t="shared" ca="1" si="145"/>
        <v>821.20857616315868</v>
      </c>
      <c r="M334" s="306">
        <f t="shared" ca="1" si="161"/>
        <v>-1.4343093808525733</v>
      </c>
      <c r="N334" s="304">
        <f t="shared" ca="1" si="162"/>
        <v>-82.179874038874658</v>
      </c>
      <c r="P334" s="310">
        <f t="shared" ca="1" si="163"/>
        <v>23</v>
      </c>
      <c r="Q334" s="304">
        <f t="shared" ca="1" si="164"/>
        <v>0</v>
      </c>
      <c r="R334" s="306">
        <f t="shared" ca="1" si="165"/>
        <v>0</v>
      </c>
      <c r="S334" s="307">
        <f t="shared" ca="1" si="166"/>
        <v>3.2539999999999996</v>
      </c>
      <c r="T334" s="304">
        <f t="shared" ca="1" si="146"/>
        <v>31.921739999999996</v>
      </c>
      <c r="U334" s="311">
        <f t="shared" ca="1" si="147"/>
        <v>0</v>
      </c>
      <c r="V334" s="306">
        <f t="shared" ca="1" si="148"/>
        <v>1.1687748068909425</v>
      </c>
      <c r="W334" s="304">
        <f t="shared" ca="1" si="149"/>
        <v>21.61725583774178</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3.1233251102198523</v>
      </c>
      <c r="AH334" s="304">
        <f t="shared" ca="1" si="173"/>
        <v>-6.5935425295450454</v>
      </c>
    </row>
    <row r="335" spans="1:34" x14ac:dyDescent="0.2">
      <c r="A335" s="347">
        <f t="shared" ca="1" si="151"/>
        <v>0.1</v>
      </c>
      <c r="B335" s="304">
        <f t="shared" ca="1" si="152"/>
        <v>28.70000000000012</v>
      </c>
      <c r="D335" s="306">
        <f t="shared" ca="1" si="153"/>
        <v>-0.90390939895852374</v>
      </c>
      <c r="E335" s="307">
        <f t="shared" ca="1" si="154"/>
        <v>-3.2284948745138839</v>
      </c>
      <c r="F335" s="304">
        <f t="shared" ca="1" si="155"/>
        <v>3.3526454265680972</v>
      </c>
      <c r="G335" s="306">
        <f t="shared" ca="1" si="156"/>
        <v>12.86364710258966</v>
      </c>
      <c r="H335" s="307">
        <f t="shared" ca="1" si="157"/>
        <v>-94.64321817771274</v>
      </c>
      <c r="I335" s="304">
        <f t="shared" ca="1" si="158"/>
        <v>95.513413528227005</v>
      </c>
      <c r="J335" s="306">
        <f t="shared" ca="1" si="159"/>
        <v>674.86895399638854</v>
      </c>
      <c r="K335" s="307">
        <f t="shared" ca="1" si="160"/>
        <v>460.31357892394232</v>
      </c>
      <c r="L335" s="304">
        <f t="shared" ca="1" si="145"/>
        <v>816.90678538615896</v>
      </c>
      <c r="M335" s="306">
        <f t="shared" ca="1" si="161"/>
        <v>-1.4357068642940531</v>
      </c>
      <c r="N335" s="304">
        <f t="shared" ca="1" si="162"/>
        <v>-82.259943942010878</v>
      </c>
      <c r="P335" s="310">
        <f t="shared" ca="1" si="163"/>
        <v>23</v>
      </c>
      <c r="Q335" s="304">
        <f t="shared" ca="1" si="164"/>
        <v>0</v>
      </c>
      <c r="R335" s="306">
        <f t="shared" ca="1" si="165"/>
        <v>0</v>
      </c>
      <c r="S335" s="307">
        <f t="shared" ca="1" si="166"/>
        <v>3.2539999999999996</v>
      </c>
      <c r="T335" s="304">
        <f t="shared" ca="1" si="146"/>
        <v>31.921739999999996</v>
      </c>
      <c r="U335" s="311">
        <f t="shared" ca="1" si="147"/>
        <v>0</v>
      </c>
      <c r="V335" s="306">
        <f t="shared" ca="1" si="148"/>
        <v>1.1698802060626596</v>
      </c>
      <c r="W335" s="304">
        <f t="shared" ca="1" si="149"/>
        <v>21.777764002305098</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3.075481071289798</v>
      </c>
      <c r="AH335" s="304">
        <f t="shared" ca="1" si="173"/>
        <v>-6.6432869814818014</v>
      </c>
    </row>
    <row r="336" spans="1:34" x14ac:dyDescent="0.2">
      <c r="A336" s="347">
        <f t="shared" ca="1" si="151"/>
        <v>0.1</v>
      </c>
      <c r="B336" s="304">
        <f t="shared" ca="1" si="152"/>
        <v>28.800000000000122</v>
      </c>
      <c r="D336" s="306">
        <f t="shared" ca="1" si="153"/>
        <v>-0.90135420551272805</v>
      </c>
      <c r="E336" s="307">
        <f t="shared" ca="1" si="154"/>
        <v>-3.1783610839598975</v>
      </c>
      <c r="F336" s="304">
        <f t="shared" ca="1" si="155"/>
        <v>3.3036977137483716</v>
      </c>
      <c r="G336" s="306">
        <f t="shared" ca="1" si="156"/>
        <v>12.773511682038388</v>
      </c>
      <c r="H336" s="307">
        <f t="shared" ca="1" si="157"/>
        <v>-94.961054286108734</v>
      </c>
      <c r="I336" s="304">
        <f t="shared" ca="1" si="158"/>
        <v>95.816305667774841</v>
      </c>
      <c r="J336" s="306">
        <f t="shared" ca="1" si="159"/>
        <v>676.15081193561991</v>
      </c>
      <c r="K336" s="307">
        <f t="shared" ca="1" si="160"/>
        <v>450.83336530075127</v>
      </c>
      <c r="L336" s="304">
        <f t="shared" ca="1" si="145"/>
        <v>812.66884014929394</v>
      </c>
      <c r="M336" s="306">
        <f t="shared" ca="1" si="161"/>
        <v>-1.4370857538234068</v>
      </c>
      <c r="N336" s="304">
        <f t="shared" ca="1" si="162"/>
        <v>-82.338948492457618</v>
      </c>
      <c r="P336" s="310">
        <f t="shared" ca="1" si="163"/>
        <v>23</v>
      </c>
      <c r="Q336" s="304">
        <f t="shared" ca="1" si="164"/>
        <v>0</v>
      </c>
      <c r="R336" s="306">
        <f t="shared" ca="1" si="165"/>
        <v>0</v>
      </c>
      <c r="S336" s="307">
        <f t="shared" ca="1" si="166"/>
        <v>3.2539999999999996</v>
      </c>
      <c r="T336" s="304">
        <f t="shared" ca="1" si="146"/>
        <v>31.921739999999996</v>
      </c>
      <c r="U336" s="311">
        <f t="shared" ca="1" si="147"/>
        <v>0</v>
      </c>
      <c r="V336" s="306">
        <f t="shared" ca="1" si="148"/>
        <v>1.170990379694701</v>
      </c>
      <c r="W336" s="304">
        <f t="shared" ca="1" si="149"/>
        <v>21.936903887440469</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3.0280105005057276</v>
      </c>
      <c r="AH336" s="304">
        <f t="shared" ca="1" si="173"/>
        <v>-6.6926133996020596</v>
      </c>
    </row>
    <row r="337" spans="1:34" x14ac:dyDescent="0.2">
      <c r="A337" s="347">
        <f t="shared" ca="1" si="151"/>
        <v>0.1</v>
      </c>
      <c r="B337" s="304">
        <f t="shared" ca="1" si="152"/>
        <v>28.900000000000123</v>
      </c>
      <c r="D337" s="306">
        <f t="shared" ca="1" si="153"/>
        <v>-0.89872882561792089</v>
      </c>
      <c r="E337" s="307">
        <f t="shared" ca="1" si="154"/>
        <v>-3.1286551261387388</v>
      </c>
      <c r="F337" s="304">
        <f t="shared" ca="1" si="155"/>
        <v>3.2551799336305165</v>
      </c>
      <c r="G337" s="306">
        <f t="shared" ca="1" si="156"/>
        <v>12.683638799476595</v>
      </c>
      <c r="H337" s="307">
        <f t="shared" ca="1" si="157"/>
        <v>-95.273919798722602</v>
      </c>
      <c r="I337" s="304">
        <f t="shared" ca="1" si="158"/>
        <v>96.114486353561787</v>
      </c>
      <c r="J337" s="306">
        <f t="shared" ca="1" si="159"/>
        <v>677.4236694596957</v>
      </c>
      <c r="K337" s="307">
        <f t="shared" ca="1" si="160"/>
        <v>441.32161659650973</v>
      </c>
      <c r="L337" s="304">
        <f t="shared" ca="1" si="145"/>
        <v>808.49712257966371</v>
      </c>
      <c r="M337" s="306">
        <f t="shared" ca="1" si="161"/>
        <v>-1.4384464187163502</v>
      </c>
      <c r="N337" s="304">
        <f t="shared" ca="1" si="162"/>
        <v>-82.41690884815489</v>
      </c>
      <c r="P337" s="310">
        <f t="shared" ca="1" si="163"/>
        <v>23</v>
      </c>
      <c r="Q337" s="304">
        <f t="shared" ca="1" si="164"/>
        <v>0</v>
      </c>
      <c r="R337" s="306">
        <f t="shared" ca="1" si="165"/>
        <v>0</v>
      </c>
      <c r="S337" s="307">
        <f t="shared" ca="1" si="166"/>
        <v>3.2539999999999996</v>
      </c>
      <c r="T337" s="304">
        <f t="shared" ca="1" si="146"/>
        <v>31.921739999999996</v>
      </c>
      <c r="U337" s="311">
        <f t="shared" ca="1" si="147"/>
        <v>0</v>
      </c>
      <c r="V337" s="306">
        <f t="shared" ca="1" si="148"/>
        <v>1.1721052811094379</v>
      </c>
      <c r="W337" s="304">
        <f t="shared" ca="1" si="149"/>
        <v>22.094668135139226</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2.9809171219050494</v>
      </c>
      <c r="AH337" s="304">
        <f t="shared" ca="1" si="173"/>
        <v>-6.741519326195597</v>
      </c>
    </row>
    <row r="338" spans="1:34" x14ac:dyDescent="0.2">
      <c r="A338" s="347">
        <f t="shared" ca="1" si="151"/>
        <v>0.1</v>
      </c>
      <c r="B338" s="304">
        <f t="shared" ca="1" si="152"/>
        <v>29.000000000000124</v>
      </c>
      <c r="D338" s="306">
        <f t="shared" ca="1" si="153"/>
        <v>-0.8960349519143459</v>
      </c>
      <c r="E338" s="307">
        <f t="shared" ca="1" si="154"/>
        <v>-3.0793792770996857</v>
      </c>
      <c r="F338" s="304">
        <f t="shared" ca="1" si="155"/>
        <v>3.2070945366925385</v>
      </c>
      <c r="G338" s="306">
        <f t="shared" ca="1" si="156"/>
        <v>12.59403530428516</v>
      </c>
      <c r="H338" s="307">
        <f t="shared" ca="1" si="157"/>
        <v>-95.581857726432574</v>
      </c>
      <c r="I338" s="304">
        <f t="shared" ca="1" si="158"/>
        <v>96.407993712562956</v>
      </c>
      <c r="J338" s="306">
        <f t="shared" ca="1" si="159"/>
        <v>678.68755316488375</v>
      </c>
      <c r="K338" s="307">
        <f t="shared" ca="1" si="160"/>
        <v>431.77882772025197</v>
      </c>
      <c r="L338" s="304">
        <f t="shared" ca="1" si="145"/>
        <v>804.39402713372499</v>
      </c>
      <c r="M338" s="306">
        <f t="shared" ca="1" si="161"/>
        <v>-1.4397892180258174</v>
      </c>
      <c r="N338" s="304">
        <f t="shared" ca="1" si="162"/>
        <v>-82.493845581320443</v>
      </c>
      <c r="P338" s="310">
        <f t="shared" ca="1" si="163"/>
        <v>23</v>
      </c>
      <c r="Q338" s="304">
        <f t="shared" ca="1" si="164"/>
        <v>0</v>
      </c>
      <c r="R338" s="306">
        <f t="shared" ca="1" si="165"/>
        <v>0</v>
      </c>
      <c r="S338" s="307">
        <f t="shared" ca="1" si="166"/>
        <v>3.2539999999999996</v>
      </c>
      <c r="T338" s="304">
        <f t="shared" ca="1" si="146"/>
        <v>31.921739999999996</v>
      </c>
      <c r="U338" s="311">
        <f t="shared" ca="1" si="147"/>
        <v>0</v>
      </c>
      <c r="V338" s="306">
        <f t="shared" ca="1" si="148"/>
        <v>1.1732248639810354</v>
      </c>
      <c r="W338" s="304">
        <f t="shared" ca="1" si="149"/>
        <v>22.251050014032241</v>
      </c>
      <c r="Y338" s="314" t="str">
        <f t="shared" ca="1" si="167"/>
        <v/>
      </c>
      <c r="Z338" s="315" t="str">
        <f t="shared" ca="1" si="168"/>
        <v/>
      </c>
      <c r="AA338" s="316" t="str">
        <f t="shared" ca="1" si="169"/>
        <v/>
      </c>
      <c r="AC338" s="310">
        <f t="shared" ca="1" si="170"/>
        <v>29.000000000000124</v>
      </c>
      <c r="AD338" s="323">
        <f t="shared" ca="1" si="171"/>
        <v>678.68755316488375</v>
      </c>
      <c r="AE338" s="324" t="e">
        <f t="shared" ca="1" si="150"/>
        <v>#N/A</v>
      </c>
      <c r="AG338" s="306">
        <f t="shared" ca="1" si="172"/>
        <v>2.9342044190615901</v>
      </c>
      <c r="AH338" s="304">
        <f t="shared" ca="1" si="173"/>
        <v>-6.790002500042787</v>
      </c>
    </row>
    <row r="339" spans="1:34" x14ac:dyDescent="0.2">
      <c r="A339" s="347">
        <f t="shared" ca="1" si="151"/>
        <v>0.1</v>
      </c>
      <c r="B339" s="304">
        <f t="shared" ca="1" si="152"/>
        <v>29.100000000000126</v>
      </c>
      <c r="D339" s="306">
        <f t="shared" ca="1" si="153"/>
        <v>-0.8932742656795114</v>
      </c>
      <c r="E339" s="307">
        <f t="shared" ca="1" si="154"/>
        <v>-3.0305356178562182</v>
      </c>
      <c r="F339" s="304">
        <f t="shared" ca="1" si="155"/>
        <v>3.1594437872544021</v>
      </c>
      <c r="G339" s="306">
        <f t="shared" ca="1" si="156"/>
        <v>12.504707877717209</v>
      </c>
      <c r="H339" s="307">
        <f t="shared" ca="1" si="157"/>
        <v>-95.884911288218191</v>
      </c>
      <c r="I339" s="304">
        <f t="shared" ca="1" si="158"/>
        <v>96.69686619460073</v>
      </c>
      <c r="J339" s="306">
        <f t="shared" ca="1" si="159"/>
        <v>679.94249032398386</v>
      </c>
      <c r="K339" s="307">
        <f t="shared" ca="1" si="160"/>
        <v>422.20548926951943</v>
      </c>
      <c r="L339" s="304">
        <f t="shared" ca="1" si="145"/>
        <v>800.36195893938839</v>
      </c>
      <c r="M339" s="306">
        <f t="shared" ca="1" si="161"/>
        <v>-1.4411145009319091</v>
      </c>
      <c r="N339" s="304">
        <f t="shared" ca="1" si="162"/>
        <v>-82.569778698500329</v>
      </c>
      <c r="P339" s="310">
        <f t="shared" ca="1" si="163"/>
        <v>23</v>
      </c>
      <c r="Q339" s="304">
        <f t="shared" ca="1" si="164"/>
        <v>0</v>
      </c>
      <c r="R339" s="306">
        <f t="shared" ca="1" si="165"/>
        <v>0</v>
      </c>
      <c r="S339" s="307">
        <f t="shared" ca="1" si="166"/>
        <v>3.2539999999999996</v>
      </c>
      <c r="T339" s="304">
        <f t="shared" ca="1" si="146"/>
        <v>31.921739999999996</v>
      </c>
      <c r="U339" s="311">
        <f t="shared" ca="1" si="147"/>
        <v>0</v>
      </c>
      <c r="V339" s="306">
        <f t="shared" ca="1" si="148"/>
        <v>1.1743490823381524</v>
      </c>
      <c r="W339" s="304">
        <f t="shared" ca="1" si="149"/>
        <v>22.406043406596208</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2.8878756408158912</v>
      </c>
      <c r="AH339" s="304">
        <f t="shared" ca="1" si="173"/>
        <v>-6.8380608524991535</v>
      </c>
    </row>
    <row r="340" spans="1:34" x14ac:dyDescent="0.2">
      <c r="A340" s="347">
        <f t="shared" ca="1" si="151"/>
        <v>0.1</v>
      </c>
      <c r="B340" s="304">
        <f t="shared" ca="1" si="152"/>
        <v>29.200000000000127</v>
      </c>
      <c r="D340" s="306">
        <f t="shared" ca="1" si="153"/>
        <v>-0.89044843624579417</v>
      </c>
      <c r="E340" s="307">
        <f t="shared" ca="1" si="154"/>
        <v>-2.9821260383615416</v>
      </c>
      <c r="F340" s="304">
        <f t="shared" ca="1" si="155"/>
        <v>3.1122297675921171</v>
      </c>
      <c r="G340" s="306">
        <f t="shared" ca="1" si="156"/>
        <v>12.41566303409263</v>
      </c>
      <c r="H340" s="307">
        <f t="shared" ca="1" si="157"/>
        <v>-96.18312389205434</v>
      </c>
      <c r="I340" s="304">
        <f t="shared" ca="1" si="158"/>
        <v>96.98114254952047</v>
      </c>
      <c r="J340" s="306">
        <f t="shared" ca="1" si="159"/>
        <v>681.18850886957432</v>
      </c>
      <c r="K340" s="307">
        <f t="shared" ca="1" si="160"/>
        <v>412.60208751050578</v>
      </c>
      <c r="L340" s="304">
        <f t="shared" ca="1" si="145"/>
        <v>796.40333200833686</v>
      </c>
      <c r="M340" s="306">
        <f t="shared" ca="1" si="161"/>
        <v>-1.4424226070778106</v>
      </c>
      <c r="N340" s="304">
        <f t="shared" ca="1" si="162"/>
        <v>-82.644727659815615</v>
      </c>
      <c r="P340" s="310">
        <f t="shared" ca="1" si="163"/>
        <v>23</v>
      </c>
      <c r="Q340" s="304">
        <f t="shared" ca="1" si="164"/>
        <v>0</v>
      </c>
      <c r="R340" s="306">
        <f t="shared" ca="1" si="165"/>
        <v>0</v>
      </c>
      <c r="S340" s="307">
        <f t="shared" ca="1" si="166"/>
        <v>3.2539999999999996</v>
      </c>
      <c r="T340" s="304">
        <f t="shared" ca="1" si="146"/>
        <v>31.921739999999996</v>
      </c>
      <c r="U340" s="311">
        <f t="shared" ca="1" si="147"/>
        <v>0</v>
      </c>
      <c r="V340" s="306">
        <f t="shared" ca="1" si="148"/>
        <v>1.1754778905664731</v>
      </c>
      <c r="W340" s="304">
        <f t="shared" ca="1" si="149"/>
        <v>22.55964279632062</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2.8419338069355415</v>
      </c>
      <c r="AH340" s="304">
        <f t="shared" ca="1" si="173"/>
        <v>-6.8856925035636785</v>
      </c>
    </row>
    <row r="341" spans="1:34" x14ac:dyDescent="0.2">
      <c r="A341" s="347">
        <f t="shared" ca="1" si="151"/>
        <v>0.1</v>
      </c>
      <c r="B341" s="304">
        <f t="shared" ca="1" si="152"/>
        <v>29.300000000000129</v>
      </c>
      <c r="D341" s="306">
        <f t="shared" ca="1" si="153"/>
        <v>-0.88755912044508478</v>
      </c>
      <c r="E341" s="307">
        <f t="shared" ca="1" si="154"/>
        <v>-2.9341522414971672</v>
      </c>
      <c r="F341" s="304">
        <f t="shared" ca="1" si="155"/>
        <v>3.0654543820725997</v>
      </c>
      <c r="G341" s="306">
        <f t="shared" ca="1" si="156"/>
        <v>12.326907122048121</v>
      </c>
      <c r="H341" s="307">
        <f t="shared" ca="1" si="157"/>
        <v>-96.476539116204052</v>
      </c>
      <c r="I341" s="304">
        <f t="shared" ca="1" si="158"/>
        <v>97.260861804921561</v>
      </c>
      <c r="J341" s="306">
        <f t="shared" ca="1" si="159"/>
        <v>682.42563737738135</v>
      </c>
      <c r="K341" s="307">
        <f t="shared" ca="1" si="160"/>
        <v>402.96910436009284</v>
      </c>
      <c r="L341" s="304">
        <f t="shared" ca="1" si="145"/>
        <v>792.52056731589028</v>
      </c>
      <c r="M341" s="306">
        <f t="shared" ca="1" si="161"/>
        <v>-1.4437138668923251</v>
      </c>
      <c r="N341" s="304">
        <f t="shared" ca="1" si="162"/>
        <v>-82.718711397442135</v>
      </c>
      <c r="P341" s="310">
        <f t="shared" ca="1" si="163"/>
        <v>23</v>
      </c>
      <c r="Q341" s="304">
        <f t="shared" ca="1" si="164"/>
        <v>0</v>
      </c>
      <c r="R341" s="306">
        <f t="shared" ca="1" si="165"/>
        <v>0</v>
      </c>
      <c r="S341" s="307">
        <f t="shared" ca="1" si="166"/>
        <v>3.2539999999999996</v>
      </c>
      <c r="T341" s="304">
        <f t="shared" ca="1" si="146"/>
        <v>31.921739999999996</v>
      </c>
      <c r="U341" s="311">
        <f t="shared" ca="1" si="147"/>
        <v>0</v>
      </c>
      <c r="V341" s="306">
        <f t="shared" ca="1" si="148"/>
        <v>1.1766112434110754</v>
      </c>
      <c r="W341" s="304">
        <f t="shared" ca="1" si="149"/>
        <v>22.711843254848105</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2.7963817137059515</v>
      </c>
      <c r="AH341" s="304">
        <f t="shared" ca="1" si="173"/>
        <v>-6.9328957579350412</v>
      </c>
    </row>
    <row r="342" spans="1:34" x14ac:dyDescent="0.2">
      <c r="A342" s="347">
        <f t="shared" ca="1" si="151"/>
        <v>0.1</v>
      </c>
      <c r="B342" s="304">
        <f t="shared" ca="1" si="152"/>
        <v>29.40000000000013</v>
      </c>
      <c r="D342" s="306">
        <f t="shared" ca="1" si="153"/>
        <v>-0.88460796207995107</v>
      </c>
      <c r="E342" s="307">
        <f t="shared" ca="1" si="154"/>
        <v>-2.8866157470705405</v>
      </c>
      <c r="F342" s="304">
        <f t="shared" ca="1" si="155"/>
        <v>3.019119361305687</v>
      </c>
      <c r="G342" s="306">
        <f t="shared" ca="1" si="156"/>
        <v>12.238446325840126</v>
      </c>
      <c r="H342" s="307">
        <f t="shared" ca="1" si="157"/>
        <v>-96.765200690911101</v>
      </c>
      <c r="I342" s="304">
        <f t="shared" ca="1" si="158"/>
        <v>97.536063244436775</v>
      </c>
      <c r="J342" s="306">
        <f t="shared" ca="1" si="159"/>
        <v>683.65390504977574</v>
      </c>
      <c r="K342" s="307">
        <f t="shared" ca="1" si="160"/>
        <v>393.30701736973708</v>
      </c>
      <c r="L342" s="304">
        <f t="shared" ca="1" si="145"/>
        <v>788.71609074627509</v>
      </c>
      <c r="M342" s="306">
        <f t="shared" ca="1" si="161"/>
        <v>-1.4449886018996276</v>
      </c>
      <c r="N342" s="304">
        <f t="shared" ca="1" si="162"/>
        <v>-82.791748333358157</v>
      </c>
      <c r="P342" s="310">
        <f t="shared" ca="1" si="163"/>
        <v>23</v>
      </c>
      <c r="Q342" s="304">
        <f t="shared" ca="1" si="164"/>
        <v>0</v>
      </c>
      <c r="R342" s="306">
        <f t="shared" ca="1" si="165"/>
        <v>0</v>
      </c>
      <c r="S342" s="307">
        <f t="shared" ca="1" si="166"/>
        <v>3.2539999999999996</v>
      </c>
      <c r="T342" s="304">
        <f t="shared" ca="1" si="146"/>
        <v>31.921739999999996</v>
      </c>
      <c r="U342" s="311">
        <f t="shared" ca="1" si="147"/>
        <v>0</v>
      </c>
      <c r="V342" s="306">
        <f t="shared" ca="1" si="148"/>
        <v>1.1777490959786405</v>
      </c>
      <c r="W342" s="304">
        <f t="shared" ca="1" si="149"/>
        <v>22.86264042910042</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2.7512219394520869</v>
      </c>
      <c r="AH342" s="304">
        <f t="shared" ca="1" si="173"/>
        <v>-6.9796691010596525</v>
      </c>
    </row>
    <row r="343" spans="1:34" x14ac:dyDescent="0.2">
      <c r="A343" s="347">
        <f t="shared" ca="1" si="151"/>
        <v>0.1</v>
      </c>
      <c r="B343" s="304">
        <f t="shared" ca="1" si="152"/>
        <v>29.500000000000131</v>
      </c>
      <c r="D343" s="306">
        <f t="shared" ca="1" si="153"/>
        <v>-0.881596591420859</v>
      </c>
      <c r="E343" s="307">
        <f t="shared" ca="1" si="154"/>
        <v>-2.8395178958178402</v>
      </c>
      <c r="F343" s="304">
        <f t="shared" ca="1" si="155"/>
        <v>2.9732262663098235</v>
      </c>
      <c r="G343" s="306">
        <f t="shared" ca="1" si="156"/>
        <v>12.15028666669804</v>
      </c>
      <c r="H343" s="307">
        <f t="shared" ca="1" si="157"/>
        <v>-97.049152480492879</v>
      </c>
      <c r="I343" s="304">
        <f t="shared" ca="1" si="158"/>
        <v>97.806786386553455</v>
      </c>
      <c r="J343" s="306">
        <f t="shared" ca="1" si="159"/>
        <v>684.87334169940266</v>
      </c>
      <c r="K343" s="307">
        <f t="shared" ca="1" si="160"/>
        <v>383.6162997111669</v>
      </c>
      <c r="L343" s="304">
        <f t="shared" ca="1" si="145"/>
        <v>784.9923309017704</v>
      </c>
      <c r="M343" s="306">
        <f t="shared" ca="1" si="161"/>
        <v>-1.4462471250168261</v>
      </c>
      <c r="N343" s="304">
        <f t="shared" ca="1" si="162"/>
        <v>-82.863856396393274</v>
      </c>
      <c r="P343" s="310">
        <f t="shared" ca="1" si="163"/>
        <v>23</v>
      </c>
      <c r="Q343" s="304">
        <f t="shared" ca="1" si="164"/>
        <v>0</v>
      </c>
      <c r="R343" s="306">
        <f t="shared" ca="1" si="165"/>
        <v>0</v>
      </c>
      <c r="S343" s="307">
        <f t="shared" ca="1" si="166"/>
        <v>3.2539999999999996</v>
      </c>
      <c r="T343" s="304">
        <f t="shared" ca="1" si="146"/>
        <v>31.921739999999996</v>
      </c>
      <c r="U343" s="311">
        <f t="shared" ca="1" si="147"/>
        <v>0</v>
      </c>
      <c r="V343" s="306">
        <f t="shared" ca="1" si="148"/>
        <v>1.1788914037394986</v>
      </c>
      <c r="W343" s="304">
        <f t="shared" ca="1" si="149"/>
        <v>23.012030528401937</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2.7064568499913868</v>
      </c>
      <c r="AH343" s="304">
        <f t="shared" ca="1" si="173"/>
        <v>-7.0260111951752986</v>
      </c>
    </row>
    <row r="344" spans="1:34" x14ac:dyDescent="0.2">
      <c r="A344" s="347">
        <f t="shared" ca="1" si="151"/>
        <v>0.1</v>
      </c>
      <c r="B344" s="304">
        <f t="shared" ca="1" si="152"/>
        <v>29.600000000000133</v>
      </c>
      <c r="D344" s="306">
        <f t="shared" ca="1" si="153"/>
        <v>-0.87852662472888032</v>
      </c>
      <c r="E344" s="307">
        <f t="shared" ca="1" si="154"/>
        <v>-2.792859853408209</v>
      </c>
      <c r="F344" s="304">
        <f t="shared" ca="1" si="155"/>
        <v>2.9277764926880674</v>
      </c>
      <c r="G344" s="306">
        <f t="shared" ca="1" si="156"/>
        <v>12.062434004225151</v>
      </c>
      <c r="H344" s="307">
        <f t="shared" ca="1" si="157"/>
        <v>-97.328438465833699</v>
      </c>
      <c r="I344" s="304">
        <f t="shared" ca="1" si="158"/>
        <v>98.07307096396984</v>
      </c>
      <c r="J344" s="306">
        <f t="shared" ca="1" si="159"/>
        <v>686.08397773294882</v>
      </c>
      <c r="K344" s="307">
        <f t="shared" ca="1" si="160"/>
        <v>373.8974201638506</v>
      </c>
      <c r="L344" s="304">
        <f t="shared" ca="1" si="145"/>
        <v>781.35171677487756</v>
      </c>
      <c r="M344" s="306">
        <f t="shared" ca="1" si="161"/>
        <v>-1.4474897408398715</v>
      </c>
      <c r="N344" s="304">
        <f t="shared" ca="1" si="162"/>
        <v>-82.935053038609951</v>
      </c>
      <c r="P344" s="310">
        <f t="shared" ca="1" si="163"/>
        <v>23</v>
      </c>
      <c r="Q344" s="304">
        <f t="shared" ca="1" si="164"/>
        <v>0</v>
      </c>
      <c r="R344" s="306">
        <f t="shared" ca="1" si="165"/>
        <v>0</v>
      </c>
      <c r="S344" s="307">
        <f t="shared" ca="1" si="166"/>
        <v>3.2539999999999996</v>
      </c>
      <c r="T344" s="304">
        <f t="shared" ca="1" si="146"/>
        <v>31.921739999999996</v>
      </c>
      <c r="U344" s="311">
        <f t="shared" ca="1" si="147"/>
        <v>0</v>
      </c>
      <c r="V344" s="306">
        <f t="shared" ca="1" si="148"/>
        <v>1.1800381225295249</v>
      </c>
      <c r="W344" s="304">
        <f t="shared" ca="1" si="149"/>
        <v>23.160010311612304</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2.66208860401811</v>
      </c>
      <c r="AH344" s="304">
        <f t="shared" ca="1" si="173"/>
        <v>-7.0719208753540075</v>
      </c>
    </row>
    <row r="345" spans="1:34" x14ac:dyDescent="0.2">
      <c r="A345" s="347">
        <f t="shared" ca="1" si="151"/>
        <v>0.1</v>
      </c>
      <c r="B345" s="304">
        <f t="shared" ca="1" si="152"/>
        <v>29.700000000000134</v>
      </c>
      <c r="D345" s="306">
        <f t="shared" ca="1" si="153"/>
        <v>-0.8753996638034377</v>
      </c>
      <c r="E345" s="307">
        <f t="shared" ca="1" si="154"/>
        <v>-2.7466426144457499</v>
      </c>
      <c r="F345" s="304">
        <f t="shared" ca="1" si="155"/>
        <v>2.8827712748111938</v>
      </c>
      <c r="G345" s="306">
        <f t="shared" ca="1" si="156"/>
        <v>11.974894037844807</v>
      </c>
      <c r="H345" s="307">
        <f t="shared" ca="1" si="157"/>
        <v>-97.603102727278269</v>
      </c>
      <c r="I345" s="304">
        <f t="shared" ca="1" si="158"/>
        <v>98.334956903479878</v>
      </c>
      <c r="J345" s="306">
        <f t="shared" ca="1" si="159"/>
        <v>687.28584413505234</v>
      </c>
      <c r="K345" s="307">
        <f t="shared" ca="1" si="160"/>
        <v>364.15084310419502</v>
      </c>
      <c r="L345" s="304">
        <f t="shared" ca="1" si="145"/>
        <v>777.79667528341076</v>
      </c>
      <c r="M345" s="306">
        <f t="shared" ca="1" si="161"/>
        <v>-1.4487167459183439</v>
      </c>
      <c r="N345" s="304">
        <f t="shared" ca="1" si="162"/>
        <v>-83.005355251047533</v>
      </c>
      <c r="P345" s="310">
        <f t="shared" ca="1" si="163"/>
        <v>23</v>
      </c>
      <c r="Q345" s="304">
        <f t="shared" ca="1" si="164"/>
        <v>0</v>
      </c>
      <c r="R345" s="306">
        <f t="shared" ca="1" si="165"/>
        <v>0</v>
      </c>
      <c r="S345" s="307">
        <f t="shared" ca="1" si="166"/>
        <v>3.2539999999999996</v>
      </c>
      <c r="T345" s="304">
        <f t="shared" ca="1" si="146"/>
        <v>31.921739999999996</v>
      </c>
      <c r="U345" s="311">
        <f t="shared" ca="1" si="147"/>
        <v>0</v>
      </c>
      <c r="V345" s="306">
        <f t="shared" ca="1" si="148"/>
        <v>1.1811892085518809</v>
      </c>
      <c r="W345" s="304">
        <f t="shared" ca="1" si="149"/>
        <v>23.306577074278984</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2.6181191584191454</v>
      </c>
      <c r="AH345" s="304">
        <f t="shared" ca="1" si="173"/>
        <v>-7.1173971455477281</v>
      </c>
    </row>
    <row r="346" spans="1:34" x14ac:dyDescent="0.2">
      <c r="A346" s="347">
        <f t="shared" ca="1" si="151"/>
        <v>0.1</v>
      </c>
      <c r="B346" s="304">
        <f t="shared" ca="1" si="152"/>
        <v>29.800000000000136</v>
      </c>
      <c r="D346" s="306">
        <f t="shared" ca="1" si="153"/>
        <v>-0.87221729555452754</v>
      </c>
      <c r="E346" s="307">
        <f t="shared" ca="1" si="154"/>
        <v>-2.7008670064658986</v>
      </c>
      <c r="F346" s="304">
        <f t="shared" ca="1" si="155"/>
        <v>2.8382116900049081</v>
      </c>
      <c r="G346" s="306">
        <f t="shared" ca="1" si="156"/>
        <v>11.887672308289355</v>
      </c>
      <c r="H346" s="307">
        <f t="shared" ca="1" si="157"/>
        <v>-97.873189427924856</v>
      </c>
      <c r="I346" s="304">
        <f t="shared" ca="1" si="158"/>
        <v>98.592484306379717</v>
      </c>
      <c r="J346" s="306">
        <f t="shared" ca="1" si="159"/>
        <v>688.47897245235902</v>
      </c>
      <c r="K346" s="307">
        <f t="shared" ca="1" si="160"/>
        <v>354.37702849643489</v>
      </c>
      <c r="L346" s="304">
        <f t="shared" ca="1" si="145"/>
        <v>774.32962866922458</v>
      </c>
      <c r="M346" s="306">
        <f t="shared" ca="1" si="161"/>
        <v>-1.4499284290196104</v>
      </c>
      <c r="N346" s="304">
        <f t="shared" ca="1" si="162"/>
        <v>-83.074779578857431</v>
      </c>
      <c r="P346" s="310">
        <f t="shared" ca="1" si="163"/>
        <v>23</v>
      </c>
      <c r="Q346" s="304">
        <f t="shared" ca="1" si="164"/>
        <v>0</v>
      </c>
      <c r="R346" s="306">
        <f t="shared" ca="1" si="165"/>
        <v>0</v>
      </c>
      <c r="S346" s="307">
        <f t="shared" ca="1" si="166"/>
        <v>3.2539999999999996</v>
      </c>
      <c r="T346" s="304">
        <f t="shared" ca="1" si="146"/>
        <v>31.921739999999996</v>
      </c>
      <c r="U346" s="311">
        <f t="shared" ca="1" si="147"/>
        <v>0</v>
      </c>
      <c r="V346" s="306">
        <f t="shared" ca="1" si="148"/>
        <v>1.1823446183786055</v>
      </c>
      <c r="W346" s="304">
        <f t="shared" ca="1" si="149"/>
        <v>23.45172863582043</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2.574550273521373</v>
      </c>
      <c r="AH346" s="304">
        <f t="shared" ca="1" si="173"/>
        <v>-7.1624391746401308</v>
      </c>
    </row>
    <row r="347" spans="1:34" x14ac:dyDescent="0.2">
      <c r="A347" s="347">
        <f t="shared" ca="1" si="151"/>
        <v>0.1</v>
      </c>
      <c r="B347" s="304">
        <f t="shared" ca="1" si="152"/>
        <v>29.900000000000137</v>
      </c>
      <c r="D347" s="306">
        <f t="shared" ca="1" si="153"/>
        <v>-0.86898109159889358</v>
      </c>
      <c r="E347" s="307">
        <f t="shared" ca="1" si="154"/>
        <v>-2.655533693922778</v>
      </c>
      <c r="F347" s="304">
        <f t="shared" ca="1" si="155"/>
        <v>2.7940986627382287</v>
      </c>
      <c r="G347" s="306">
        <f t="shared" ca="1" si="156"/>
        <v>11.800774199129465</v>
      </c>
      <c r="H347" s="307">
        <f t="shared" ca="1" si="157"/>
        <v>-98.138742797317136</v>
      </c>
      <c r="I347" s="304">
        <f t="shared" ca="1" si="158"/>
        <v>98.845693429389257</v>
      </c>
      <c r="J347" s="306">
        <f t="shared" ca="1" si="159"/>
        <v>689.66339477772999</v>
      </c>
      <c r="K347" s="307">
        <f t="shared" ca="1" si="160"/>
        <v>344.57643188517278</v>
      </c>
      <c r="L347" s="304">
        <f t="shared" ca="1" si="145"/>
        <v>770.95299176218271</v>
      </c>
      <c r="M347" s="306">
        <f t="shared" ca="1" si="161"/>
        <v>-1.4511250713828201</v>
      </c>
      <c r="N347" s="304">
        <f t="shared" ca="1" si="162"/>
        <v>-83.143342135855903</v>
      </c>
      <c r="P347" s="310">
        <f t="shared" ca="1" si="163"/>
        <v>23</v>
      </c>
      <c r="Q347" s="304">
        <f t="shared" ca="1" si="164"/>
        <v>0</v>
      </c>
      <c r="R347" s="306">
        <f t="shared" ca="1" si="165"/>
        <v>0</v>
      </c>
      <c r="S347" s="307">
        <f t="shared" ca="1" si="166"/>
        <v>3.2539999999999996</v>
      </c>
      <c r="T347" s="304">
        <f t="shared" ca="1" si="146"/>
        <v>31.921739999999996</v>
      </c>
      <c r="U347" s="311">
        <f t="shared" ca="1" si="147"/>
        <v>0</v>
      </c>
      <c r="V347" s="306">
        <f t="shared" ca="1" si="148"/>
        <v>1.1835043089520618</v>
      </c>
      <c r="W347" s="304">
        <f t="shared" ca="1" si="149"/>
        <v>23.595463326749947</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2.5313835182705118</v>
      </c>
      <c r="AH347" s="304">
        <f t="shared" ca="1" si="173"/>
        <v>-7.2070462925078163</v>
      </c>
    </row>
    <row r="348" spans="1:34" x14ac:dyDescent="0.2">
      <c r="A348" s="347">
        <f t="shared" ca="1" si="151"/>
        <v>0.1</v>
      </c>
      <c r="B348" s="304">
        <f t="shared" ca="1" si="152"/>
        <v>30.000000000000139</v>
      </c>
      <c r="D348" s="306">
        <f t="shared" ca="1" si="153"/>
        <v>-0.86569260787966484</v>
      </c>
      <c r="E348" s="307">
        <f t="shared" ca="1" si="154"/>
        <v>-2.6106431821643987</v>
      </c>
      <c r="F348" s="304">
        <f t="shared" ca="1" si="155"/>
        <v>2.7504329688103568</v>
      </c>
      <c r="G348" s="306">
        <f t="shared" ca="1" si="156"/>
        <v>11.714204938341499</v>
      </c>
      <c r="H348" s="307">
        <f t="shared" ca="1" si="157"/>
        <v>-98.399807115533577</v>
      </c>
      <c r="I348" s="304">
        <f t="shared" ca="1" si="158"/>
        <v>99.094624666082041</v>
      </c>
      <c r="J348" s="306">
        <f t="shared" ca="1" si="159"/>
        <v>690.83914373460357</v>
      </c>
      <c r="K348" s="307">
        <f t="shared" ca="1" si="160"/>
        <v>334.74950438953022</v>
      </c>
      <c r="L348" s="304">
        <f t="shared" ca="1" si="145"/>
        <v>767.66916911192698</v>
      </c>
      <c r="M348" s="306">
        <f t="shared" ca="1" si="161"/>
        <v>-1.4523069469631902</v>
      </c>
      <c r="N348" s="304">
        <f t="shared" ca="1" si="162"/>
        <v>-83.211058618520681</v>
      </c>
      <c r="P348" s="310">
        <f t="shared" ca="1" si="163"/>
        <v>23</v>
      </c>
      <c r="Q348" s="304">
        <f t="shared" ca="1" si="164"/>
        <v>0</v>
      </c>
      <c r="R348" s="306">
        <f t="shared" ca="1" si="165"/>
        <v>0</v>
      </c>
      <c r="S348" s="307">
        <f t="shared" ca="1" si="166"/>
        <v>3.2539999999999996</v>
      </c>
      <c r="T348" s="304">
        <f t="shared" ca="1" si="146"/>
        <v>31.921739999999996</v>
      </c>
      <c r="U348" s="311">
        <f t="shared" ca="1" si="147"/>
        <v>0</v>
      </c>
      <c r="V348" s="306">
        <f t="shared" ca="1" si="148"/>
        <v>1.184668237586241</v>
      </c>
      <c r="W348" s="304">
        <f t="shared" ca="1" si="149"/>
        <v>23.737779975949941</v>
      </c>
      <c r="Y348" s="314" t="str">
        <f t="shared" ca="1" si="167"/>
        <v/>
      </c>
      <c r="Z348" s="315" t="str">
        <f t="shared" ca="1" si="168"/>
        <v/>
      </c>
      <c r="AA348" s="316" t="str">
        <f t="shared" ca="1" si="169"/>
        <v/>
      </c>
      <c r="AC348" s="310">
        <f t="shared" ca="1" si="170"/>
        <v>30.000000000000139</v>
      </c>
      <c r="AD348" s="323">
        <f t="shared" ca="1" si="171"/>
        <v>690.83914373460357</v>
      </c>
      <c r="AE348" s="324" t="e">
        <f t="shared" ca="1" si="150"/>
        <v>#N/A</v>
      </c>
      <c r="AG348" s="306">
        <f t="shared" ca="1" si="172"/>
        <v>2.4886202753413968</v>
      </c>
      <c r="AH348" s="304">
        <f t="shared" ca="1" si="173"/>
        <v>-7.2512179860940229</v>
      </c>
    </row>
    <row r="349" spans="1:34" x14ac:dyDescent="0.2">
      <c r="A349" s="347">
        <f t="shared" ca="1" si="151"/>
        <v>0.1</v>
      </c>
      <c r="B349" s="304">
        <f t="shared" ca="1" si="152"/>
        <v>30.10000000000014</v>
      </c>
      <c r="D349" s="306">
        <f t="shared" ca="1" si="153"/>
        <v>-0.86235338430888187</v>
      </c>
      <c r="E349" s="307">
        <f t="shared" ca="1" si="154"/>
        <v>-2.5661958213926015</v>
      </c>
      <c r="F349" s="304">
        <f t="shared" ca="1" si="155"/>
        <v>2.7072152395333902</v>
      </c>
      <c r="G349" s="306">
        <f t="shared" ca="1" si="156"/>
        <v>11.62796959991061</v>
      </c>
      <c r="H349" s="307">
        <f t="shared" ca="1" si="157"/>
        <v>-98.656426697672842</v>
      </c>
      <c r="I349" s="304">
        <f t="shared" ca="1" si="158"/>
        <v>99.339318528816889</v>
      </c>
      <c r="J349" s="306">
        <f t="shared" ca="1" si="159"/>
        <v>692.00625246151617</v>
      </c>
      <c r="K349" s="307">
        <f t="shared" ca="1" si="160"/>
        <v>324.89669269886991</v>
      </c>
      <c r="L349" s="304">
        <f t="shared" ca="1" si="145"/>
        <v>764.48055199102066</v>
      </c>
      <c r="M349" s="306">
        <f t="shared" ca="1" si="161"/>
        <v>-1.4534743226670044</v>
      </c>
      <c r="N349" s="304">
        <f t="shared" ca="1" si="162"/>
        <v>-83.277944319455358</v>
      </c>
      <c r="P349" s="310">
        <f t="shared" ca="1" si="163"/>
        <v>23</v>
      </c>
      <c r="Q349" s="304">
        <f t="shared" ca="1" si="164"/>
        <v>0</v>
      </c>
      <c r="R349" s="306">
        <f t="shared" ca="1" si="165"/>
        <v>0</v>
      </c>
      <c r="S349" s="307">
        <f t="shared" ca="1" si="166"/>
        <v>3.2539999999999996</v>
      </c>
      <c r="T349" s="304">
        <f t="shared" ca="1" si="146"/>
        <v>31.921739999999996</v>
      </c>
      <c r="U349" s="311">
        <f t="shared" ca="1" si="147"/>
        <v>0</v>
      </c>
      <c r="V349" s="306">
        <f t="shared" ca="1" si="148"/>
        <v>1.1858363619679226</v>
      </c>
      <c r="W349" s="304">
        <f t="shared" ca="1" si="149"/>
        <v>23.878677898005879</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2.446261746179518</v>
      </c>
      <c r="AH349" s="304">
        <f t="shared" ca="1" si="173"/>
        <v>-7.2949538954978319</v>
      </c>
    </row>
    <row r="350" spans="1:34" x14ac:dyDescent="0.2">
      <c r="A350" s="347">
        <f t="shared" ca="1" si="151"/>
        <v>0.1</v>
      </c>
      <c r="B350" s="304">
        <f t="shared" ca="1" si="152"/>
        <v>30.200000000000141</v>
      </c>
      <c r="D350" s="306">
        <f t="shared" ca="1" si="153"/>
        <v>-0.85896494443240667</v>
      </c>
      <c r="E350" s="307">
        <f t="shared" ca="1" si="154"/>
        <v>-2.5221918106048546</v>
      </c>
      <c r="F350" s="304">
        <f t="shared" ca="1" si="155"/>
        <v>2.6644459659084778</v>
      </c>
      <c r="G350" s="306">
        <f t="shared" ca="1" si="156"/>
        <v>11.54207310546737</v>
      </c>
      <c r="H350" s="307">
        <f t="shared" ca="1" si="157"/>
        <v>-98.908645878733324</v>
      </c>
      <c r="I350" s="304">
        <f t="shared" ca="1" si="158"/>
        <v>99.579815631164038</v>
      </c>
      <c r="J350" s="306">
        <f t="shared" ca="1" si="159"/>
        <v>693.16475459678509</v>
      </c>
      <c r="K350" s="307">
        <f t="shared" ca="1" si="160"/>
        <v>315.01843907004962</v>
      </c>
      <c r="L350" s="304">
        <f t="shared" ca="1" si="145"/>
        <v>761.38951527411507</v>
      </c>
      <c r="M350" s="306">
        <f t="shared" ca="1" si="161"/>
        <v>-1.4546274585777283</v>
      </c>
      <c r="N350" s="304">
        <f t="shared" ca="1" si="162"/>
        <v>-83.344014140344811</v>
      </c>
      <c r="P350" s="310">
        <f t="shared" ca="1" si="163"/>
        <v>23</v>
      </c>
      <c r="Q350" s="304">
        <f t="shared" ca="1" si="164"/>
        <v>0</v>
      </c>
      <c r="R350" s="306">
        <f t="shared" ca="1" si="165"/>
        <v>0</v>
      </c>
      <c r="S350" s="307">
        <f t="shared" ca="1" si="166"/>
        <v>3.2539999999999996</v>
      </c>
      <c r="T350" s="304">
        <f t="shared" ca="1" si="146"/>
        <v>31.921739999999996</v>
      </c>
      <c r="U350" s="311">
        <f t="shared" ca="1" si="147"/>
        <v>0</v>
      </c>
      <c r="V350" s="306">
        <f t="shared" ca="1" si="148"/>
        <v>1.1870086401577027</v>
      </c>
      <c r="W350" s="304">
        <f t="shared" ca="1" si="149"/>
        <v>24.01815688060865</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2.4043089559737103</v>
      </c>
      <c r="AH350" s="304">
        <f t="shared" ca="1" si="173"/>
        <v>-7.3382538100817092</v>
      </c>
    </row>
    <row r="351" spans="1:34" x14ac:dyDescent="0.2">
      <c r="A351" s="347">
        <f t="shared" ca="1" si="151"/>
        <v>0.1</v>
      </c>
      <c r="B351" s="304">
        <f t="shared" ca="1" si="152"/>
        <v>30.300000000000143</v>
      </c>
      <c r="D351" s="306">
        <f t="shared" ca="1" si="153"/>
        <v>-0.85552879511667812</v>
      </c>
      <c r="E351" s="307">
        <f t="shared" ca="1" si="154"/>
        <v>-2.4786312015151291</v>
      </c>
      <c r="F351" s="304">
        <f t="shared" ca="1" si="155"/>
        <v>2.6221255027931303</v>
      </c>
      <c r="G351" s="306">
        <f t="shared" ca="1" si="156"/>
        <v>11.456520225955702</v>
      </c>
      <c r="H351" s="307">
        <f t="shared" ca="1" si="157"/>
        <v>-99.156508998884831</v>
      </c>
      <c r="I351" s="304">
        <f t="shared" ca="1" si="158"/>
        <v>99.816156670819879</v>
      </c>
      <c r="J351" s="306">
        <f t="shared" ca="1" si="159"/>
        <v>694.31468426335618</v>
      </c>
      <c r="K351" s="307">
        <f t="shared" ca="1" si="160"/>
        <v>305.11518132616874</v>
      </c>
      <c r="L351" s="304">
        <f t="shared" ca="1" si="145"/>
        <v>758.39841419891229</v>
      </c>
      <c r="M351" s="306">
        <f t="shared" ca="1" si="161"/>
        <v>-1.455766608173628</v>
      </c>
      <c r="N351" s="304">
        <f t="shared" ca="1" si="162"/>
        <v>-83.409282604423893</v>
      </c>
      <c r="P351" s="310">
        <f t="shared" ca="1" si="163"/>
        <v>23</v>
      </c>
      <c r="Q351" s="304">
        <f t="shared" ca="1" si="164"/>
        <v>0</v>
      </c>
      <c r="R351" s="306">
        <f t="shared" ca="1" si="165"/>
        <v>0</v>
      </c>
      <c r="S351" s="307">
        <f t="shared" ca="1" si="166"/>
        <v>3.2539999999999996</v>
      </c>
      <c r="T351" s="304">
        <f t="shared" ca="1" si="146"/>
        <v>31.921739999999996</v>
      </c>
      <c r="U351" s="311">
        <f t="shared" ca="1" si="147"/>
        <v>0</v>
      </c>
      <c r="V351" s="306">
        <f t="shared" ca="1" si="148"/>
        <v>1.1881850305908837</v>
      </c>
      <c r="W351" s="304">
        <f t="shared" ca="1" si="149"/>
        <v>24.156217172034125</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2.3627627585598461</v>
      </c>
      <c r="AH351" s="304">
        <f t="shared" ca="1" si="173"/>
        <v>-7.3811176646000778</v>
      </c>
    </row>
    <row r="352" spans="1:34" x14ac:dyDescent="0.2">
      <c r="A352" s="347">
        <f t="shared" ca="1" si="151"/>
        <v>0.1</v>
      </c>
      <c r="B352" s="304">
        <f t="shared" ca="1" si="152"/>
        <v>30.400000000000144</v>
      </c>
      <c r="D352" s="306">
        <f t="shared" ca="1" si="153"/>
        <v>-0.85204642625677851</v>
      </c>
      <c r="E352" s="307">
        <f t="shared" ca="1" si="154"/>
        <v>-2.4355139024511123</v>
      </c>
      <c r="F352" s="304">
        <f t="shared" ca="1" si="155"/>
        <v>2.5802540730574566</v>
      </c>
      <c r="G352" s="306">
        <f t="shared" ca="1" si="156"/>
        <v>11.371315583330023</v>
      </c>
      <c r="H352" s="307">
        <f t="shared" ca="1" si="157"/>
        <v>-99.400060389129948</v>
      </c>
      <c r="I352" s="304">
        <f t="shared" ca="1" si="158"/>
        <v>100.04838241300237</v>
      </c>
      <c r="J352" s="306">
        <f t="shared" ca="1" si="159"/>
        <v>695.45607605382042</v>
      </c>
      <c r="K352" s="307">
        <f t="shared" ca="1" si="160"/>
        <v>295.18735285676797</v>
      </c>
      <c r="L352" s="304">
        <f t="shared" ca="1" si="145"/>
        <v>755.50958101586195</v>
      </c>
      <c r="M352" s="306">
        <f t="shared" ca="1" si="161"/>
        <v>-1.4568920185372543</v>
      </c>
      <c r="N352" s="304">
        <f t="shared" ca="1" si="162"/>
        <v>-83.473763868479963</v>
      </c>
      <c r="P352" s="310">
        <f t="shared" ca="1" si="163"/>
        <v>23</v>
      </c>
      <c r="Q352" s="304">
        <f t="shared" ca="1" si="164"/>
        <v>0</v>
      </c>
      <c r="R352" s="306">
        <f t="shared" ca="1" si="165"/>
        <v>0</v>
      </c>
      <c r="S352" s="307">
        <f t="shared" ca="1" si="166"/>
        <v>3.2539999999999996</v>
      </c>
      <c r="T352" s="304">
        <f t="shared" ca="1" si="146"/>
        <v>31.921739999999996</v>
      </c>
      <c r="U352" s="311">
        <f t="shared" ca="1" si="147"/>
        <v>0</v>
      </c>
      <c r="V352" s="306">
        <f t="shared" ca="1" si="148"/>
        <v>1.1893654920782353</v>
      </c>
      <c r="W352" s="304">
        <f t="shared" ca="1" si="149"/>
        <v>24.29285946870737</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2.3216238412551915</v>
      </c>
      <c r="AH352" s="304">
        <f t="shared" ca="1" si="173"/>
        <v>-7.4235455353516064</v>
      </c>
    </row>
    <row r="353" spans="1:34" x14ac:dyDescent="0.2">
      <c r="A353" s="347">
        <f t="shared" ca="1" si="151"/>
        <v>0.1</v>
      </c>
      <c r="B353" s="304">
        <f t="shared" ca="1" si="152"/>
        <v>30.500000000000146</v>
      </c>
      <c r="D353" s="306">
        <f t="shared" ca="1" si="153"/>
        <v>-0.84851931050527651</v>
      </c>
      <c r="E353" s="307">
        <f t="shared" ca="1" si="154"/>
        <v>-2.3928396822253948</v>
      </c>
      <c r="F353" s="304">
        <f t="shared" ca="1" si="155"/>
        <v>2.5388317717274766</v>
      </c>
      <c r="G353" s="306">
        <f t="shared" ca="1" si="156"/>
        <v>11.286463652279496</v>
      </c>
      <c r="H353" s="307">
        <f t="shared" ca="1" si="157"/>
        <v>-99.639344357352485</v>
      </c>
      <c r="I353" s="304">
        <f t="shared" ca="1" si="158"/>
        <v>100.27653367432131</v>
      </c>
      <c r="J353" s="306">
        <f t="shared" ca="1" si="159"/>
        <v>696.58896501560093</v>
      </c>
      <c r="K353" s="307">
        <f t="shared" ca="1" si="160"/>
        <v>285.23538261944384</v>
      </c>
      <c r="L353" s="304">
        <f t="shared" ca="1" si="145"/>
        <v>752.72532153473264</v>
      </c>
      <c r="M353" s="306">
        <f t="shared" ca="1" si="161"/>
        <v>-1.4580039305571446</v>
      </c>
      <c r="N353" s="304">
        <f t="shared" ca="1" si="162"/>
        <v>-83.53747173440955</v>
      </c>
      <c r="P353" s="310">
        <f t="shared" ca="1" si="163"/>
        <v>23</v>
      </c>
      <c r="Q353" s="304">
        <f t="shared" ca="1" si="164"/>
        <v>0</v>
      </c>
      <c r="R353" s="306">
        <f t="shared" ca="1" si="165"/>
        <v>0</v>
      </c>
      <c r="S353" s="307">
        <f t="shared" ca="1" si="166"/>
        <v>3.2539999999999996</v>
      </c>
      <c r="T353" s="304">
        <f t="shared" ca="1" si="146"/>
        <v>31.921739999999996</v>
      </c>
      <c r="U353" s="311">
        <f t="shared" ca="1" si="147"/>
        <v>0</v>
      </c>
      <c r="V353" s="306">
        <f t="shared" ca="1" si="148"/>
        <v>1.1905499838066262</v>
      </c>
      <c r="W353" s="304">
        <f t="shared" ca="1" si="149"/>
        <v>24.428084902859727</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2.2808927296234689</v>
      </c>
      <c r="AH353" s="304">
        <f t="shared" ca="1" si="173"/>
        <v>-7.4655376363575208</v>
      </c>
    </row>
    <row r="354" spans="1:34" x14ac:dyDescent="0.2">
      <c r="A354" s="347">
        <f t="shared" ca="1" si="151"/>
        <v>0.1</v>
      </c>
      <c r="B354" s="304">
        <f t="shared" ca="1" si="152"/>
        <v>30.600000000000147</v>
      </c>
      <c r="D354" s="306">
        <f t="shared" ca="1" si="153"/>
        <v>-0.84494890302131109</v>
      </c>
      <c r="E354" s="307">
        <f t="shared" ca="1" si="154"/>
        <v>-2.3506081739780429</v>
      </c>
      <c r="F354" s="304">
        <f t="shared" ca="1" si="155"/>
        <v>2.4978585701134697</v>
      </c>
      <c r="G354" s="306">
        <f t="shared" ca="1" si="156"/>
        <v>11.201968761977364</v>
      </c>
      <c r="H354" s="307">
        <f t="shared" ca="1" si="157"/>
        <v>-99.874405174750294</v>
      </c>
      <c r="I354" s="304">
        <f t="shared" ca="1" si="158"/>
        <v>100.50065130711593</v>
      </c>
      <c r="J354" s="306">
        <f t="shared" ca="1" si="159"/>
        <v>697.71338663631377</v>
      </c>
      <c r="K354" s="307">
        <f t="shared" ca="1" si="160"/>
        <v>275.25969514283872</v>
      </c>
      <c r="L354" s="304">
        <f t="shared" ca="1" si="145"/>
        <v>750.04791157741568</v>
      </c>
      <c r="M354" s="306">
        <f t="shared" ca="1" si="161"/>
        <v>-1.4591025791220715</v>
      </c>
      <c r="N354" s="304">
        <f t="shared" ca="1" si="162"/>
        <v>-83.600419660347967</v>
      </c>
      <c r="P354" s="310">
        <f t="shared" ca="1" si="163"/>
        <v>23</v>
      </c>
      <c r="Q354" s="304">
        <f t="shared" ca="1" si="164"/>
        <v>0</v>
      </c>
      <c r="R354" s="306">
        <f t="shared" ca="1" si="165"/>
        <v>0</v>
      </c>
      <c r="S354" s="307">
        <f t="shared" ca="1" si="166"/>
        <v>3.2539999999999996</v>
      </c>
      <c r="T354" s="304">
        <f t="shared" ca="1" si="146"/>
        <v>31.921739999999996</v>
      </c>
      <c r="U354" s="311">
        <f t="shared" ca="1" si="147"/>
        <v>0</v>
      </c>
      <c r="V354" s="306">
        <f t="shared" ca="1" si="148"/>
        <v>1.1917384653395335</v>
      </c>
      <c r="W354" s="304">
        <f t="shared" ca="1" si="149"/>
        <v>24.561895030285612</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2.2405697921702004</v>
      </c>
      <c r="AH354" s="304">
        <f t="shared" ca="1" si="173"/>
        <v>-7.5070943155684482</v>
      </c>
    </row>
    <row r="355" spans="1:34" x14ac:dyDescent="0.2">
      <c r="A355" s="347">
        <f t="shared" ca="1" si="151"/>
        <v>0.1</v>
      </c>
      <c r="B355" s="304">
        <f t="shared" ca="1" si="152"/>
        <v>30.700000000000149</v>
      </c>
      <c r="D355" s="306">
        <f t="shared" ca="1" si="153"/>
        <v>-0.84133664123938745</v>
      </c>
      <c r="E355" s="307">
        <f t="shared" ca="1" si="154"/>
        <v>-2.3088188789884203</v>
      </c>
      <c r="F355" s="304">
        <f t="shared" ca="1" si="155"/>
        <v>2.4573343199217561</v>
      </c>
      <c r="G355" s="306">
        <f t="shared" ca="1" si="156"/>
        <v>11.117835097853424</v>
      </c>
      <c r="H355" s="307">
        <f t="shared" ca="1" si="157"/>
        <v>-100.10528706264914</v>
      </c>
      <c r="I355" s="304">
        <f t="shared" ca="1" si="158"/>
        <v>100.72077618425332</v>
      </c>
      <c r="J355" s="306">
        <f t="shared" ca="1" si="159"/>
        <v>698.82937682930526</v>
      </c>
      <c r="K355" s="307">
        <f t="shared" ca="1" si="160"/>
        <v>265.26071053096877</v>
      </c>
      <c r="L355" s="304">
        <f t="shared" ca="1" si="145"/>
        <v>747.47959334755717</v>
      </c>
      <c r="M355" s="306">
        <f t="shared" ca="1" si="161"/>
        <v>-1.4601881933081517</v>
      </c>
      <c r="N355" s="304">
        <f t="shared" ca="1" si="162"/>
        <v>-83.662620771389896</v>
      </c>
      <c r="P355" s="310">
        <f t="shared" ca="1" si="163"/>
        <v>23</v>
      </c>
      <c r="Q355" s="304">
        <f t="shared" ca="1" si="164"/>
        <v>0</v>
      </c>
      <c r="R355" s="306">
        <f t="shared" ca="1" si="165"/>
        <v>0</v>
      </c>
      <c r="S355" s="307">
        <f t="shared" ca="1" si="166"/>
        <v>3.2539999999999996</v>
      </c>
      <c r="T355" s="304">
        <f t="shared" ca="1" si="146"/>
        <v>31.921739999999996</v>
      </c>
      <c r="U355" s="311">
        <f t="shared" ca="1" si="147"/>
        <v>0</v>
      </c>
      <c r="V355" s="306">
        <f t="shared" ca="1" si="148"/>
        <v>1.1929308966174241</v>
      </c>
      <c r="W355" s="304">
        <f t="shared" ca="1" si="149"/>
        <v>24.694291818206057</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2.200655244968269</v>
      </c>
      <c r="AH355" s="304">
        <f t="shared" ca="1" si="173"/>
        <v>-7.5482160511019103</v>
      </c>
    </row>
    <row r="356" spans="1:34" x14ac:dyDescent="0.2">
      <c r="A356" s="347">
        <f t="shared" ca="1" si="151"/>
        <v>0.1</v>
      </c>
      <c r="B356" s="304">
        <f t="shared" ca="1" si="152"/>
        <v>30.80000000000015</v>
      </c>
      <c r="D356" s="306">
        <f t="shared" ca="1" si="153"/>
        <v>-0.83768394465736273</v>
      </c>
      <c r="E356" s="307">
        <f t="shared" ca="1" si="154"/>
        <v>-2.2674711704540247</v>
      </c>
      <c r="F356" s="304">
        <f t="shared" ca="1" si="155"/>
        <v>2.4172587573482622</v>
      </c>
      <c r="G356" s="306">
        <f t="shared" ca="1" si="156"/>
        <v>11.034066703387689</v>
      </c>
      <c r="H356" s="307">
        <f t="shared" ca="1" si="157"/>
        <v>-100.33203417969455</v>
      </c>
      <c r="I356" s="304">
        <f t="shared" ca="1" si="158"/>
        <v>100.93694918438047</v>
      </c>
      <c r="J356" s="306">
        <f t="shared" ca="1" si="159"/>
        <v>699.93697191936735</v>
      </c>
      <c r="K356" s="307">
        <f t="shared" ca="1" si="160"/>
        <v>255.2388444688516</v>
      </c>
      <c r="L356" s="304">
        <f t="shared" ca="1" si="145"/>
        <v>745.02257172883549</v>
      </c>
      <c r="M356" s="306">
        <f t="shared" ca="1" si="161"/>
        <v>-1.4612609965591199</v>
      </c>
      <c r="N356" s="304">
        <f t="shared" ca="1" si="162"/>
        <v>-83.724087869918279</v>
      </c>
      <c r="P356" s="310">
        <f t="shared" ca="1" si="163"/>
        <v>23</v>
      </c>
      <c r="Q356" s="304">
        <f t="shared" ca="1" si="164"/>
        <v>0</v>
      </c>
      <c r="R356" s="306">
        <f t="shared" ca="1" si="165"/>
        <v>0</v>
      </c>
      <c r="S356" s="307">
        <f t="shared" ca="1" si="166"/>
        <v>3.2539999999999996</v>
      </c>
      <c r="T356" s="304">
        <f t="shared" ca="1" si="146"/>
        <v>31.921739999999996</v>
      </c>
      <c r="U356" s="311">
        <f t="shared" ca="1" si="147"/>
        <v>0</v>
      </c>
      <c r="V356" s="306">
        <f t="shared" ca="1" si="148"/>
        <v>1.1941272379580237</v>
      </c>
      <c r="W356" s="304">
        <f t="shared" ca="1" si="149"/>
        <v>24.825277633245271</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2.1611491562134342</v>
      </c>
      <c r="AH356" s="304">
        <f t="shared" ca="1" si="173"/>
        <v>-7.5889034475126182</v>
      </c>
    </row>
    <row r="357" spans="1:34" x14ac:dyDescent="0.2">
      <c r="A357" s="347">
        <f t="shared" ca="1" si="151"/>
        <v>0.1</v>
      </c>
      <c r="B357" s="304">
        <f t="shared" ca="1" si="152"/>
        <v>30.900000000000151</v>
      </c>
      <c r="D357" s="306">
        <f t="shared" ca="1" si="153"/>
        <v>-0.83399221464306916</v>
      </c>
      <c r="E357" s="307">
        <f t="shared" ca="1" si="154"/>
        <v>-2.2265642972343747</v>
      </c>
      <c r="F357" s="304">
        <f t="shared" ca="1" si="155"/>
        <v>2.3776315071524552</v>
      </c>
      <c r="G357" s="306">
        <f t="shared" ca="1" si="156"/>
        <v>10.950667481923382</v>
      </c>
      <c r="H357" s="307">
        <f t="shared" ca="1" si="157"/>
        <v>-100.55469060941799</v>
      </c>
      <c r="I357" s="304">
        <f t="shared" ca="1" si="158"/>
        <v>101.14921117762327</v>
      </c>
      <c r="J357" s="306">
        <f t="shared" ca="1" si="159"/>
        <v>701.03620862863295</v>
      </c>
      <c r="K357" s="307">
        <f t="shared" ca="1" si="160"/>
        <v>245.19450822939598</v>
      </c>
      <c r="L357" s="304">
        <f t="shared" ca="1" si="145"/>
        <v>742.67901052491277</v>
      </c>
      <c r="M357" s="306">
        <f t="shared" ca="1" si="161"/>
        <v>-1.4623212068600495</v>
      </c>
      <c r="N357" s="304">
        <f t="shared" ca="1" si="162"/>
        <v>-83.784833445557837</v>
      </c>
      <c r="P357" s="310">
        <f t="shared" ca="1" si="163"/>
        <v>23</v>
      </c>
      <c r="Q357" s="304">
        <f t="shared" ca="1" si="164"/>
        <v>0</v>
      </c>
      <c r="R357" s="306">
        <f t="shared" ca="1" si="165"/>
        <v>0</v>
      </c>
      <c r="S357" s="307">
        <f t="shared" ca="1" si="166"/>
        <v>3.2539999999999996</v>
      </c>
      <c r="T357" s="304">
        <f t="shared" ca="1" si="146"/>
        <v>31.921739999999996</v>
      </c>
      <c r="U357" s="311">
        <f t="shared" ca="1" si="147"/>
        <v>0</v>
      </c>
      <c r="V357" s="306">
        <f t="shared" ca="1" si="148"/>
        <v>1.1953274500564648</v>
      </c>
      <c r="W357" s="304">
        <f t="shared" ca="1" si="149"/>
        <v>24.954855229526615</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2.1220514507097334</v>
      </c>
      <c r="AH357" s="304">
        <f t="shared" ca="1" si="173"/>
        <v>-7.6291572320975032</v>
      </c>
    </row>
    <row r="358" spans="1:34" x14ac:dyDescent="0.2">
      <c r="A358" s="347">
        <f t="shared" ca="1" si="151"/>
        <v>0.1</v>
      </c>
      <c r="B358" s="304">
        <f t="shared" ca="1" si="152"/>
        <v>31.000000000000153</v>
      </c>
      <c r="D358" s="306">
        <f t="shared" ca="1" si="153"/>
        <v>-0.83026283425907665</v>
      </c>
      <c r="E358" s="307">
        <f t="shared" ca="1" si="154"/>
        <v>-2.1860973875579388</v>
      </c>
      <c r="F358" s="304">
        <f t="shared" ca="1" si="155"/>
        <v>2.3384520867102578</v>
      </c>
      <c r="G358" s="306">
        <f t="shared" ca="1" si="156"/>
        <v>10.867641198497475</v>
      </c>
      <c r="H358" s="307">
        <f t="shared" ca="1" si="157"/>
        <v>-100.77330034817378</v>
      </c>
      <c r="I358" s="304">
        <f t="shared" ca="1" si="158"/>
        <v>101.35760301172537</v>
      </c>
      <c r="J358" s="306">
        <f t="shared" ca="1" si="159"/>
        <v>702.12712406265405</v>
      </c>
      <c r="K358" s="307">
        <f t="shared" ca="1" si="160"/>
        <v>235.12810868151638</v>
      </c>
      <c r="L358" s="304">
        <f t="shared" ca="1" si="145"/>
        <v>740.4510286552653</v>
      </c>
      <c r="M358" s="306">
        <f t="shared" ca="1" si="161"/>
        <v>-1.4633690369047965</v>
      </c>
      <c r="N358" s="304">
        <f t="shared" ca="1" si="162"/>
        <v>-83.844869684768852</v>
      </c>
      <c r="P358" s="310">
        <f t="shared" ca="1" si="163"/>
        <v>23</v>
      </c>
      <c r="Q358" s="304">
        <f t="shared" ca="1" si="164"/>
        <v>0</v>
      </c>
      <c r="R358" s="306">
        <f t="shared" ca="1" si="165"/>
        <v>0</v>
      </c>
      <c r="S358" s="307">
        <f t="shared" ca="1" si="166"/>
        <v>3.2539999999999996</v>
      </c>
      <c r="T358" s="304">
        <f t="shared" ca="1" si="146"/>
        <v>31.921739999999996</v>
      </c>
      <c r="U358" s="311">
        <f t="shared" ca="1" si="147"/>
        <v>0</v>
      </c>
      <c r="V358" s="306">
        <f t="shared" ca="1" si="148"/>
        <v>1.1965314939853251</v>
      </c>
      <c r="W358" s="304">
        <f t="shared" ca="1" si="149"/>
        <v>25.083027736893399</v>
      </c>
      <c r="Y358" s="314" t="str">
        <f t="shared" ca="1" si="167"/>
        <v/>
      </c>
      <c r="Z358" s="315" t="str">
        <f t="shared" ca="1" si="168"/>
        <v/>
      </c>
      <c r="AA358" s="316" t="str">
        <f t="shared" ca="1" si="169"/>
        <v/>
      </c>
      <c r="AC358" s="310">
        <f t="shared" ca="1" si="170"/>
        <v>31.000000000000153</v>
      </c>
      <c r="AD358" s="323">
        <f t="shared" ca="1" si="171"/>
        <v>702.12712406265405</v>
      </c>
      <c r="AE358" s="324" t="e">
        <f t="shared" ca="1" si="150"/>
        <v>#N/A</v>
      </c>
      <c r="AG358" s="306">
        <f t="shared" ca="1" si="172"/>
        <v>2.0833619142844464</v>
      </c>
      <c r="AH358" s="304">
        <f t="shared" ca="1" si="173"/>
        <v>-7.6689782512374363</v>
      </c>
    </row>
    <row r="359" spans="1:34" x14ac:dyDescent="0.2">
      <c r="A359" s="347">
        <f t="shared" ca="1" si="151"/>
        <v>0.1</v>
      </c>
      <c r="B359" s="304">
        <f t="shared" ca="1" si="152"/>
        <v>31.100000000000154</v>
      </c>
      <c r="D359" s="306">
        <f t="shared" ca="1" si="153"/>
        <v>-0.82649716810504992</v>
      </c>
      <c r="E359" s="307">
        <f t="shared" ca="1" si="154"/>
        <v>-2.1460694526903925</v>
      </c>
      <c r="F359" s="304">
        <f t="shared" ca="1" si="155"/>
        <v>2.2997199100448098</v>
      </c>
      <c r="G359" s="306">
        <f t="shared" ca="1" si="156"/>
        <v>10.784991481686971</v>
      </c>
      <c r="H359" s="307">
        <f t="shared" ca="1" si="157"/>
        <v>-100.98790729344282</v>
      </c>
      <c r="I359" s="304">
        <f t="shared" ca="1" si="158"/>
        <v>101.56216549861992</v>
      </c>
      <c r="J359" s="306">
        <f t="shared" ca="1" si="159"/>
        <v>703.20975569666325</v>
      </c>
      <c r="K359" s="307">
        <f t="shared" ca="1" si="160"/>
        <v>225.04004829943554</v>
      </c>
      <c r="L359" s="304">
        <f t="shared" ca="1" si="145"/>
        <v>738.34069632221485</v>
      </c>
      <c r="M359" s="306">
        <f t="shared" ca="1" si="161"/>
        <v>-1.4644046942574236</v>
      </c>
      <c r="N359" s="304">
        <f t="shared" ca="1" si="162"/>
        <v>-83.904208480096074</v>
      </c>
      <c r="P359" s="310">
        <f t="shared" ca="1" si="163"/>
        <v>23</v>
      </c>
      <c r="Q359" s="304">
        <f t="shared" ca="1" si="164"/>
        <v>0</v>
      </c>
      <c r="R359" s="306">
        <f t="shared" ca="1" si="165"/>
        <v>0</v>
      </c>
      <c r="S359" s="307">
        <f t="shared" ca="1" si="166"/>
        <v>3.2539999999999996</v>
      </c>
      <c r="T359" s="304">
        <f t="shared" ca="1" si="146"/>
        <v>31.921739999999996</v>
      </c>
      <c r="U359" s="311">
        <f t="shared" ca="1" si="147"/>
        <v>0</v>
      </c>
      <c r="V359" s="306">
        <f t="shared" ca="1" si="148"/>
        <v>1.1977393311945517</v>
      </c>
      <c r="W359" s="304">
        <f t="shared" ca="1" si="149"/>
        <v>25.209798649260037</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2.0450801981326512</v>
      </c>
      <c r="AH359" s="304">
        <f t="shared" ca="1" si="173"/>
        <v>-7.7083674667773208</v>
      </c>
    </row>
    <row r="360" spans="1:34" x14ac:dyDescent="0.2">
      <c r="A360" s="347">
        <f t="shared" ca="1" si="151"/>
        <v>0.1</v>
      </c>
      <c r="B360" s="304">
        <f t="shared" ca="1" si="152"/>
        <v>31.200000000000156</v>
      </c>
      <c r="D360" s="306">
        <f t="shared" ca="1" si="153"/>
        <v>-0.8226965621771859</v>
      </c>
      <c r="E360" s="307">
        <f t="shared" ca="1" si="154"/>
        <v>-2.1064793905624715</v>
      </c>
      <c r="F360" s="304">
        <f t="shared" ca="1" si="155"/>
        <v>2.2614342918339685</v>
      </c>
      <c r="G360" s="306">
        <f t="shared" ca="1" si="156"/>
        <v>10.702721825469252</v>
      </c>
      <c r="H360" s="307">
        <f t="shared" ca="1" si="157"/>
        <v>-101.19855523249906</v>
      </c>
      <c r="I360" s="304">
        <f t="shared" ca="1" si="158"/>
        <v>101.76293940142718</v>
      </c>
      <c r="J360" s="306">
        <f t="shared" ca="1" si="159"/>
        <v>704.28414136202105</v>
      </c>
      <c r="K360" s="307">
        <f t="shared" ca="1" si="160"/>
        <v>214.93072517313846</v>
      </c>
      <c r="L360" s="304">
        <f t="shared" ca="1" si="145"/>
        <v>736.35003116553912</v>
      </c>
      <c r="M360" s="306">
        <f t="shared" ca="1" si="161"/>
        <v>-1.4654283815078522</v>
      </c>
      <c r="N360" s="304">
        <f t="shared" ca="1" si="162"/>
        <v>-83.962861439086979</v>
      </c>
      <c r="P360" s="310">
        <f t="shared" ca="1" si="163"/>
        <v>23</v>
      </c>
      <c r="Q360" s="304">
        <f t="shared" ca="1" si="164"/>
        <v>0</v>
      </c>
      <c r="R360" s="306">
        <f t="shared" ca="1" si="165"/>
        <v>0</v>
      </c>
      <c r="S360" s="307">
        <f t="shared" ca="1" si="166"/>
        <v>3.2539999999999996</v>
      </c>
      <c r="T360" s="304">
        <f t="shared" ca="1" si="146"/>
        <v>31.921739999999996</v>
      </c>
      <c r="U360" s="311">
        <f t="shared" ca="1" si="147"/>
        <v>0</v>
      </c>
      <c r="V360" s="306">
        <f t="shared" ca="1" si="148"/>
        <v>1.1989509235112814</v>
      </c>
      <c r="W360" s="304">
        <f t="shared" ca="1" si="149"/>
        <v>25.335171813098576</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2.0072058230911463</v>
      </c>
      <c r="AH360" s="304">
        <f t="shared" ca="1" si="173"/>
        <v>-7.7473259524462321</v>
      </c>
    </row>
    <row r="361" spans="1:34" x14ac:dyDescent="0.2">
      <c r="A361" s="347">
        <f t="shared" ca="1" si="151"/>
        <v>0.1</v>
      </c>
      <c r="B361" s="304">
        <f t="shared" ca="1" si="152"/>
        <v>31.300000000000157</v>
      </c>
      <c r="D361" s="306">
        <f t="shared" ca="1" si="153"/>
        <v>-0.81886234374423816</v>
      </c>
      <c r="E361" s="307">
        <f t="shared" ca="1" si="154"/>
        <v>-2.0673259893558331</v>
      </c>
      <c r="F361" s="304">
        <f t="shared" ca="1" si="155"/>
        <v>2.2235944513935948</v>
      </c>
      <c r="G361" s="306">
        <f t="shared" ca="1" si="156"/>
        <v>10.620835591094828</v>
      </c>
      <c r="H361" s="307">
        <f t="shared" ca="1" si="157"/>
        <v>-101.40528783143465</v>
      </c>
      <c r="I361" s="304">
        <f t="shared" ca="1" si="158"/>
        <v>101.95996542187122</v>
      </c>
      <c r="J361" s="306">
        <f t="shared" ca="1" si="159"/>
        <v>705.3503192328493</v>
      </c>
      <c r="K361" s="307">
        <f t="shared" ca="1" si="160"/>
        <v>204.80053301994178</v>
      </c>
      <c r="L361" s="304">
        <f t="shared" ca="1" si="145"/>
        <v>734.48099442200316</v>
      </c>
      <c r="M361" s="306">
        <f t="shared" ca="1" si="161"/>
        <v>-1.4664402964219818</v>
      </c>
      <c r="N361" s="304">
        <f t="shared" ca="1" si="162"/>
        <v>-84.020839892892951</v>
      </c>
      <c r="P361" s="310">
        <f t="shared" ca="1" si="163"/>
        <v>23</v>
      </c>
      <c r="Q361" s="304">
        <f t="shared" ca="1" si="164"/>
        <v>0</v>
      </c>
      <c r="R361" s="306">
        <f t="shared" ca="1" si="165"/>
        <v>0</v>
      </c>
      <c r="S361" s="307">
        <f t="shared" ca="1" si="166"/>
        <v>3.2539999999999996</v>
      </c>
      <c r="T361" s="304">
        <f t="shared" ca="1" si="146"/>
        <v>31.921739999999996</v>
      </c>
      <c r="U361" s="311">
        <f t="shared" ca="1" si="147"/>
        <v>0</v>
      </c>
      <c r="V361" s="306">
        <f t="shared" ca="1" si="148"/>
        <v>1.2001662331395531</v>
      </c>
      <c r="W361" s="304">
        <f t="shared" ca="1" si="149"/>
        <v>25.459151416065204</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1.9697381838417058</v>
      </c>
      <c r="AH361" s="304">
        <f t="shared" ca="1" si="173"/>
        <v>-7.78585489031917</v>
      </c>
    </row>
    <row r="362" spans="1:34" x14ac:dyDescent="0.2">
      <c r="A362" s="347">
        <f t="shared" ca="1" si="151"/>
        <v>0.1</v>
      </c>
      <c r="B362" s="304">
        <f t="shared" ca="1" si="152"/>
        <v>31.400000000000158</v>
      </c>
      <c r="D362" s="306">
        <f t="shared" ca="1" si="153"/>
        <v>-0.81499582123957104</v>
      </c>
      <c r="E362" s="307">
        <f t="shared" ca="1" si="154"/>
        <v>-2.0286079310454896</v>
      </c>
      <c r="F362" s="304">
        <f t="shared" ca="1" si="155"/>
        <v>2.1861995166358046</v>
      </c>
      <c r="G362" s="306">
        <f t="shared" ca="1" si="156"/>
        <v>10.539336008970871</v>
      </c>
      <c r="H362" s="307">
        <f t="shared" ca="1" si="157"/>
        <v>-101.6081486245392</v>
      </c>
      <c r="I362" s="304">
        <f t="shared" ca="1" si="158"/>
        <v>102.15328418810839</v>
      </c>
      <c r="J362" s="306">
        <f t="shared" ca="1" si="159"/>
        <v>706.40832781285258</v>
      </c>
      <c r="K362" s="307">
        <f t="shared" ca="1" si="160"/>
        <v>194.64986119714308</v>
      </c>
      <c r="L362" s="304">
        <f t="shared" ca="1" si="145"/>
        <v>732.73548710801344</v>
      </c>
      <c r="M362" s="306">
        <f t="shared" ca="1" si="161"/>
        <v>-1.4674406320864986</v>
      </c>
      <c r="N362" s="304">
        <f t="shared" ca="1" si="162"/>
        <v>-84.078154904566176</v>
      </c>
      <c r="P362" s="310">
        <f t="shared" ca="1" si="163"/>
        <v>23</v>
      </c>
      <c r="Q362" s="304">
        <f t="shared" ca="1" si="164"/>
        <v>0</v>
      </c>
      <c r="R362" s="306">
        <f t="shared" ca="1" si="165"/>
        <v>0</v>
      </c>
      <c r="S362" s="307">
        <f t="shared" ca="1" si="166"/>
        <v>3.2539999999999996</v>
      </c>
      <c r="T362" s="304">
        <f t="shared" ca="1" si="146"/>
        <v>31.921739999999996</v>
      </c>
      <c r="U362" s="311">
        <f t="shared" ca="1" si="147"/>
        <v>0</v>
      </c>
      <c r="V362" s="306">
        <f t="shared" ca="1" si="148"/>
        <v>1.2013852226599224</v>
      </c>
      <c r="W362" s="304">
        <f t="shared" ca="1" si="149"/>
        <v>25.581741975771209</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1.9326765530435761</v>
      </c>
      <c r="AH362" s="304">
        <f t="shared" ca="1" si="173"/>
        <v>-7.8239555673218213</v>
      </c>
    </row>
    <row r="363" spans="1:34" x14ac:dyDescent="0.2">
      <c r="A363" s="347">
        <f t="shared" ca="1" si="151"/>
        <v>0.1</v>
      </c>
      <c r="B363" s="304">
        <f t="shared" ca="1" si="152"/>
        <v>31.50000000000016</v>
      </c>
      <c r="D363" s="306">
        <f t="shared" ca="1" si="153"/>
        <v>-0.81109828416878571</v>
      </c>
      <c r="E363" s="307">
        <f t="shared" ca="1" si="154"/>
        <v>-1.9903237948973835</v>
      </c>
      <c r="F363" s="304">
        <f t="shared" ca="1" si="155"/>
        <v>2.14924852800142</v>
      </c>
      <c r="G363" s="306">
        <f t="shared" ca="1" si="156"/>
        <v>10.458226180553993</v>
      </c>
      <c r="H363" s="307">
        <f t="shared" ca="1" si="157"/>
        <v>-101.80718100402893</v>
      </c>
      <c r="I363" s="304">
        <f t="shared" ca="1" si="158"/>
        <v>102.34293624296079</v>
      </c>
      <c r="J363" s="306">
        <f t="shared" ca="1" si="159"/>
        <v>707.45820592232883</v>
      </c>
      <c r="K363" s="307">
        <f t="shared" ca="1" si="160"/>
        <v>184.47909471571467</v>
      </c>
      <c r="L363" s="304">
        <f t="shared" ca="1" si="145"/>
        <v>731.11534624433216</v>
      </c>
      <c r="M363" s="306">
        <f t="shared" ca="1" si="161"/>
        <v>-1.4684295770485887</v>
      </c>
      <c r="N363" s="304">
        <f t="shared" ca="1" si="162"/>
        <v>-84.13481727706467</v>
      </c>
      <c r="P363" s="310">
        <f t="shared" ca="1" si="163"/>
        <v>23</v>
      </c>
      <c r="Q363" s="304">
        <f t="shared" ca="1" si="164"/>
        <v>0</v>
      </c>
      <c r="R363" s="306">
        <f t="shared" ca="1" si="165"/>
        <v>0</v>
      </c>
      <c r="S363" s="307">
        <f t="shared" ca="1" si="166"/>
        <v>3.2539999999999996</v>
      </c>
      <c r="T363" s="304">
        <f t="shared" ca="1" si="146"/>
        <v>31.921739999999996</v>
      </c>
      <c r="U363" s="311">
        <f t="shared" ca="1" si="147"/>
        <v>0</v>
      </c>
      <c r="V363" s="306">
        <f t="shared" ca="1" si="148"/>
        <v>1.2026078550289747</v>
      </c>
      <c r="W363" s="304">
        <f t="shared" ca="1" si="149"/>
        <v>25.702948328702348</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1.8960200853951816</v>
      </c>
      <c r="AH363" s="304">
        <f t="shared" ca="1" si="173"/>
        <v>-7.8616293717797214</v>
      </c>
    </row>
    <row r="364" spans="1:34" x14ac:dyDescent="0.2">
      <c r="A364" s="347">
        <f t="shared" ca="1" si="151"/>
        <v>0.1</v>
      </c>
      <c r="B364" s="304">
        <f t="shared" ca="1" si="152"/>
        <v>31.600000000000161</v>
      </c>
      <c r="D364" s="306">
        <f t="shared" ca="1" si="153"/>
        <v>-0.80717100303239053</v>
      </c>
      <c r="E364" s="307">
        <f t="shared" ca="1" si="154"/>
        <v>-1.9524720609198871</v>
      </c>
      <c r="F364" s="304">
        <f t="shared" ca="1" si="155"/>
        <v>2.1127404423660439</v>
      </c>
      <c r="G364" s="306">
        <f t="shared" ca="1" si="156"/>
        <v>10.377509080250753</v>
      </c>
      <c r="H364" s="307">
        <f t="shared" ca="1" si="157"/>
        <v>-102.00242821012093</v>
      </c>
      <c r="I364" s="304">
        <f t="shared" ca="1" si="158"/>
        <v>102.52896203254747</v>
      </c>
      <c r="J364" s="306">
        <f t="shared" ca="1" si="159"/>
        <v>708.49999268536908</v>
      </c>
      <c r="K364" s="307">
        <f t="shared" ca="1" si="160"/>
        <v>174.28861425500716</v>
      </c>
      <c r="L364" s="304">
        <f t="shared" ca="1" si="145"/>
        <v>729.62234114238765</v>
      </c>
      <c r="M364" s="306">
        <f t="shared" ca="1" si="161"/>
        <v>-1.4694073154507648</v>
      </c>
      <c r="N364" s="304">
        <f t="shared" ca="1" si="162"/>
        <v>-84.190837560977215</v>
      </c>
      <c r="P364" s="310">
        <f t="shared" ca="1" si="163"/>
        <v>23</v>
      </c>
      <c r="Q364" s="304">
        <f t="shared" ca="1" si="164"/>
        <v>0</v>
      </c>
      <c r="R364" s="306">
        <f t="shared" ca="1" si="165"/>
        <v>0</v>
      </c>
      <c r="S364" s="307">
        <f t="shared" ca="1" si="166"/>
        <v>3.2539999999999996</v>
      </c>
      <c r="T364" s="304">
        <f t="shared" ca="1" si="146"/>
        <v>31.921739999999996</v>
      </c>
      <c r="U364" s="311">
        <f t="shared" ca="1" si="147"/>
        <v>0</v>
      </c>
      <c r="V364" s="306">
        <f t="shared" ca="1" si="148"/>
        <v>1.2038340935787422</v>
      </c>
      <c r="W364" s="304">
        <f t="shared" ca="1" si="149"/>
        <v>25.822775619290205</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1.8597678216250522</v>
      </c>
      <c r="AH364" s="304">
        <f t="shared" ca="1" si="173"/>
        <v>-7.8988777900130156</v>
      </c>
    </row>
    <row r="365" spans="1:34" x14ac:dyDescent="0.2">
      <c r="A365" s="347">
        <f t="shared" ca="1" si="151"/>
        <v>0.1</v>
      </c>
      <c r="B365" s="304">
        <f t="shared" ca="1" si="152"/>
        <v>31.700000000000163</v>
      </c>
      <c r="D365" s="306">
        <f t="shared" ca="1" si="153"/>
        <v>-0.80321522926301137</v>
      </c>
      <c r="E365" s="307">
        <f t="shared" ca="1" si="154"/>
        <v>-1.9150511132680679</v>
      </c>
      <c r="F365" s="304">
        <f t="shared" ca="1" si="155"/>
        <v>2.0766741369192467</v>
      </c>
      <c r="G365" s="306">
        <f t="shared" ca="1" si="156"/>
        <v>10.297187557324452</v>
      </c>
      <c r="H365" s="307">
        <f t="shared" ca="1" si="157"/>
        <v>-102.19393332144773</v>
      </c>
      <c r="I365" s="304">
        <f t="shared" ca="1" si="158"/>
        <v>102.71140189530675</v>
      </c>
      <c r="J365" s="306">
        <f t="shared" ca="1" si="159"/>
        <v>709.53372751724783</v>
      </c>
      <c r="K365" s="307">
        <f t="shared" ca="1" si="160"/>
        <v>164.07879617842872</v>
      </c>
      <c r="L365" s="304">
        <f t="shared" ca="1" si="145"/>
        <v>728.2581697721505</v>
      </c>
      <c r="M365" s="306">
        <f t="shared" ca="1" si="161"/>
        <v>-1.4703740271609955</v>
      </c>
      <c r="N365" s="304">
        <f t="shared" ca="1" si="162"/>
        <v>-84.246226061979314</v>
      </c>
      <c r="P365" s="310">
        <f t="shared" ca="1" si="163"/>
        <v>23</v>
      </c>
      <c r="Q365" s="304">
        <f t="shared" ca="1" si="164"/>
        <v>0</v>
      </c>
      <c r="R365" s="306">
        <f t="shared" ca="1" si="165"/>
        <v>0</v>
      </c>
      <c r="S365" s="307">
        <f t="shared" ca="1" si="166"/>
        <v>3.2539999999999996</v>
      </c>
      <c r="T365" s="304">
        <f t="shared" ca="1" si="146"/>
        <v>31.921739999999996</v>
      </c>
      <c r="U365" s="311">
        <f t="shared" ca="1" si="147"/>
        <v>0</v>
      </c>
      <c r="V365" s="306">
        <f t="shared" ca="1" si="148"/>
        <v>1.2050639020160276</v>
      </c>
      <c r="W365" s="304">
        <f t="shared" ca="1" si="149"/>
        <v>25.941229289139301</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1.823918692412021</v>
      </c>
      <c r="AH365" s="304">
        <f t="shared" ca="1" si="173"/>
        <v>-7.9357024029779373</v>
      </c>
    </row>
    <row r="366" spans="1:34" x14ac:dyDescent="0.2">
      <c r="A366" s="347">
        <f t="shared" ca="1" si="151"/>
        <v>0.1</v>
      </c>
      <c r="B366" s="304">
        <f t="shared" ca="1" si="152"/>
        <v>31.800000000000164</v>
      </c>
      <c r="D366" s="306">
        <f t="shared" ca="1" si="153"/>
        <v>-0.79923219517669342</v>
      </c>
      <c r="E366" s="307">
        <f t="shared" ca="1" si="154"/>
        <v>-1.8780592435995658</v>
      </c>
      <c r="F366" s="304">
        <f t="shared" ca="1" si="155"/>
        <v>2.0410484130163913</v>
      </c>
      <c r="G366" s="306">
        <f t="shared" ca="1" si="156"/>
        <v>10.217264337806784</v>
      </c>
      <c r="H366" s="307">
        <f t="shared" ca="1" si="157"/>
        <v>-102.38173924580769</v>
      </c>
      <c r="I366" s="304">
        <f t="shared" ca="1" si="158"/>
        <v>102.89029605140213</v>
      </c>
      <c r="J366" s="306">
        <f t="shared" ca="1" si="159"/>
        <v>710.55945011200436</v>
      </c>
      <c r="K366" s="307">
        <f t="shared" ca="1" si="160"/>
        <v>153.85001255006594</v>
      </c>
      <c r="L366" s="304">
        <f t="shared" ca="1" si="145"/>
        <v>727.02445523182325</v>
      </c>
      <c r="M366" s="306">
        <f t="shared" ca="1" si="161"/>
        <v>-1.4713298878983327</v>
      </c>
      <c r="N366" s="304">
        <f t="shared" ca="1" si="162"/>
        <v>-84.300992848031001</v>
      </c>
      <c r="P366" s="310">
        <f t="shared" ca="1" si="163"/>
        <v>23</v>
      </c>
      <c r="Q366" s="304">
        <f t="shared" ca="1" si="164"/>
        <v>0</v>
      </c>
      <c r="R366" s="306">
        <f t="shared" ca="1" si="165"/>
        <v>0</v>
      </c>
      <c r="S366" s="307">
        <f t="shared" ca="1" si="166"/>
        <v>3.2539999999999996</v>
      </c>
      <c r="T366" s="304">
        <f t="shared" ca="1" si="146"/>
        <v>31.921739999999996</v>
      </c>
      <c r="U366" s="311">
        <f t="shared" ca="1" si="147"/>
        <v>0</v>
      </c>
      <c r="V366" s="306">
        <f t="shared" ca="1" si="148"/>
        <v>1.2062972444216398</v>
      </c>
      <c r="W366" s="304">
        <f t="shared" ca="1" si="149"/>
        <v>26.058315066412717</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1.7884715222346665</v>
      </c>
      <c r="AH366" s="304">
        <f t="shared" ca="1" si="173"/>
        <v>-7.9721048829561481</v>
      </c>
    </row>
    <row r="367" spans="1:34" x14ac:dyDescent="0.2">
      <c r="A367" s="347">
        <f t="shared" ca="1" si="151"/>
        <v>0.1</v>
      </c>
      <c r="B367" s="304">
        <f t="shared" ca="1" si="152"/>
        <v>31.900000000000166</v>
      </c>
      <c r="D367" s="306">
        <f t="shared" ca="1" si="153"/>
        <v>-0.79522311393775025</v>
      </c>
      <c r="E367" s="307">
        <f t="shared" ca="1" si="154"/>
        <v>-1.8414946543811812</v>
      </c>
      <c r="F367" s="304">
        <f t="shared" ca="1" si="155"/>
        <v>2.0058620000028213</v>
      </c>
      <c r="G367" s="306">
        <f t="shared" ca="1" si="156"/>
        <v>10.137742026413008</v>
      </c>
      <c r="H367" s="307">
        <f t="shared" ca="1" si="157"/>
        <v>-102.56588871124582</v>
      </c>
      <c r="I367" s="304">
        <f t="shared" ca="1" si="158"/>
        <v>103.06568459250519</v>
      </c>
      <c r="J367" s="306">
        <f t="shared" ca="1" si="159"/>
        <v>711.57720043021538</v>
      </c>
      <c r="K367" s="307">
        <f t="shared" ca="1" si="160"/>
        <v>143.60263115221326</v>
      </c>
      <c r="L367" s="304">
        <f t="shared" ca="1" si="145"/>
        <v>725.92274233966634</v>
      </c>
      <c r="M367" s="306">
        <f t="shared" ca="1" si="161"/>
        <v>-1.472275069354207</v>
      </c>
      <c r="N367" s="304">
        <f t="shared" ca="1" si="162"/>
        <v>-84.35514775632663</v>
      </c>
      <c r="P367" s="310">
        <f t="shared" ca="1" si="163"/>
        <v>23</v>
      </c>
      <c r="Q367" s="304">
        <f t="shared" ca="1" si="164"/>
        <v>0</v>
      </c>
      <c r="R367" s="306">
        <f t="shared" ca="1" si="165"/>
        <v>0</v>
      </c>
      <c r="S367" s="307">
        <f t="shared" ca="1" si="166"/>
        <v>3.2539999999999996</v>
      </c>
      <c r="T367" s="304">
        <f t="shared" ca="1" si="146"/>
        <v>31.921739999999996</v>
      </c>
      <c r="U367" s="311">
        <f t="shared" ca="1" si="147"/>
        <v>0</v>
      </c>
      <c r="V367" s="306">
        <f t="shared" ca="1" si="148"/>
        <v>1.2075340852495362</v>
      </c>
      <c r="W367" s="304">
        <f t="shared" ca="1" si="149"/>
        <v>26.174038955379253</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1.753425033150231</v>
      </c>
      <c r="AH367" s="304">
        <f t="shared" ca="1" si="173"/>
        <v>-8.0080869902927851</v>
      </c>
    </row>
    <row r="368" spans="1:34" x14ac:dyDescent="0.2">
      <c r="A368" s="347">
        <f t="shared" ca="1" si="151"/>
        <v>0.1</v>
      </c>
      <c r="B368" s="304">
        <f t="shared" ca="1" si="152"/>
        <v>32.000000000000163</v>
      </c>
      <c r="D368" s="306">
        <f t="shared" ca="1" si="153"/>
        <v>-0.79118917953674306</v>
      </c>
      <c r="E368" s="307">
        <f t="shared" ca="1" si="154"/>
        <v>-1.8053554621452488</v>
      </c>
      <c r="F368" s="304">
        <f t="shared" ca="1" si="155"/>
        <v>1.9711135590101625</v>
      </c>
      <c r="G368" s="306">
        <f t="shared" ca="1" si="156"/>
        <v>10.058623108459333</v>
      </c>
      <c r="H368" s="307">
        <f t="shared" ca="1" si="157"/>
        <v>-102.74642425746035</v>
      </c>
      <c r="I368" s="304">
        <f t="shared" ca="1" si="158"/>
        <v>103.23760747194827</v>
      </c>
      <c r="J368" s="306">
        <f t="shared" ca="1" si="159"/>
        <v>712.58701868695903</v>
      </c>
      <c r="K368" s="307">
        <f t="shared" ca="1" si="160"/>
        <v>133.33701550377796</v>
      </c>
      <c r="L368" s="304">
        <f t="shared" ca="1" si="145"/>
        <v>724.95449436817978</v>
      </c>
      <c r="M368" s="306">
        <f t="shared" ca="1" si="161"/>
        <v>-1.473209739309568</v>
      </c>
      <c r="N368" s="304">
        <f t="shared" ca="1" si="162"/>
        <v>-84.408700400006495</v>
      </c>
      <c r="P368" s="310">
        <f t="shared" ca="1" si="163"/>
        <v>23</v>
      </c>
      <c r="Q368" s="304">
        <f t="shared" ca="1" si="164"/>
        <v>0</v>
      </c>
      <c r="R368" s="306">
        <f t="shared" ca="1" si="165"/>
        <v>0</v>
      </c>
      <c r="S368" s="307">
        <f t="shared" ca="1" si="166"/>
        <v>3.2539999999999996</v>
      </c>
      <c r="T368" s="304">
        <f t="shared" ca="1" si="146"/>
        <v>31.921739999999996</v>
      </c>
      <c r="U368" s="311">
        <f t="shared" ca="1" si="147"/>
        <v>0</v>
      </c>
      <c r="V368" s="306">
        <f t="shared" ca="1" si="148"/>
        <v>1.208774389325888</v>
      </c>
      <c r="W368" s="304">
        <f t="shared" ca="1" si="149"/>
        <v>26.288407226124633</v>
      </c>
      <c r="Y368" s="314" t="str">
        <f t="shared" ca="1" si="167"/>
        <v/>
      </c>
      <c r="Z368" s="315" t="str">
        <f t="shared" ca="1" si="168"/>
        <v/>
      </c>
      <c r="AA368" s="316" t="str">
        <f t="shared" ca="1" si="169"/>
        <v/>
      </c>
      <c r="AC368" s="310">
        <f t="shared" ca="1" si="170"/>
        <v>32.000000000000163</v>
      </c>
      <c r="AD368" s="323">
        <f t="shared" ca="1" si="171"/>
        <v>712.58701868695903</v>
      </c>
      <c r="AE368" s="324" t="e">
        <f t="shared" ca="1" si="150"/>
        <v>#N/A</v>
      </c>
      <c r="AG368" s="306">
        <f t="shared" ca="1" si="172"/>
        <v>1.7187778485030147</v>
      </c>
      <c r="AH368" s="304">
        <f t="shared" ca="1" si="173"/>
        <v>-8.043650570184159</v>
      </c>
    </row>
    <row r="369" spans="1:34" x14ac:dyDescent="0.2">
      <c r="A369" s="347">
        <f t="shared" ca="1" si="151"/>
        <v>0.1</v>
      </c>
      <c r="B369" s="304">
        <f t="shared" ca="1" si="152"/>
        <v>32.100000000000165</v>
      </c>
      <c r="D369" s="306">
        <f t="shared" ca="1" si="153"/>
        <v>-0.78713156678108254</v>
      </c>
      <c r="E369" s="307">
        <f t="shared" ca="1" si="154"/>
        <v>-1.7696397006949773</v>
      </c>
      <c r="F369" s="304">
        <f t="shared" ca="1" si="155"/>
        <v>1.9368016867245472</v>
      </c>
      <c r="G369" s="306">
        <f t="shared" ca="1" si="156"/>
        <v>9.9799099517812255</v>
      </c>
      <c r="H369" s="307">
        <f t="shared" ca="1" si="157"/>
        <v>-102.92338822752984</v>
      </c>
      <c r="I369" s="304">
        <f t="shared" ca="1" si="158"/>
        <v>103.40610449523997</v>
      </c>
      <c r="J369" s="306">
        <f t="shared" ca="1" si="159"/>
        <v>713.58894533997102</v>
      </c>
      <c r="K369" s="307">
        <f t="shared" ca="1" si="160"/>
        <v>123.05352487952845</v>
      </c>
      <c r="L369" s="304">
        <f t="shared" ca="1" si="145"/>
        <v>724.12108994054915</v>
      </c>
      <c r="M369" s="306">
        <f t="shared" ca="1" si="161"/>
        <v>-1.4741340617480307</v>
      </c>
      <c r="N369" s="304">
        <f t="shared" ca="1" si="162"/>
        <v>-84.461660174639647</v>
      </c>
      <c r="P369" s="310">
        <f t="shared" ca="1" si="163"/>
        <v>23</v>
      </c>
      <c r="Q369" s="304">
        <f t="shared" ca="1" si="164"/>
        <v>0</v>
      </c>
      <c r="R369" s="306">
        <f t="shared" ca="1" si="165"/>
        <v>0</v>
      </c>
      <c r="S369" s="307">
        <f t="shared" ca="1" si="166"/>
        <v>3.2539999999999996</v>
      </c>
      <c r="T369" s="304">
        <f t="shared" ca="1" si="146"/>
        <v>31.921739999999996</v>
      </c>
      <c r="U369" s="311">
        <f t="shared" ca="1" si="147"/>
        <v>0</v>
      </c>
      <c r="V369" s="306">
        <f t="shared" ca="1" si="148"/>
        <v>1.2100181218480535</v>
      </c>
      <c r="W369" s="304">
        <f t="shared" ca="1" si="149"/>
        <v>26.40142640442906</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1.6845284965624874</v>
      </c>
      <c r="AH369" s="304">
        <f t="shared" ca="1" si="173"/>
        <v>-8.078797549515869</v>
      </c>
    </row>
    <row r="370" spans="1:34" x14ac:dyDescent="0.2">
      <c r="A370" s="347">
        <f t="shared" ca="1" si="151"/>
        <v>0.1</v>
      </c>
      <c r="B370" s="304">
        <f t="shared" ca="1" si="152"/>
        <v>32.200000000000166</v>
      </c>
      <c r="D370" s="306">
        <f t="shared" ca="1" si="153"/>
        <v>-0.78305143129779098</v>
      </c>
      <c r="E370" s="307">
        <f t="shared" ca="1" si="154"/>
        <v>-1.7343453242580704</v>
      </c>
      <c r="F370" s="304">
        <f t="shared" ca="1" si="155"/>
        <v>1.9029249191266981</v>
      </c>
      <c r="G370" s="306">
        <f t="shared" ca="1" si="156"/>
        <v>9.901604808651447</v>
      </c>
      <c r="H370" s="307">
        <f t="shared" ca="1" si="157"/>
        <v>-103.09682275995564</v>
      </c>
      <c r="I370" s="304">
        <f t="shared" ca="1" si="158"/>
        <v>103.57121531093675</v>
      </c>
      <c r="J370" s="306">
        <f t="shared" ca="1" si="159"/>
        <v>714.58302107799261</v>
      </c>
      <c r="K370" s="307">
        <f t="shared" ca="1" si="160"/>
        <v>112.75251433015418</v>
      </c>
      <c r="L370" s="304">
        <f t="shared" ca="1" si="145"/>
        <v>723.42382010873985</v>
      </c>
      <c r="M370" s="306">
        <f t="shared" ca="1" si="161"/>
        <v>-1.4750481969651821</v>
      </c>
      <c r="N370" s="304">
        <f t="shared" ca="1" si="162"/>
        <v>-84.514036264486705</v>
      </c>
      <c r="P370" s="310">
        <f t="shared" ca="1" si="163"/>
        <v>23</v>
      </c>
      <c r="Q370" s="304">
        <f t="shared" ca="1" si="164"/>
        <v>0</v>
      </c>
      <c r="R370" s="306">
        <f t="shared" ca="1" si="165"/>
        <v>0</v>
      </c>
      <c r="S370" s="307">
        <f t="shared" ca="1" si="166"/>
        <v>3.2539999999999996</v>
      </c>
      <c r="T370" s="304">
        <f t="shared" ca="1" si="146"/>
        <v>31.921739999999996</v>
      </c>
      <c r="U370" s="311">
        <f t="shared" ca="1" si="147"/>
        <v>0</v>
      </c>
      <c r="V370" s="306">
        <f t="shared" ca="1" si="148"/>
        <v>1.2112652483834794</v>
      </c>
      <c r="W370" s="304">
        <f t="shared" ca="1" si="149"/>
        <v>26.513103261813086</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1.6506754140913049</v>
      </c>
      <c r="AH370" s="304">
        <f t="shared" ca="1" si="173"/>
        <v>-8.1135299337520177</v>
      </c>
    </row>
    <row r="371" spans="1:34" x14ac:dyDescent="0.2">
      <c r="A371" s="347">
        <f t="shared" ca="1" si="151"/>
        <v>0.1</v>
      </c>
      <c r="B371" s="304">
        <f t="shared" ca="1" si="152"/>
        <v>32.300000000000168</v>
      </c>
      <c r="D371" s="306">
        <f t="shared" ca="1" si="153"/>
        <v>-0.77894990954799614</v>
      </c>
      <c r="E371" s="307">
        <f t="shared" ca="1" si="154"/>
        <v>-1.6994702105879487</v>
      </c>
      <c r="F371" s="304">
        <f t="shared" ca="1" si="155"/>
        <v>1.869481735203818</v>
      </c>
      <c r="G371" s="306">
        <f t="shared" ca="1" si="156"/>
        <v>9.8237098176966473</v>
      </c>
      <c r="H371" s="307">
        <f t="shared" ca="1" si="157"/>
        <v>-103.26676978101443</v>
      </c>
      <c r="I371" s="304">
        <f t="shared" ca="1" si="158"/>
        <v>103.73297940186306</v>
      </c>
      <c r="J371" s="306">
        <f t="shared" ca="1" si="159"/>
        <v>715.56928680931003</v>
      </c>
      <c r="K371" s="307">
        <f t="shared" ca="1" si="160"/>
        <v>102.43433470310568</v>
      </c>
      <c r="L371" s="304">
        <f t="shared" ca="1" si="145"/>
        <v>722.86388563190269</v>
      </c>
      <c r="M371" s="306">
        <f t="shared" ca="1" si="161"/>
        <v>-1.4759523016742</v>
      </c>
      <c r="N371" s="304">
        <f t="shared" ca="1" si="162"/>
        <v>-84.565837648551323</v>
      </c>
      <c r="P371" s="310">
        <f t="shared" ca="1" si="163"/>
        <v>23</v>
      </c>
      <c r="Q371" s="304">
        <f t="shared" ca="1" si="164"/>
        <v>0</v>
      </c>
      <c r="R371" s="306">
        <f t="shared" ca="1" si="165"/>
        <v>0</v>
      </c>
      <c r="S371" s="307">
        <f t="shared" ca="1" si="166"/>
        <v>3.2539999999999996</v>
      </c>
      <c r="T371" s="304">
        <f t="shared" ca="1" si="146"/>
        <v>31.921739999999996</v>
      </c>
      <c r="U371" s="311">
        <f t="shared" ca="1" si="147"/>
        <v>0</v>
      </c>
      <c r="V371" s="306">
        <f t="shared" ca="1" si="148"/>
        <v>1.2125157348685196</v>
      </c>
      <c r="W371" s="304">
        <f t="shared" ca="1" si="149"/>
        <v>26.62344480575365</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1.6172169498434403</v>
      </c>
      <c r="AH371" s="304">
        <f t="shared" ca="1" si="173"/>
        <v>-8.1478498038761806</v>
      </c>
    </row>
    <row r="372" spans="1:34" x14ac:dyDescent="0.2">
      <c r="A372" s="347">
        <f t="shared" ca="1" si="151"/>
        <v>0.1</v>
      </c>
      <c r="B372" s="304">
        <f t="shared" ca="1" si="152"/>
        <v>32.400000000000169</v>
      </c>
      <c r="D372" s="306">
        <f t="shared" ca="1" si="153"/>
        <v>-0.77482811885266534</v>
      </c>
      <c r="E372" s="307">
        <f t="shared" ca="1" si="154"/>
        <v>-1.6650121640120474</v>
      </c>
      <c r="F372" s="304">
        <f t="shared" ca="1" si="155"/>
        <v>1.8364705606333147</v>
      </c>
      <c r="G372" s="306">
        <f t="shared" ca="1" si="156"/>
        <v>9.7462270058113809</v>
      </c>
      <c r="H372" s="307">
        <f t="shared" ca="1" si="157"/>
        <v>-103.43327099741563</v>
      </c>
      <c r="I372" s="304">
        <f t="shared" ca="1" si="158"/>
        <v>103.89143607667395</v>
      </c>
      <c r="J372" s="306">
        <f t="shared" ca="1" si="159"/>
        <v>716.54778365048548</v>
      </c>
      <c r="K372" s="307">
        <f t="shared" ca="1" si="160"/>
        <v>92.099332664184175</v>
      </c>
      <c r="L372" s="304">
        <f t="shared" ca="1" si="145"/>
        <v>722.44239447281268</v>
      </c>
      <c r="M372" s="306">
        <f t="shared" ca="1" si="161"/>
        <v>-1.4768465291079236</v>
      </c>
      <c r="N372" s="304">
        <f t="shared" ca="1" si="162"/>
        <v>-84.617073106428506</v>
      </c>
      <c r="P372" s="310">
        <f t="shared" ca="1" si="163"/>
        <v>23</v>
      </c>
      <c r="Q372" s="304">
        <f t="shared" ca="1" si="164"/>
        <v>0</v>
      </c>
      <c r="R372" s="306">
        <f t="shared" ca="1" si="165"/>
        <v>0</v>
      </c>
      <c r="S372" s="307">
        <f t="shared" ca="1" si="166"/>
        <v>3.2539999999999996</v>
      </c>
      <c r="T372" s="304">
        <f t="shared" ca="1" si="146"/>
        <v>31.921739999999996</v>
      </c>
      <c r="U372" s="311">
        <f t="shared" ca="1" si="147"/>
        <v>0</v>
      </c>
      <c r="V372" s="306">
        <f t="shared" ca="1" si="148"/>
        <v>1.2137695476071824</v>
      </c>
      <c r="W372" s="304">
        <f t="shared" ca="1" si="149"/>
        <v>26.732458270071856</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1.5841513679927033</v>
      </c>
      <c r="AH372" s="304">
        <f t="shared" ca="1" si="173"/>
        <v>-8.1817593133846511</v>
      </c>
    </row>
    <row r="373" spans="1:34" x14ac:dyDescent="0.2">
      <c r="A373" s="347">
        <f t="shared" ca="1" si="151"/>
        <v>0.1</v>
      </c>
      <c r="B373" s="304">
        <f t="shared" ca="1" si="152"/>
        <v>32.500000000000171</v>
      </c>
      <c r="D373" s="306">
        <f t="shared" ca="1" si="153"/>
        <v>-0.77068715742918559</v>
      </c>
      <c r="E373" s="307">
        <f t="shared" ca="1" si="154"/>
        <v>-1.6309689184266425</v>
      </c>
      <c r="F373" s="304">
        <f t="shared" ca="1" si="155"/>
        <v>1.803889771438391</v>
      </c>
      <c r="G373" s="306">
        <f t="shared" ca="1" si="156"/>
        <v>9.6691582900684629</v>
      </c>
      <c r="H373" s="307">
        <f t="shared" ca="1" si="157"/>
        <v>-103.5963678892583</v>
      </c>
      <c r="I373" s="304">
        <f t="shared" ca="1" si="158"/>
        <v>104.04662446175247</v>
      </c>
      <c r="J373" s="306">
        <f t="shared" ca="1" si="159"/>
        <v>717.51855291527943</v>
      </c>
      <c r="K373" s="307">
        <f t="shared" ca="1" si="160"/>
        <v>81.747850719850476</v>
      </c>
      <c r="L373" s="304">
        <f t="shared" ca="1" si="145"/>
        <v>722.16035952892867</v>
      </c>
      <c r="M373" s="306">
        <f t="shared" ca="1" si="161"/>
        <v>-1.4777310291175134</v>
      </c>
      <c r="N373" s="304">
        <f t="shared" ca="1" si="162"/>
        <v>-84.667751223957282</v>
      </c>
      <c r="P373" s="310">
        <f t="shared" ca="1" si="163"/>
        <v>23</v>
      </c>
      <c r="Q373" s="304">
        <f t="shared" ca="1" si="164"/>
        <v>0</v>
      </c>
      <c r="R373" s="306">
        <f t="shared" ca="1" si="165"/>
        <v>0</v>
      </c>
      <c r="S373" s="307">
        <f t="shared" ca="1" si="166"/>
        <v>3.2539999999999996</v>
      </c>
      <c r="T373" s="304">
        <f t="shared" ca="1" si="146"/>
        <v>31.921739999999996</v>
      </c>
      <c r="U373" s="311">
        <f t="shared" ca="1" si="147"/>
        <v>0</v>
      </c>
      <c r="V373" s="306">
        <f t="shared" ca="1" si="148"/>
        <v>1.2150266532698024</v>
      </c>
      <c r="W373" s="304">
        <f t="shared" ca="1" si="149"/>
        <v>26.84015110549355</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1.5514768514919606</v>
      </c>
      <c r="AH373" s="304">
        <f t="shared" ca="1" si="173"/>
        <v>-8.2152606853324706</v>
      </c>
    </row>
    <row r="374" spans="1:34" x14ac:dyDescent="0.2">
      <c r="A374" s="347">
        <f t="shared" ca="1" si="151"/>
        <v>0.1</v>
      </c>
      <c r="B374" s="304">
        <f t="shared" ca="1" si="152"/>
        <v>32.600000000000172</v>
      </c>
      <c r="D374" s="306">
        <f t="shared" ca="1" si="153"/>
        <v>-0.76652810443831643</v>
      </c>
      <c r="E374" s="307">
        <f t="shared" ca="1" si="154"/>
        <v>-1.5973381402379125</v>
      </c>
      <c r="F374" s="304">
        <f t="shared" ca="1" si="155"/>
        <v>1.7717376976156802</v>
      </c>
      <c r="G374" s="306">
        <f t="shared" ca="1" si="156"/>
        <v>9.5925054796246307</v>
      </c>
      <c r="H374" s="307">
        <f t="shared" ca="1" si="157"/>
        <v>-103.7561017032821</v>
      </c>
      <c r="I374" s="304">
        <f t="shared" ca="1" si="158"/>
        <v>104.19858349343549</v>
      </c>
      <c r="J374" s="306">
        <f t="shared" ca="1" si="159"/>
        <v>718.48163610376412</v>
      </c>
      <c r="K374" s="307">
        <f t="shared" ca="1" si="160"/>
        <v>71.380227240223462</v>
      </c>
      <c r="L374" s="304">
        <f t="shared" ca="1" si="145"/>
        <v>722.01869661332705</v>
      </c>
      <c r="M374" s="306">
        <f t="shared" ca="1" si="161"/>
        <v>-1.4786059482678322</v>
      </c>
      <c r="N374" s="304">
        <f t="shared" ca="1" si="162"/>
        <v>-84.717880398685722</v>
      </c>
      <c r="P374" s="310">
        <f t="shared" ca="1" si="163"/>
        <v>23</v>
      </c>
      <c r="Q374" s="304">
        <f t="shared" ca="1" si="164"/>
        <v>0</v>
      </c>
      <c r="R374" s="306">
        <f t="shared" ca="1" si="165"/>
        <v>0</v>
      </c>
      <c r="S374" s="307">
        <f t="shared" ca="1" si="166"/>
        <v>3.2539999999999996</v>
      </c>
      <c r="T374" s="304">
        <f t="shared" ca="1" si="146"/>
        <v>31.921739999999996</v>
      </c>
      <c r="U374" s="311">
        <f t="shared" ca="1" si="147"/>
        <v>0</v>
      </c>
      <c r="V374" s="306">
        <f t="shared" ca="1" si="148"/>
        <v>1.2162870188916453</v>
      </c>
      <c r="W374" s="304">
        <f t="shared" ca="1" si="149"/>
        <v>26.946530970384153</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1.5191915053634002</v>
      </c>
      <c r="AH374" s="304">
        <f t="shared" ca="1" si="173"/>
        <v>-8.2483562094325613</v>
      </c>
    </row>
    <row r="375" spans="1:34" x14ac:dyDescent="0.2">
      <c r="A375" s="347">
        <f t="shared" ca="1" si="151"/>
        <v>0.1</v>
      </c>
      <c r="B375" s="304">
        <f t="shared" ca="1" si="152"/>
        <v>32.700000000000173</v>
      </c>
      <c r="D375" s="306">
        <f t="shared" ca="1" si="153"/>
        <v>-0.76235202004110725</v>
      </c>
      <c r="E375" s="307">
        <f t="shared" ca="1" si="154"/>
        <v>-1.5641174312487394</v>
      </c>
      <c r="F375" s="304">
        <f t="shared" ca="1" si="155"/>
        <v>1.7400126267349072</v>
      </c>
      <c r="G375" s="306">
        <f t="shared" ca="1" si="156"/>
        <v>9.5162702776205208</v>
      </c>
      <c r="H375" s="307">
        <f t="shared" ca="1" si="157"/>
        <v>-103.91251344640698</v>
      </c>
      <c r="I375" s="304">
        <f t="shared" ca="1" si="158"/>
        <v>104.34735191056089</v>
      </c>
      <c r="J375" s="306">
        <f t="shared" ca="1" si="159"/>
        <v>719.43707489162637</v>
      </c>
      <c r="K375" s="307">
        <f t="shared" ca="1" si="160"/>
        <v>60.996796482739008</v>
      </c>
      <c r="L375" s="304">
        <f t="shared" ca="1" si="145"/>
        <v>722.0182226992448</v>
      </c>
      <c r="M375" s="306">
        <f t="shared" ca="1" si="161"/>
        <v>-1.4794714299296685</v>
      </c>
      <c r="N375" s="304">
        <f t="shared" ca="1" si="162"/>
        <v>-84.767468845154909</v>
      </c>
      <c r="P375" s="310">
        <f t="shared" ca="1" si="163"/>
        <v>23</v>
      </c>
      <c r="Q375" s="304">
        <f t="shared" ca="1" si="164"/>
        <v>0</v>
      </c>
      <c r="R375" s="306">
        <f t="shared" ca="1" si="165"/>
        <v>0</v>
      </c>
      <c r="S375" s="307">
        <f t="shared" ca="1" si="166"/>
        <v>3.2539999999999996</v>
      </c>
      <c r="T375" s="304">
        <f t="shared" ca="1" si="146"/>
        <v>31.921739999999996</v>
      </c>
      <c r="U375" s="311">
        <f t="shared" ca="1" si="147"/>
        <v>0</v>
      </c>
      <c r="V375" s="306">
        <f t="shared" ca="1" si="148"/>
        <v>1.2175506118714448</v>
      </c>
      <c r="W375" s="304">
        <f t="shared" ca="1" si="149"/>
        <v>27.051605721658326</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1.4872933599201641</v>
      </c>
      <c r="AH375" s="304">
        <f t="shared" ca="1" si="173"/>
        <v>-8.2810482392084062</v>
      </c>
    </row>
    <row r="376" spans="1:34" x14ac:dyDescent="0.2">
      <c r="A376" s="347">
        <f t="shared" ca="1" si="151"/>
        <v>0.1</v>
      </c>
      <c r="B376" s="304">
        <f t="shared" ca="1" si="152"/>
        <v>32.800000000000175</v>
      </c>
      <c r="D376" s="306">
        <f t="shared" ca="1" si="153"/>
        <v>-0.75815994546536636</v>
      </c>
      <c r="E376" s="307">
        <f t="shared" ca="1" si="154"/>
        <v>-1.5313043314910857</v>
      </c>
      <c r="F376" s="304">
        <f t="shared" ca="1" si="155"/>
        <v>1.7087128075107905</v>
      </c>
      <c r="G376" s="306">
        <f t="shared" ca="1" si="156"/>
        <v>9.4404542830739846</v>
      </c>
      <c r="H376" s="307">
        <f t="shared" ca="1" si="157"/>
        <v>-104.06564387955609</v>
      </c>
      <c r="I376" s="304">
        <f t="shared" ca="1" si="158"/>
        <v>104.49296824732946</v>
      </c>
      <c r="J376" s="306">
        <f t="shared" ca="1" si="159"/>
        <v>720.38491111966107</v>
      </c>
      <c r="K376" s="307">
        <f t="shared" ca="1" si="160"/>
        <v>50.597888616440855</v>
      </c>
      <c r="L376" s="304">
        <f t="shared" ca="1" si="145"/>
        <v>722.15965444029325</v>
      </c>
      <c r="M376" s="306">
        <f t="shared" ca="1" si="161"/>
        <v>-1.4803276143689243</v>
      </c>
      <c r="N376" s="304">
        <f t="shared" ca="1" si="162"/>
        <v>-84.816524600009046</v>
      </c>
      <c r="P376" s="310">
        <f t="shared" ca="1" si="163"/>
        <v>23</v>
      </c>
      <c r="Q376" s="304">
        <f t="shared" ca="1" si="164"/>
        <v>0</v>
      </c>
      <c r="R376" s="306">
        <f t="shared" ca="1" si="165"/>
        <v>0</v>
      </c>
      <c r="S376" s="307">
        <f t="shared" ca="1" si="166"/>
        <v>3.2539999999999996</v>
      </c>
      <c r="T376" s="304">
        <f t="shared" ca="1" si="146"/>
        <v>31.921739999999996</v>
      </c>
      <c r="U376" s="311">
        <f t="shared" ca="1" si="147"/>
        <v>0</v>
      </c>
      <c r="V376" s="306">
        <f t="shared" ca="1" si="148"/>
        <v>1.2188173999698702</v>
      </c>
      <c r="W376" s="304">
        <f t="shared" ca="1" si="149"/>
        <v>27.155383405865159</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1.4557803739197706</v>
      </c>
      <c r="AH376" s="304">
        <f t="shared" ca="1" si="173"/>
        <v>-8.3133391892004695</v>
      </c>
    </row>
    <row r="377" spans="1:34" x14ac:dyDescent="0.2">
      <c r="A377" s="347">
        <f t="shared" ca="1" si="151"/>
        <v>0.1</v>
      </c>
      <c r="B377" s="304">
        <f t="shared" ca="1" si="152"/>
        <v>32.900000000000176</v>
      </c>
      <c r="D377" s="306">
        <f t="shared" ca="1" si="153"/>
        <v>-0.75395290308126128</v>
      </c>
      <c r="E377" s="307">
        <f t="shared" ca="1" si="154"/>
        <v>-1.4988963220037093</v>
      </c>
      <c r="F377" s="304">
        <f t="shared" ca="1" si="155"/>
        <v>1.6778364533472592</v>
      </c>
      <c r="G377" s="306">
        <f t="shared" ca="1" si="156"/>
        <v>9.3650589927658583</v>
      </c>
      <c r="H377" s="307">
        <f t="shared" ca="1" si="157"/>
        <v>-104.21553351175646</v>
      </c>
      <c r="I377" s="304">
        <f t="shared" ca="1" si="158"/>
        <v>104.6354708264746</v>
      </c>
      <c r="J377" s="306">
        <f t="shared" ca="1" si="159"/>
        <v>721.32518678345309</v>
      </c>
      <c r="K377" s="307">
        <f t="shared" ca="1" si="160"/>
        <v>40.183829746875226</v>
      </c>
      <c r="L377" s="304">
        <f t="shared" ca="1" si="145"/>
        <v>722.44360697656487</v>
      </c>
      <c r="M377" s="306">
        <f t="shared" ca="1" si="161"/>
        <v>-1.4811746388328817</v>
      </c>
      <c r="N377" s="304">
        <f t="shared" ca="1" si="162"/>
        <v>-84.865055526938136</v>
      </c>
      <c r="P377" s="310">
        <f t="shared" ca="1" si="163"/>
        <v>23</v>
      </c>
      <c r="Q377" s="304">
        <f t="shared" ca="1" si="164"/>
        <v>0</v>
      </c>
      <c r="R377" s="306">
        <f t="shared" ca="1" si="165"/>
        <v>0</v>
      </c>
      <c r="S377" s="307">
        <f t="shared" ca="1" si="166"/>
        <v>3.2539999999999996</v>
      </c>
      <c r="T377" s="304">
        <f t="shared" ca="1" si="146"/>
        <v>31.921739999999996</v>
      </c>
      <c r="U377" s="311">
        <f t="shared" ca="1" si="147"/>
        <v>0</v>
      </c>
      <c r="V377" s="306">
        <f t="shared" ca="1" si="148"/>
        <v>1.2200873513079402</v>
      </c>
      <c r="W377" s="304">
        <f t="shared" ca="1" si="149"/>
        <v>27.25787225044958</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1.4246504376498041</v>
      </c>
      <c r="AH377" s="304">
        <f t="shared" ca="1" si="173"/>
        <v>-8.3452315322265402</v>
      </c>
    </row>
    <row r="378" spans="1:34" x14ac:dyDescent="0.2">
      <c r="A378" s="347">
        <f t="shared" ca="1" si="151"/>
        <v>0.1</v>
      </c>
      <c r="B378" s="304">
        <f t="shared" ca="1" si="152"/>
        <v>33.000000000000178</v>
      </c>
      <c r="D378" s="306">
        <f t="shared" ca="1" si="153"/>
        <v>-0.74973189648565197</v>
      </c>
      <c r="E378" s="307">
        <f t="shared" ca="1" si="154"/>
        <v>-1.4668908275550194</v>
      </c>
      <c r="F378" s="304">
        <f t="shared" ca="1" si="155"/>
        <v>1.6473817458540148</v>
      </c>
      <c r="G378" s="306">
        <f t="shared" ca="1" si="156"/>
        <v>9.290085803117293</v>
      </c>
      <c r="H378" s="307">
        <f t="shared" ca="1" si="157"/>
        <v>-104.36222259451196</v>
      </c>
      <c r="I378" s="304">
        <f t="shared" ca="1" si="158"/>
        <v>104.77489775273342</v>
      </c>
      <c r="J378" s="306">
        <f t="shared" ca="1" si="159"/>
        <v>722.25794402324721</v>
      </c>
      <c r="K378" s="307">
        <f t="shared" ca="1" si="160"/>
        <v>29.754941941561803</v>
      </c>
      <c r="L378" s="304">
        <f t="shared" ca="1" si="145"/>
        <v>722.870593034904</v>
      </c>
      <c r="M378" s="306">
        <f t="shared" ca="1" si="161"/>
        <v>-1.4820126376336551</v>
      </c>
      <c r="N378" s="304">
        <f t="shared" ca="1" si="162"/>
        <v>-84.913069321459474</v>
      </c>
      <c r="P378" s="310">
        <f t="shared" ca="1" si="163"/>
        <v>23</v>
      </c>
      <c r="Q378" s="304">
        <f t="shared" ca="1" si="164"/>
        <v>0</v>
      </c>
      <c r="R378" s="306">
        <f t="shared" ca="1" si="165"/>
        <v>0</v>
      </c>
      <c r="S378" s="307">
        <f t="shared" ca="1" si="166"/>
        <v>3.2539999999999996</v>
      </c>
      <c r="T378" s="304">
        <f t="shared" ca="1" si="146"/>
        <v>31.921739999999996</v>
      </c>
      <c r="U378" s="311">
        <f t="shared" ca="1" si="147"/>
        <v>0</v>
      </c>
      <c r="V378" s="306">
        <f t="shared" ca="1" si="148"/>
        <v>1.2213604343653663</v>
      </c>
      <c r="W378" s="304">
        <f t="shared" ca="1" si="149"/>
        <v>27.359080655189882</v>
      </c>
      <c r="Y378" s="314" t="str">
        <f t="shared" ca="1" si="167"/>
        <v/>
      </c>
      <c r="Z378" s="315" t="str">
        <f t="shared" ca="1" si="168"/>
        <v/>
      </c>
      <c r="AA378" s="316" t="str">
        <f t="shared" ca="1" si="169"/>
        <v/>
      </c>
      <c r="AC378" s="310">
        <f t="shared" ca="1" si="170"/>
        <v>33.000000000000178</v>
      </c>
      <c r="AD378" s="323">
        <f t="shared" ca="1" si="171"/>
        <v>722.25794402324721</v>
      </c>
      <c r="AE378" s="324" t="e">
        <f t="shared" ca="1" si="150"/>
        <v>#N/A</v>
      </c>
      <c r="AG378" s="306">
        <f t="shared" ca="1" si="172"/>
        <v>1.3939013759462053</v>
      </c>
      <c r="AH378" s="304">
        <f t="shared" ca="1" si="173"/>
        <v>-8.3767277966962457</v>
      </c>
    </row>
    <row r="379" spans="1:34" x14ac:dyDescent="0.2">
      <c r="A379" s="347">
        <f t="shared" ca="1" si="151"/>
        <v>0.1</v>
      </c>
      <c r="B379" s="304">
        <f t="shared" ca="1" si="152"/>
        <v>33.100000000000179</v>
      </c>
      <c r="D379" s="306">
        <f t="shared" ca="1" si="153"/>
        <v>-0.74549791059476811</v>
      </c>
      <c r="E379" s="307">
        <f t="shared" ca="1" si="154"/>
        <v>-1.4352852193110657</v>
      </c>
      <c r="F379" s="304">
        <f t="shared" ca="1" si="155"/>
        <v>1.6173468383355436</v>
      </c>
      <c r="G379" s="306">
        <f t="shared" ca="1" si="156"/>
        <v>9.2155360120578163</v>
      </c>
      <c r="H379" s="307">
        <f t="shared" ca="1" si="157"/>
        <v>-104.50575111644307</v>
      </c>
      <c r="I379" s="304">
        <f t="shared" ca="1" si="158"/>
        <v>104.91128690661208</v>
      </c>
      <c r="J379" s="306">
        <f t="shared" ca="1" si="159"/>
        <v>723.18322511400595</v>
      </c>
      <c r="K379" s="307">
        <f t="shared" ca="1" si="160"/>
        <v>19.311543256014051</v>
      </c>
      <c r="L379" s="304">
        <f t="shared" ca="1" si="145"/>
        <v>723.4410223295497</v>
      </c>
      <c r="M379" s="306">
        <f t="shared" ca="1" si="161"/>
        <v>-1.4828417422289366</v>
      </c>
      <c r="N379" s="304">
        <f t="shared" ca="1" si="162"/>
        <v>-84.960573515543999</v>
      </c>
      <c r="P379" s="310">
        <f t="shared" ca="1" si="163"/>
        <v>23</v>
      </c>
      <c r="Q379" s="304">
        <f t="shared" ca="1" si="164"/>
        <v>0</v>
      </c>
      <c r="R379" s="306">
        <f t="shared" ca="1" si="165"/>
        <v>0</v>
      </c>
      <c r="S379" s="307">
        <f t="shared" ca="1" si="166"/>
        <v>3.2539999999999996</v>
      </c>
      <c r="T379" s="304">
        <f t="shared" ca="1" si="146"/>
        <v>31.921739999999996</v>
      </c>
      <c r="U379" s="311">
        <f t="shared" ca="1" si="147"/>
        <v>0</v>
      </c>
      <c r="V379" s="306">
        <f t="shared" ca="1" si="148"/>
        <v>1.2226366179788448</v>
      </c>
      <c r="W379" s="304">
        <f t="shared" ca="1" si="149"/>
        <v>27.45901718381177</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1.3635309511448046</v>
      </c>
      <c r="AH379" s="304">
        <f t="shared" ca="1" si="173"/>
        <v>-8.4078305639796813</v>
      </c>
    </row>
    <row r="380" spans="1:34" x14ac:dyDescent="0.2">
      <c r="A380" s="347">
        <f t="shared" ca="1" si="151"/>
        <v>0.1</v>
      </c>
      <c r="B380" s="304">
        <f t="shared" ca="1" si="152"/>
        <v>33.20000000000018</v>
      </c>
      <c r="D380" s="306">
        <f t="shared" ca="1" si="153"/>
        <v>-0.74125191174484595</v>
      </c>
      <c r="E380" s="307">
        <f t="shared" ca="1" si="154"/>
        <v>-1.4040768174485549</v>
      </c>
      <c r="F380" s="304">
        <f t="shared" ca="1" si="155"/>
        <v>1.5877298592524649</v>
      </c>
      <c r="G380" s="306">
        <f t="shared" ca="1" si="156"/>
        <v>9.1414108208833316</v>
      </c>
      <c r="H380" s="307">
        <f t="shared" ca="1" si="157"/>
        <v>-104.64615879818793</v>
      </c>
      <c r="I380" s="304">
        <f t="shared" ca="1" si="158"/>
        <v>105.0446759384393</v>
      </c>
      <c r="J380" s="306">
        <f t="shared" ca="1" si="159"/>
        <v>724.10107245565302</v>
      </c>
      <c r="K380" s="307">
        <f t="shared" ca="1" si="160"/>
        <v>8.8539477602824999</v>
      </c>
      <c r="L380" s="304">
        <f t="shared" ca="1" si="145"/>
        <v>724.1552012672206</v>
      </c>
      <c r="M380" s="306">
        <f t="shared" ca="1" si="161"/>
        <v>-1.4836620813001344</v>
      </c>
      <c r="N380" s="304">
        <f t="shared" ca="1" si="162"/>
        <v>-85.007575482093316</v>
      </c>
      <c r="P380" s="310">
        <f t="shared" ca="1" si="163"/>
        <v>23</v>
      </c>
      <c r="Q380" s="304">
        <f t="shared" ca="1" si="164"/>
        <v>0</v>
      </c>
      <c r="R380" s="306">
        <f t="shared" ca="1" si="165"/>
        <v>0</v>
      </c>
      <c r="S380" s="307">
        <f t="shared" ca="1" si="166"/>
        <v>3.2539999999999996</v>
      </c>
      <c r="T380" s="304">
        <f t="shared" ca="1" si="146"/>
        <v>31.921739999999996</v>
      </c>
      <c r="U380" s="311">
        <f t="shared" ca="1" si="147"/>
        <v>0</v>
      </c>
      <c r="V380" s="306">
        <f t="shared" ca="1" si="148"/>
        <v>1.2239158713402913</v>
      </c>
      <c r="W380" s="304">
        <f t="shared" ca="1" si="149"/>
        <v>27.55769055577872</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1.3335368659664901</v>
      </c>
      <c r="AH380" s="304">
        <f t="shared" ca="1" si="173"/>
        <v>-8.4385424658302934</v>
      </c>
    </row>
    <row r="381" spans="1:34" x14ac:dyDescent="0.2">
      <c r="A381" s="347">
        <f t="shared" ca="1" si="151"/>
        <v>0.1</v>
      </c>
      <c r="B381" s="304">
        <f t="shared" ca="1" si="152"/>
        <v>33.300000000000182</v>
      </c>
      <c r="D381" s="306">
        <f t="shared" ca="1" si="153"/>
        <v>-0.73699484780033386</v>
      </c>
      <c r="E381" s="307">
        <f t="shared" ca="1" si="154"/>
        <v>-1.3732628937129725</v>
      </c>
      <c r="F381" s="304">
        <f t="shared" ca="1" si="155"/>
        <v>1.558528915655133</v>
      </c>
      <c r="G381" s="306">
        <f t="shared" ca="1" si="156"/>
        <v>9.067711336103299</v>
      </c>
      <c r="H381" s="307">
        <f t="shared" ca="1" si="157"/>
        <v>-104.78348508755923</v>
      </c>
      <c r="I381" s="304">
        <f t="shared" ca="1" si="158"/>
        <v>105.17510226270115</v>
      </c>
      <c r="J381" s="306">
        <f t="shared" ca="1" si="159"/>
        <v>725.01152856350234</v>
      </c>
      <c r="K381" s="307">
        <f t="shared" ca="1" si="160"/>
        <v>-1.6175344340048596</v>
      </c>
      <c r="L381" s="304">
        <f t="shared" ca="1" si="145"/>
        <v>725.01333295852669</v>
      </c>
      <c r="M381" s="306">
        <f t="shared" ca="1" si="161"/>
        <v>-1.484473780827998</v>
      </c>
      <c r="N381" s="304">
        <f t="shared" ca="1" si="162"/>
        <v>-85.054082439272662</v>
      </c>
      <c r="P381" s="310">
        <f t="shared" ca="1" si="163"/>
        <v>23</v>
      </c>
      <c r="Q381" s="304">
        <f t="shared" ca="1" si="164"/>
        <v>0</v>
      </c>
      <c r="R381" s="306">
        <f t="shared" ca="1" si="165"/>
        <v>0</v>
      </c>
      <c r="S381" s="307">
        <f t="shared" ca="1" si="166"/>
        <v>3.2539999999999996</v>
      </c>
      <c r="T381" s="304">
        <f t="shared" ca="1" si="146"/>
        <v>31.921739999999996</v>
      </c>
      <c r="U381" s="311">
        <f t="shared" ca="1" si="147"/>
        <v>0</v>
      </c>
      <c r="V381" s="306">
        <f t="shared" ca="1" si="148"/>
        <v>1.22519816399502</v>
      </c>
      <c r="W381" s="304">
        <f t="shared" ca="1" si="149"/>
        <v>27.655109638258317</v>
      </c>
      <c r="Y381" s="314" t="str">
        <f t="shared" ca="1" si="167"/>
        <v>Impact balistique</v>
      </c>
      <c r="Z381" s="315" t="str">
        <f t="shared" ca="1" si="168"/>
        <v/>
      </c>
      <c r="AA381" s="316" t="str">
        <f t="shared" ca="1" si="169"/>
        <v/>
      </c>
      <c r="AC381" s="310" t="e">
        <f t="shared" ca="1" si="170"/>
        <v>#N/A</v>
      </c>
      <c r="AD381" s="323" t="e">
        <f t="shared" ca="1" si="171"/>
        <v>#N/A</v>
      </c>
      <c r="AE381" s="324" t="e">
        <f t="shared" ca="1" si="150"/>
        <v>#N/A</v>
      </c>
      <c r="AG381" s="306">
        <f t="shared" ca="1" si="172"/>
        <v>1.3039167663366342</v>
      </c>
      <c r="AH381" s="304">
        <f t="shared" ca="1" si="173"/>
        <v>-8.4688661818619302</v>
      </c>
    </row>
    <row r="382" spans="1:34" x14ac:dyDescent="0.2">
      <c r="A382" s="347">
        <f t="shared" ca="1" si="151"/>
        <v>1E-4</v>
      </c>
      <c r="B382" s="304">
        <f t="shared" ca="1" si="152"/>
        <v>33.300100000000185</v>
      </c>
      <c r="D382" s="306">
        <f t="shared" ca="1" si="153"/>
        <v>-0.7327276482693299</v>
      </c>
      <c r="E382" s="307">
        <f t="shared" ca="1" si="154"/>
        <v>-1.3428406739218381</v>
      </c>
      <c r="F382" s="304">
        <f t="shared" ca="1" si="155"/>
        <v>1.5297420965892126</v>
      </c>
      <c r="G382" s="306">
        <f t="shared" ca="1" si="156"/>
        <v>9.0676380633384728</v>
      </c>
      <c r="H382" s="307">
        <f t="shared" ca="1" si="157"/>
        <v>-104.78361937162661</v>
      </c>
      <c r="I382" s="304">
        <f t="shared" ca="1" si="158"/>
        <v>105.17522972955956</v>
      </c>
      <c r="J382" s="306">
        <f t="shared" ca="1" si="159"/>
        <v>725.01152856350234</v>
      </c>
      <c r="K382" s="307">
        <f t="shared" ca="1" si="160"/>
        <v>-1.6280127892278189</v>
      </c>
      <c r="L382" s="304">
        <f t="shared" ca="1" si="145"/>
        <v>725.01335641188575</v>
      </c>
      <c r="M382" s="306">
        <f t="shared" ca="1" si="161"/>
        <v>-1.4844745849839511</v>
      </c>
      <c r="N382" s="304">
        <f t="shared" ca="1" si="162"/>
        <v>-85.054128514014849</v>
      </c>
      <c r="P382" s="310">
        <f t="shared" ca="1" si="163"/>
        <v>23</v>
      </c>
      <c r="Q382" s="304">
        <f t="shared" ca="1" si="164"/>
        <v>0</v>
      </c>
      <c r="R382" s="306">
        <f t="shared" ca="1" si="165"/>
        <v>0</v>
      </c>
      <c r="S382" s="307">
        <f t="shared" ca="1" si="166"/>
        <v>3.2539999999999996</v>
      </c>
      <c r="T382" s="304">
        <f t="shared" ca="1" si="146"/>
        <v>31.921739999999996</v>
      </c>
      <c r="U382" s="311">
        <f t="shared" ca="1" si="147"/>
        <v>0</v>
      </c>
      <c r="V382" s="306">
        <f t="shared" ca="1" si="148"/>
        <v>1.2251994478018591</v>
      </c>
      <c r="W382" s="304">
        <f t="shared" ca="1" si="149"/>
        <v>27.655205649554901</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1.2746682441393027</v>
      </c>
      <c r="AH382" s="304">
        <f t="shared" ca="1" si="173"/>
        <v>-8.4988044370800004</v>
      </c>
    </row>
    <row r="383" spans="1:34" x14ac:dyDescent="0.2">
      <c r="A383" s="347">
        <f t="shared" ca="1" si="151"/>
        <v>1E-4</v>
      </c>
      <c r="B383" s="304">
        <f t="shared" ca="1" si="152"/>
        <v>33.300200000000189</v>
      </c>
      <c r="D383" s="306">
        <f t="shared" ca="1" si="153"/>
        <v>-0.73272338316733732</v>
      </c>
      <c r="E383" s="307">
        <f t="shared" ca="1" si="154"/>
        <v>-1.3428106889359679</v>
      </c>
      <c r="F383" s="304">
        <f t="shared" ca="1" si="155"/>
        <v>1.5297137322260257</v>
      </c>
      <c r="G383" s="306">
        <f t="shared" ca="1" si="156"/>
        <v>9.0675647910001569</v>
      </c>
      <c r="H383" s="307">
        <f t="shared" ca="1" si="157"/>
        <v>-104.78375365269551</v>
      </c>
      <c r="I383" s="304">
        <f t="shared" ca="1" si="158"/>
        <v>105.17535719353543</v>
      </c>
      <c r="J383" s="306">
        <f t="shared" ca="1" si="159"/>
        <v>725.01152856350234</v>
      </c>
      <c r="K383" s="307">
        <f t="shared" ca="1" si="160"/>
        <v>-1.6384911578790351</v>
      </c>
      <c r="L383" s="304">
        <f t="shared" ca="1" si="145"/>
        <v>725.01338001671434</v>
      </c>
      <c r="M383" s="306">
        <f t="shared" ca="1" si="161"/>
        <v>-1.4844753891314568</v>
      </c>
      <c r="N383" s="304">
        <f t="shared" ca="1" si="162"/>
        <v>-85.054174588273028</v>
      </c>
      <c r="P383" s="310">
        <f t="shared" ca="1" si="163"/>
        <v>23</v>
      </c>
      <c r="Q383" s="304">
        <f t="shared" ca="1" si="164"/>
        <v>0</v>
      </c>
      <c r="R383" s="306">
        <f t="shared" ca="1" si="165"/>
        <v>0</v>
      </c>
      <c r="S383" s="307">
        <f t="shared" ca="1" si="166"/>
        <v>3.2539999999999996</v>
      </c>
      <c r="T383" s="304">
        <f t="shared" ca="1" si="146"/>
        <v>31.921739999999996</v>
      </c>
      <c r="U383" s="311">
        <f t="shared" ca="1" si="147"/>
        <v>0</v>
      </c>
      <c r="V383" s="306">
        <f t="shared" ca="1" si="148"/>
        <v>1.2252007316116889</v>
      </c>
      <c r="W383" s="304">
        <f t="shared" ca="1" si="149"/>
        <v>27.655301659624815</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1.2746394186466325</v>
      </c>
      <c r="AH383" s="304">
        <f t="shared" ca="1" si="173"/>
        <v>-8.4988339427027988</v>
      </c>
    </row>
    <row r="384" spans="1:34" x14ac:dyDescent="0.2">
      <c r="A384" s="347">
        <f t="shared" ca="1" si="151"/>
        <v>1E-4</v>
      </c>
      <c r="B384" s="304">
        <f t="shared" ca="1" si="152"/>
        <v>33.300300000000192</v>
      </c>
      <c r="D384" s="306">
        <f t="shared" ca="1" si="153"/>
        <v>-0.73271911805661949</v>
      </c>
      <c r="E384" s="307">
        <f t="shared" ca="1" si="154"/>
        <v>-1.3427807043332418</v>
      </c>
      <c r="F384" s="304">
        <f t="shared" ca="1" si="155"/>
        <v>1.5296853682686995</v>
      </c>
      <c r="G384" s="306">
        <f t="shared" ca="1" si="156"/>
        <v>9.0674915190883514</v>
      </c>
      <c r="H384" s="307">
        <f t="shared" ca="1" si="157"/>
        <v>-104.78388793076594</v>
      </c>
      <c r="I384" s="304">
        <f t="shared" ca="1" si="158"/>
        <v>105.17548465462879</v>
      </c>
      <c r="J384" s="306">
        <f t="shared" ca="1" si="159"/>
        <v>725.01152856350234</v>
      </c>
      <c r="K384" s="307">
        <f t="shared" ca="1" si="160"/>
        <v>-1.6489695399582083</v>
      </c>
      <c r="L384" s="304">
        <f t="shared" ca="1" si="145"/>
        <v>725.01340377301301</v>
      </c>
      <c r="M384" s="306">
        <f t="shared" ca="1" si="161"/>
        <v>-1.4844761932705157</v>
      </c>
      <c r="N384" s="304">
        <f t="shared" ca="1" si="162"/>
        <v>-85.054220662047243</v>
      </c>
      <c r="P384" s="310">
        <f t="shared" ca="1" si="163"/>
        <v>23</v>
      </c>
      <c r="Q384" s="304">
        <f t="shared" ca="1" si="164"/>
        <v>0</v>
      </c>
      <c r="R384" s="306">
        <f t="shared" ca="1" si="165"/>
        <v>0</v>
      </c>
      <c r="S384" s="307">
        <f t="shared" ca="1" si="166"/>
        <v>3.2539999999999996</v>
      </c>
      <c r="T384" s="304">
        <f t="shared" ca="1" si="146"/>
        <v>31.921739999999996</v>
      </c>
      <c r="U384" s="311">
        <f t="shared" ca="1" si="147"/>
        <v>0</v>
      </c>
      <c r="V384" s="306">
        <f t="shared" ca="1" si="148"/>
        <v>1.2252020154245089</v>
      </c>
      <c r="W384" s="304">
        <f t="shared" ca="1" si="149"/>
        <v>27.655397668468055</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1.2746105935174743</v>
      </c>
      <c r="AH384" s="304">
        <f t="shared" ca="1" si="173"/>
        <v>-8.4988634479486223</v>
      </c>
    </row>
    <row r="385" spans="1:34" x14ac:dyDescent="0.2">
      <c r="A385" s="347">
        <f t="shared" ca="1" si="151"/>
        <v>1E-4</v>
      </c>
      <c r="B385" s="304">
        <f t="shared" ca="1" si="152"/>
        <v>33.300400000000195</v>
      </c>
      <c r="D385" s="306">
        <f t="shared" ca="1" si="153"/>
        <v>-0.73271485293717242</v>
      </c>
      <c r="E385" s="307">
        <f t="shared" ca="1" si="154"/>
        <v>-1.3427507201136599</v>
      </c>
      <c r="F385" s="304">
        <f t="shared" ca="1" si="155"/>
        <v>1.5296570047172322</v>
      </c>
      <c r="G385" s="306">
        <f t="shared" ca="1" si="156"/>
        <v>9.067418247603058</v>
      </c>
      <c r="H385" s="307">
        <f t="shared" ca="1" si="157"/>
        <v>-104.78402220583796</v>
      </c>
      <c r="I385" s="304">
        <f t="shared" ca="1" si="158"/>
        <v>105.17561211283966</v>
      </c>
      <c r="J385" s="306">
        <f t="shared" ca="1" si="159"/>
        <v>725.01152856350234</v>
      </c>
      <c r="K385" s="307">
        <f t="shared" ca="1" si="160"/>
        <v>-1.6594479354650384</v>
      </c>
      <c r="L385" s="304">
        <f t="shared" ca="1" si="145"/>
        <v>725.01342768078212</v>
      </c>
      <c r="M385" s="306">
        <f t="shared" ca="1" si="161"/>
        <v>-1.4844769974011276</v>
      </c>
      <c r="N385" s="304">
        <f t="shared" ca="1" si="162"/>
        <v>-85.054266735337492</v>
      </c>
      <c r="P385" s="310">
        <f t="shared" ca="1" si="163"/>
        <v>23</v>
      </c>
      <c r="Q385" s="304">
        <f t="shared" ca="1" si="164"/>
        <v>0</v>
      </c>
      <c r="R385" s="306">
        <f t="shared" ca="1" si="165"/>
        <v>0</v>
      </c>
      <c r="S385" s="307">
        <f t="shared" ca="1" si="166"/>
        <v>3.2539999999999996</v>
      </c>
      <c r="T385" s="304">
        <f t="shared" ca="1" si="146"/>
        <v>31.921739999999996</v>
      </c>
      <c r="U385" s="311">
        <f t="shared" ca="1" si="147"/>
        <v>0</v>
      </c>
      <c r="V385" s="306">
        <f t="shared" ca="1" si="148"/>
        <v>1.2252032992403197</v>
      </c>
      <c r="W385" s="304">
        <f t="shared" ca="1" si="149"/>
        <v>27.655493676084632</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1.2745817687518244</v>
      </c>
      <c r="AH385" s="304">
        <f t="shared" ca="1" si="173"/>
        <v>-8.4988929528174726</v>
      </c>
    </row>
    <row r="386" spans="1:34" x14ac:dyDescent="0.2">
      <c r="A386" s="347">
        <f t="shared" ca="1" si="151"/>
        <v>1E-4</v>
      </c>
      <c r="B386" s="304">
        <f t="shared" ca="1" si="152"/>
        <v>33.300500000000198</v>
      </c>
      <c r="D386" s="306">
        <f t="shared" ca="1" si="153"/>
        <v>-0.73271058780900022</v>
      </c>
      <c r="E386" s="307">
        <f t="shared" ca="1" si="154"/>
        <v>-1.3427207362772169</v>
      </c>
      <c r="F386" s="304">
        <f t="shared" ca="1" si="155"/>
        <v>1.5296286415716207</v>
      </c>
      <c r="G386" s="306">
        <f t="shared" ca="1" si="156"/>
        <v>9.0673449765442768</v>
      </c>
      <c r="H386" s="307">
        <f t="shared" ca="1" si="157"/>
        <v>-104.78415647791158</v>
      </c>
      <c r="I386" s="304">
        <f t="shared" ca="1" si="158"/>
        <v>105.1757395681681</v>
      </c>
      <c r="J386" s="306">
        <f t="shared" ca="1" si="159"/>
        <v>725.01152856350234</v>
      </c>
      <c r="K386" s="307">
        <f t="shared" ca="1" si="160"/>
        <v>-1.6699263443992258</v>
      </c>
      <c r="L386" s="304">
        <f t="shared" ca="1" si="145"/>
        <v>725.01345174002245</v>
      </c>
      <c r="M386" s="306">
        <f t="shared" ca="1" si="161"/>
        <v>-1.4844778015232925</v>
      </c>
      <c r="N386" s="304">
        <f t="shared" ca="1" si="162"/>
        <v>-85.054312808143749</v>
      </c>
      <c r="P386" s="310">
        <f t="shared" ca="1" si="163"/>
        <v>23</v>
      </c>
      <c r="Q386" s="304">
        <f t="shared" ca="1" si="164"/>
        <v>0</v>
      </c>
      <c r="R386" s="306">
        <f t="shared" ca="1" si="165"/>
        <v>0</v>
      </c>
      <c r="S386" s="307">
        <f t="shared" ca="1" si="166"/>
        <v>3.2539999999999996</v>
      </c>
      <c r="T386" s="304">
        <f t="shared" ca="1" si="146"/>
        <v>31.921739999999996</v>
      </c>
      <c r="U386" s="311">
        <f t="shared" ca="1" si="147"/>
        <v>0</v>
      </c>
      <c r="V386" s="306">
        <f t="shared" ca="1" si="148"/>
        <v>1.2252045830591209</v>
      </c>
      <c r="W386" s="304">
        <f t="shared" ca="1" si="149"/>
        <v>27.655589682474563</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1.2745529443496793</v>
      </c>
      <c r="AH386" s="304">
        <f t="shared" ca="1" si="173"/>
        <v>-8.4989224573093534</v>
      </c>
    </row>
    <row r="387" spans="1:34" x14ac:dyDescent="0.2">
      <c r="A387" s="347">
        <f t="shared" ca="1" si="151"/>
        <v>1E-4</v>
      </c>
      <c r="B387" s="304">
        <f t="shared" ca="1" si="152"/>
        <v>33.300600000000202</v>
      </c>
      <c r="D387" s="306">
        <f t="shared" ca="1" si="153"/>
        <v>-0.73270632267210467</v>
      </c>
      <c r="E387" s="307">
        <f t="shared" ca="1" si="154"/>
        <v>-1.3426907528239092</v>
      </c>
      <c r="F387" s="304">
        <f t="shared" ca="1" si="155"/>
        <v>1.5296002788318634</v>
      </c>
      <c r="G387" s="306">
        <f t="shared" ca="1" si="156"/>
        <v>9.0672717059120096</v>
      </c>
      <c r="H387" s="307">
        <f t="shared" ca="1" si="157"/>
        <v>-104.78429074698687</v>
      </c>
      <c r="I387" s="304">
        <f t="shared" ca="1" si="158"/>
        <v>105.17586702061415</v>
      </c>
      <c r="J387" s="306">
        <f t="shared" ca="1" si="159"/>
        <v>725.01152856350234</v>
      </c>
      <c r="K387" s="307">
        <f t="shared" ca="1" si="160"/>
        <v>-1.6804047667604707</v>
      </c>
      <c r="L387" s="304">
        <f t="shared" ca="1" si="145"/>
        <v>725.01347595073457</v>
      </c>
      <c r="M387" s="306">
        <f t="shared" ca="1" si="161"/>
        <v>-1.4844786056370105</v>
      </c>
      <c r="N387" s="304">
        <f t="shared" ca="1" si="162"/>
        <v>-85.05435888046604</v>
      </c>
      <c r="P387" s="310">
        <f t="shared" ca="1" si="163"/>
        <v>23</v>
      </c>
      <c r="Q387" s="304">
        <f t="shared" ca="1" si="164"/>
        <v>0</v>
      </c>
      <c r="R387" s="306">
        <f t="shared" ca="1" si="165"/>
        <v>0</v>
      </c>
      <c r="S387" s="307">
        <f t="shared" ca="1" si="166"/>
        <v>3.2539999999999996</v>
      </c>
      <c r="T387" s="304">
        <f t="shared" ca="1" si="146"/>
        <v>31.921739999999996</v>
      </c>
      <c r="U387" s="311">
        <f t="shared" ca="1" si="147"/>
        <v>0</v>
      </c>
      <c r="V387" s="306">
        <f t="shared" ca="1" si="148"/>
        <v>1.2252058668809127</v>
      </c>
      <c r="W387" s="304">
        <f t="shared" ca="1" si="149"/>
        <v>27.655685687637856</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1.2745241203110371</v>
      </c>
      <c r="AH387" s="304">
        <f t="shared" ca="1" si="173"/>
        <v>-8.4989519614242681</v>
      </c>
    </row>
    <row r="388" spans="1:34" x14ac:dyDescent="0.2">
      <c r="A388" s="347">
        <f t="shared" ca="1" si="151"/>
        <v>1E-4</v>
      </c>
      <c r="B388" s="304">
        <f t="shared" ca="1" si="152"/>
        <v>33.300700000000205</v>
      </c>
      <c r="D388" s="306">
        <f t="shared" ca="1" si="153"/>
        <v>-0.73270205752648587</v>
      </c>
      <c r="E388" s="307">
        <f t="shared" ca="1" si="154"/>
        <v>-1.3426607697537367</v>
      </c>
      <c r="F388" s="304">
        <f t="shared" ca="1" si="155"/>
        <v>1.5295719164979602</v>
      </c>
      <c r="G388" s="306">
        <f t="shared" ca="1" si="156"/>
        <v>9.0671984357062563</v>
      </c>
      <c r="H388" s="307">
        <f t="shared" ca="1" si="157"/>
        <v>-104.78442501306384</v>
      </c>
      <c r="I388" s="304">
        <f t="shared" ca="1" si="158"/>
        <v>105.17599447017781</v>
      </c>
      <c r="J388" s="306">
        <f t="shared" ca="1" si="159"/>
        <v>725.01152856350234</v>
      </c>
      <c r="K388" s="307">
        <f t="shared" ca="1" si="160"/>
        <v>-1.6908832025484732</v>
      </c>
      <c r="L388" s="304">
        <f t="shared" ref="L388:L451" ca="1" si="174">SQRT(pos_x^2+pos_z^2)</f>
        <v>725.01350031291884</v>
      </c>
      <c r="M388" s="306">
        <f t="shared" ca="1" si="161"/>
        <v>-1.4844794097422822</v>
      </c>
      <c r="N388" s="304">
        <f t="shared" ca="1" si="162"/>
        <v>-85.054404952304395</v>
      </c>
      <c r="P388" s="310">
        <f t="shared" ca="1" si="163"/>
        <v>23</v>
      </c>
      <c r="Q388" s="304">
        <f t="shared" ca="1" si="164"/>
        <v>0</v>
      </c>
      <c r="R388" s="306">
        <f t="shared" ca="1" si="165"/>
        <v>0</v>
      </c>
      <c r="S388" s="307">
        <f t="shared" ca="1" si="166"/>
        <v>3.2539999999999996</v>
      </c>
      <c r="T388" s="304">
        <f t="shared" ref="T388:T451" ca="1" si="175">m*g</f>
        <v>31.921739999999996</v>
      </c>
      <c r="U388" s="311">
        <f t="shared" ref="U388:U451" ca="1" si="176">IF(pos_xz&lt;L_rampe,Poids*COS(Beta),0)</f>
        <v>0</v>
      </c>
      <c r="V388" s="306">
        <f t="shared" ref="V388:V451" ca="1" si="177">Rho_moyen*(20000-Alt_rampe-pos_z)/(20000+Alt_rampe+pos_z)</f>
        <v>1.2252071507056945</v>
      </c>
      <c r="W388" s="304">
        <f t="shared" ref="W388:W451" ca="1" si="178">1/2*Rho*Sref*Cx*vit_xz^2</f>
        <v>27.6557816915745</v>
      </c>
      <c r="Y388" s="314" t="str">
        <f t="shared" ca="1" si="167"/>
        <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1.274495296635898</v>
      </c>
      <c r="AH388" s="304">
        <f t="shared" ca="1" si="173"/>
        <v>-8.4989814651622186</v>
      </c>
    </row>
    <row r="389" spans="1:34" x14ac:dyDescent="0.2">
      <c r="A389" s="347">
        <f t="shared" ref="A389:A452" ca="1" si="180">IF(B388+0.01&lt;=T_ini+ROUNDUP(Temps_fin_propu,0), 0.01, IF(K388&gt;0, 0.1, 0.0001))</f>
        <v>1E-4</v>
      </c>
      <c r="B389" s="304">
        <f t="shared" ref="B389:B452" ca="1" si="181">B388+pas</f>
        <v>33.300800000000208</v>
      </c>
      <c r="D389" s="306">
        <f t="shared" ref="D389:D452" ca="1" si="182">IF(AND(L388&lt;L_rampe,Poussee&lt;Poids*SIN(M388)),0,(-W388+Poussee)/m*COS(M388)-U388/m*SIN(M388))</f>
        <v>-0.7326977923721415</v>
      </c>
      <c r="E389" s="307">
        <f t="shared" ref="E389:E452" ca="1" si="183">IF(AND(L388&lt;L_rampe,Poussee&lt;Poids*SIN(M388)),0,(-W388+Poussee)/m*SIN(M388)+U388/m*COS(M388)-Poids/m)</f>
        <v>-1.3426307870666996</v>
      </c>
      <c r="F389" s="304">
        <f t="shared" ref="F389:F452" ca="1" si="184">SQRT(acc_x^2+acc_z^2)</f>
        <v>1.5295435545699099</v>
      </c>
      <c r="G389" s="306">
        <f t="shared" ref="G389:G452" ca="1" si="185">G388+acc_x*pas</f>
        <v>9.0671251659270187</v>
      </c>
      <c r="H389" s="307">
        <f t="shared" ref="H389:H452" ca="1" si="186">H388+acc_z*pas</f>
        <v>-104.78455927614255</v>
      </c>
      <c r="I389" s="304">
        <f t="shared" ref="I389:I452" ca="1" si="187">SQRT(vit_x^2+vit_z^2)</f>
        <v>105.17612191685915</v>
      </c>
      <c r="J389" s="306">
        <f t="shared" ref="J389:J452" ca="1" si="188">J388+0.5*(vit_x+G388)*pas*(K388&gt;=0)</f>
        <v>725.01152856350234</v>
      </c>
      <c r="K389" s="307">
        <f t="shared" ref="K389:K452" ca="1" si="189">K388+0.5*(vit_z+H388)*pas</f>
        <v>-1.7013616517629335</v>
      </c>
      <c r="L389" s="304">
        <f t="shared" ca="1" si="174"/>
        <v>725.01352482657603</v>
      </c>
      <c r="M389" s="306">
        <f t="shared" ref="M389:M452" ca="1" si="190">IF(AND(L388&gt;L_rampe,G389&gt;0),ATAN2(G389,H389),$M$4)</f>
        <v>-1.4844802138391071</v>
      </c>
      <c r="N389" s="304">
        <f t="shared" ref="N389:N452" ca="1" si="191">DEGREES(Beta)</f>
        <v>-85.054451023658785</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3.2539999999999996</v>
      </c>
      <c r="T389" s="304">
        <f t="shared" ca="1" si="175"/>
        <v>31.921739999999996</v>
      </c>
      <c r="U389" s="311">
        <f t="shared" ca="1" si="176"/>
        <v>0</v>
      </c>
      <c r="V389" s="306">
        <f t="shared" ca="1" si="177"/>
        <v>1.2252084345334668</v>
      </c>
      <c r="W389" s="304">
        <f t="shared" ca="1" si="178"/>
        <v>27.65587769428452</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1.2744664733242583</v>
      </c>
      <c r="AH389" s="304">
        <f t="shared" ref="AH389:AH452" ca="1" si="202">IF(AND(L388&lt;L_rampe,Poussee&lt;Poids*SIN(M388)), g*SIN(M388), (-W388+Poussee)/m)</f>
        <v>-8.4990109685232031</v>
      </c>
    </row>
    <row r="390" spans="1:34" x14ac:dyDescent="0.2">
      <c r="A390" s="347">
        <f t="shared" ca="1" si="180"/>
        <v>1E-4</v>
      </c>
      <c r="B390" s="304">
        <f t="shared" ca="1" si="181"/>
        <v>33.300900000000212</v>
      </c>
      <c r="D390" s="306">
        <f t="shared" ca="1" si="182"/>
        <v>-0.73269352720907743</v>
      </c>
      <c r="E390" s="307">
        <f t="shared" ca="1" si="183"/>
        <v>-1.3426008047627906</v>
      </c>
      <c r="F390" s="304">
        <f t="shared" ca="1" si="184"/>
        <v>1.5295151930477096</v>
      </c>
      <c r="G390" s="306">
        <f t="shared" ca="1" si="185"/>
        <v>9.0670518965742986</v>
      </c>
      <c r="H390" s="307">
        <f t="shared" ca="1" si="186"/>
        <v>-104.78469353622302</v>
      </c>
      <c r="I390" s="304">
        <f t="shared" ca="1" si="187"/>
        <v>105.17624936065816</v>
      </c>
      <c r="J390" s="306">
        <f t="shared" ca="1" si="188"/>
        <v>725.01152856350234</v>
      </c>
      <c r="K390" s="307">
        <f t="shared" ca="1" si="189"/>
        <v>-1.7118401144035518</v>
      </c>
      <c r="L390" s="304">
        <f t="shared" ca="1" si="174"/>
        <v>725.01354949170661</v>
      </c>
      <c r="M390" s="306">
        <f t="shared" ca="1" si="190"/>
        <v>-1.4844810179274859</v>
      </c>
      <c r="N390" s="304">
        <f t="shared" ca="1" si="191"/>
        <v>-85.054497094529239</v>
      </c>
      <c r="P390" s="310">
        <f t="shared" ca="1" si="192"/>
        <v>23</v>
      </c>
      <c r="Q390" s="304">
        <f t="shared" ca="1" si="193"/>
        <v>0</v>
      </c>
      <c r="R390" s="306">
        <f t="shared" ca="1" si="194"/>
        <v>0</v>
      </c>
      <c r="S390" s="307">
        <f t="shared" ca="1" si="195"/>
        <v>3.2539999999999996</v>
      </c>
      <c r="T390" s="304">
        <f t="shared" ca="1" si="175"/>
        <v>31.921739999999996</v>
      </c>
      <c r="U390" s="311">
        <f t="shared" ca="1" si="176"/>
        <v>0</v>
      </c>
      <c r="V390" s="306">
        <f t="shared" ca="1" si="177"/>
        <v>1.2252097183642299</v>
      </c>
      <c r="W390" s="304">
        <f t="shared" ca="1" si="178"/>
        <v>27.655973695767926</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1.2744376503761181</v>
      </c>
      <c r="AH390" s="304">
        <f t="shared" ca="1" si="202"/>
        <v>-8.4990404715072287</v>
      </c>
    </row>
    <row r="391" spans="1:34" x14ac:dyDescent="0.2">
      <c r="A391" s="347">
        <f t="shared" ca="1" si="180"/>
        <v>1E-4</v>
      </c>
      <c r="B391" s="304">
        <f t="shared" ca="1" si="181"/>
        <v>33.301000000000215</v>
      </c>
      <c r="D391" s="306">
        <f t="shared" ca="1" si="182"/>
        <v>-0.73268926203729035</v>
      </c>
      <c r="E391" s="307">
        <f t="shared" ca="1" si="183"/>
        <v>-1.3425708228420081</v>
      </c>
      <c r="F391" s="304">
        <f t="shared" ca="1" si="184"/>
        <v>1.5294868319313561</v>
      </c>
      <c r="G391" s="306">
        <f t="shared" ca="1" si="185"/>
        <v>9.0669786276480941</v>
      </c>
      <c r="H391" s="307">
        <f t="shared" ca="1" si="186"/>
        <v>-104.7848277933053</v>
      </c>
      <c r="I391" s="304">
        <f t="shared" ca="1" si="187"/>
        <v>105.17637680157496</v>
      </c>
      <c r="J391" s="306">
        <f t="shared" ca="1" si="188"/>
        <v>725.01152856350234</v>
      </c>
      <c r="K391" s="307">
        <f t="shared" ca="1" si="189"/>
        <v>-1.7223185904700282</v>
      </c>
      <c r="L391" s="304">
        <f t="shared" ca="1" si="174"/>
        <v>725.01357430831138</v>
      </c>
      <c r="M391" s="306">
        <f t="shared" ca="1" si="190"/>
        <v>-1.4844818220074183</v>
      </c>
      <c r="N391" s="304">
        <f t="shared" ca="1" si="191"/>
        <v>-85.054543164915756</v>
      </c>
      <c r="P391" s="310">
        <f t="shared" ca="1" si="192"/>
        <v>23</v>
      </c>
      <c r="Q391" s="304">
        <f t="shared" ca="1" si="193"/>
        <v>0</v>
      </c>
      <c r="R391" s="306">
        <f t="shared" ca="1" si="194"/>
        <v>0</v>
      </c>
      <c r="S391" s="307">
        <f t="shared" ca="1" si="195"/>
        <v>3.2539999999999996</v>
      </c>
      <c r="T391" s="304">
        <f t="shared" ca="1" si="175"/>
        <v>31.921739999999996</v>
      </c>
      <c r="U391" s="311">
        <f t="shared" ca="1" si="176"/>
        <v>0</v>
      </c>
      <c r="V391" s="306">
        <f t="shared" ca="1" si="177"/>
        <v>1.225211002197983</v>
      </c>
      <c r="W391" s="304">
        <f t="shared" ca="1" si="178"/>
        <v>27.656069696024737</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1.2744088277914685</v>
      </c>
      <c r="AH391" s="304">
        <f t="shared" ca="1" si="202"/>
        <v>-8.499069974114299</v>
      </c>
    </row>
    <row r="392" spans="1:34" x14ac:dyDescent="0.2">
      <c r="A392" s="347">
        <f t="shared" ca="1" si="180"/>
        <v>1E-4</v>
      </c>
      <c r="B392" s="304">
        <f t="shared" ca="1" si="181"/>
        <v>33.301100000000218</v>
      </c>
      <c r="D392" s="306">
        <f t="shared" ca="1" si="182"/>
        <v>-0.7326849968567839</v>
      </c>
      <c r="E392" s="307">
        <f t="shared" ca="1" si="183"/>
        <v>-1.3425408413043431</v>
      </c>
      <c r="F392" s="304">
        <f t="shared" ca="1" si="184"/>
        <v>1.5294584712208432</v>
      </c>
      <c r="G392" s="306">
        <f t="shared" ca="1" si="185"/>
        <v>9.066905359148409</v>
      </c>
      <c r="H392" s="307">
        <f t="shared" ca="1" si="186"/>
        <v>-104.78496204738943</v>
      </c>
      <c r="I392" s="304">
        <f t="shared" ca="1" si="187"/>
        <v>105.1765042396095</v>
      </c>
      <c r="J392" s="306">
        <f t="shared" ca="1" si="188"/>
        <v>725.01152856350234</v>
      </c>
      <c r="K392" s="307">
        <f t="shared" ca="1" si="189"/>
        <v>-1.7327970799620629</v>
      </c>
      <c r="L392" s="304">
        <f t="shared" ca="1" si="174"/>
        <v>725.01359927639044</v>
      </c>
      <c r="M392" s="306">
        <f t="shared" ca="1" si="190"/>
        <v>-1.4844826260789044</v>
      </c>
      <c r="N392" s="304">
        <f t="shared" ca="1" si="191"/>
        <v>-85.054589234818337</v>
      </c>
      <c r="P392" s="310">
        <f t="shared" ca="1" si="192"/>
        <v>23</v>
      </c>
      <c r="Q392" s="304">
        <f t="shared" ca="1" si="193"/>
        <v>0</v>
      </c>
      <c r="R392" s="306">
        <f t="shared" ca="1" si="194"/>
        <v>0</v>
      </c>
      <c r="S392" s="307">
        <f t="shared" ca="1" si="195"/>
        <v>3.2539999999999996</v>
      </c>
      <c r="T392" s="304">
        <f t="shared" ca="1" si="175"/>
        <v>31.921739999999996</v>
      </c>
      <c r="U392" s="311">
        <f t="shared" ca="1" si="176"/>
        <v>0</v>
      </c>
      <c r="V392" s="306">
        <f t="shared" ca="1" si="177"/>
        <v>1.2252122860347268</v>
      </c>
      <c r="W392" s="304">
        <f t="shared" ca="1" si="178"/>
        <v>27.656165695054941</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1.2743800055703094</v>
      </c>
      <c r="AH392" s="304">
        <f t="shared" ca="1" si="202"/>
        <v>-8.4990994763444192</v>
      </c>
    </row>
    <row r="393" spans="1:34" x14ac:dyDescent="0.2">
      <c r="A393" s="347">
        <f t="shared" ca="1" si="180"/>
        <v>1E-4</v>
      </c>
      <c r="B393" s="304">
        <f t="shared" ca="1" si="181"/>
        <v>33.301200000000222</v>
      </c>
      <c r="D393" s="306">
        <f t="shared" ca="1" si="182"/>
        <v>-0.73268073166755976</v>
      </c>
      <c r="E393" s="307">
        <f t="shared" ca="1" si="183"/>
        <v>-1.3425108601498028</v>
      </c>
      <c r="F393" s="304">
        <f t="shared" ca="1" si="184"/>
        <v>1.5294301109161785</v>
      </c>
      <c r="G393" s="306">
        <f t="shared" ca="1" si="185"/>
        <v>9.0668320910752431</v>
      </c>
      <c r="H393" s="307">
        <f t="shared" ca="1" si="186"/>
        <v>-104.78509629847544</v>
      </c>
      <c r="I393" s="304">
        <f t="shared" ca="1" si="187"/>
        <v>105.17663167476188</v>
      </c>
      <c r="J393" s="306">
        <f t="shared" ca="1" si="188"/>
        <v>725.01152856350234</v>
      </c>
      <c r="K393" s="307">
        <f t="shared" ca="1" si="189"/>
        <v>-1.7432755828793562</v>
      </c>
      <c r="L393" s="304">
        <f t="shared" ca="1" si="174"/>
        <v>725.0136243959447</v>
      </c>
      <c r="M393" s="306">
        <f t="shared" ca="1" si="190"/>
        <v>-1.4844834301419445</v>
      </c>
      <c r="N393" s="304">
        <f t="shared" ca="1" si="191"/>
        <v>-85.054635304236996</v>
      </c>
      <c r="P393" s="310">
        <f t="shared" ca="1" si="192"/>
        <v>23</v>
      </c>
      <c r="Q393" s="304">
        <f t="shared" ca="1" si="193"/>
        <v>0</v>
      </c>
      <c r="R393" s="306">
        <f t="shared" ca="1" si="194"/>
        <v>0</v>
      </c>
      <c r="S393" s="307">
        <f t="shared" ca="1" si="195"/>
        <v>3.2539999999999996</v>
      </c>
      <c r="T393" s="304">
        <f t="shared" ca="1" si="175"/>
        <v>31.921739999999996</v>
      </c>
      <c r="U393" s="311">
        <f t="shared" ca="1" si="176"/>
        <v>0</v>
      </c>
      <c r="V393" s="306">
        <f t="shared" ca="1" si="177"/>
        <v>1.22521356987446</v>
      </c>
      <c r="W393" s="304">
        <f t="shared" ca="1" si="178"/>
        <v>27.65626169285855</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1.2743511837126409</v>
      </c>
      <c r="AH393" s="304">
        <f t="shared" ca="1" si="202"/>
        <v>-8.4991289781975858</v>
      </c>
    </row>
    <row r="394" spans="1:34" x14ac:dyDescent="0.2">
      <c r="A394" s="347">
        <f t="shared" ca="1" si="180"/>
        <v>1E-4</v>
      </c>
      <c r="B394" s="304">
        <f t="shared" ca="1" si="181"/>
        <v>33.301300000000225</v>
      </c>
      <c r="D394" s="306">
        <f t="shared" ca="1" si="182"/>
        <v>-0.73267646646961593</v>
      </c>
      <c r="E394" s="307">
        <f t="shared" ca="1" si="183"/>
        <v>-1.3424808793783818</v>
      </c>
      <c r="F394" s="304">
        <f t="shared" ca="1" si="184"/>
        <v>1.5294017510173563</v>
      </c>
      <c r="G394" s="306">
        <f t="shared" ca="1" si="185"/>
        <v>9.0667588234285965</v>
      </c>
      <c r="H394" s="307">
        <f t="shared" ca="1" si="186"/>
        <v>-104.78523054656337</v>
      </c>
      <c r="I394" s="304">
        <f t="shared" ca="1" si="187"/>
        <v>105.17675910703208</v>
      </c>
      <c r="J394" s="306">
        <f t="shared" ca="1" si="188"/>
        <v>725.01152856350234</v>
      </c>
      <c r="K394" s="307">
        <f t="shared" ca="1" si="189"/>
        <v>-1.7537540992216081</v>
      </c>
      <c r="L394" s="304">
        <f t="shared" ca="1" si="174"/>
        <v>725.01364966697474</v>
      </c>
      <c r="M394" s="306">
        <f t="shared" ca="1" si="190"/>
        <v>-1.484484234196539</v>
      </c>
      <c r="N394" s="304">
        <f t="shared" ca="1" si="191"/>
        <v>-85.054681373171761</v>
      </c>
      <c r="P394" s="310">
        <f t="shared" ca="1" si="192"/>
        <v>23</v>
      </c>
      <c r="Q394" s="304">
        <f t="shared" ca="1" si="193"/>
        <v>0</v>
      </c>
      <c r="R394" s="306">
        <f t="shared" ca="1" si="194"/>
        <v>0</v>
      </c>
      <c r="S394" s="307">
        <f t="shared" ca="1" si="195"/>
        <v>3.2539999999999996</v>
      </c>
      <c r="T394" s="304">
        <f t="shared" ca="1" si="175"/>
        <v>31.921739999999996</v>
      </c>
      <c r="U394" s="311">
        <f t="shared" ca="1" si="176"/>
        <v>0</v>
      </c>
      <c r="V394" s="306">
        <f t="shared" ca="1" si="177"/>
        <v>1.2252148537171839</v>
      </c>
      <c r="W394" s="304">
        <f t="shared" ca="1" si="178"/>
        <v>27.656357689435573</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1.2743223622184594</v>
      </c>
      <c r="AH394" s="304">
        <f t="shared" ca="1" si="202"/>
        <v>-8.4991584796738024</v>
      </c>
    </row>
    <row r="395" spans="1:34" x14ac:dyDescent="0.2">
      <c r="A395" s="347">
        <f t="shared" ca="1" si="180"/>
        <v>1E-4</v>
      </c>
      <c r="B395" s="304">
        <f t="shared" ca="1" si="181"/>
        <v>33.301400000000228</v>
      </c>
      <c r="D395" s="306">
        <f t="shared" ca="1" si="182"/>
        <v>-0.73267220126295241</v>
      </c>
      <c r="E395" s="307">
        <f t="shared" ca="1" si="183"/>
        <v>-1.3424508989900765</v>
      </c>
      <c r="F395" s="304">
        <f t="shared" ca="1" si="184"/>
        <v>1.5293733915243737</v>
      </c>
      <c r="G395" s="306">
        <f t="shared" ca="1" si="185"/>
        <v>9.0666855562084709</v>
      </c>
      <c r="H395" s="307">
        <f t="shared" ca="1" si="186"/>
        <v>-104.78536479165327</v>
      </c>
      <c r="I395" s="304">
        <f t="shared" ca="1" si="187"/>
        <v>105.17688653642018</v>
      </c>
      <c r="J395" s="306">
        <f t="shared" ca="1" si="188"/>
        <v>725.01152856350234</v>
      </c>
      <c r="K395" s="307">
        <f t="shared" ca="1" si="189"/>
        <v>-1.7642326289885188</v>
      </c>
      <c r="L395" s="304">
        <f t="shared" ca="1" si="174"/>
        <v>725.0136750894809</v>
      </c>
      <c r="M395" s="306">
        <f t="shared" ca="1" si="190"/>
        <v>-1.4844850382426875</v>
      </c>
      <c r="N395" s="304">
        <f t="shared" ca="1" si="191"/>
        <v>-85.054727441622603</v>
      </c>
      <c r="P395" s="310">
        <f t="shared" ca="1" si="192"/>
        <v>23</v>
      </c>
      <c r="Q395" s="304">
        <f t="shared" ca="1" si="193"/>
        <v>0</v>
      </c>
      <c r="R395" s="306">
        <f t="shared" ca="1" si="194"/>
        <v>0</v>
      </c>
      <c r="S395" s="307">
        <f t="shared" ca="1" si="195"/>
        <v>3.2539999999999996</v>
      </c>
      <c r="T395" s="304">
        <f t="shared" ca="1" si="175"/>
        <v>31.921739999999996</v>
      </c>
      <c r="U395" s="311">
        <f t="shared" ca="1" si="176"/>
        <v>0</v>
      </c>
      <c r="V395" s="306">
        <f t="shared" ca="1" si="177"/>
        <v>1.2252161375628985</v>
      </c>
      <c r="W395" s="304">
        <f t="shared" ca="1" si="178"/>
        <v>27.656453684786047</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1.2742935410877649</v>
      </c>
      <c r="AH395" s="304">
        <f t="shared" ca="1" si="202"/>
        <v>-8.4991879807730726</v>
      </c>
    </row>
    <row r="396" spans="1:34" x14ac:dyDescent="0.2">
      <c r="A396" s="347">
        <f t="shared" ca="1" si="180"/>
        <v>1E-4</v>
      </c>
      <c r="B396" s="304">
        <f t="shared" ca="1" si="181"/>
        <v>33.301500000000232</v>
      </c>
      <c r="D396" s="306">
        <f t="shared" ca="1" si="182"/>
        <v>-0.73266793604757385</v>
      </c>
      <c r="E396" s="307">
        <f t="shared" ca="1" si="183"/>
        <v>-1.3424209189848799</v>
      </c>
      <c r="F396" s="304">
        <f t="shared" ca="1" si="184"/>
        <v>1.5293450324372264</v>
      </c>
      <c r="G396" s="306">
        <f t="shared" ca="1" si="185"/>
        <v>9.0666122894148664</v>
      </c>
      <c r="H396" s="307">
        <f t="shared" ca="1" si="186"/>
        <v>-104.78549903374517</v>
      </c>
      <c r="I396" s="304">
        <f t="shared" ca="1" si="187"/>
        <v>105.17701396292624</v>
      </c>
      <c r="J396" s="306">
        <f t="shared" ca="1" si="188"/>
        <v>725.01152856350234</v>
      </c>
      <c r="K396" s="307">
        <f t="shared" ca="1" si="189"/>
        <v>-1.7747111721797888</v>
      </c>
      <c r="L396" s="304">
        <f t="shared" ca="1" si="174"/>
        <v>725.01370066346396</v>
      </c>
      <c r="M396" s="306">
        <f t="shared" ca="1" si="190"/>
        <v>-1.4844858422803904</v>
      </c>
      <c r="N396" s="304">
        <f t="shared" ca="1" si="191"/>
        <v>-85.054773509589552</v>
      </c>
      <c r="P396" s="310">
        <f t="shared" ca="1" si="192"/>
        <v>23</v>
      </c>
      <c r="Q396" s="304">
        <f t="shared" ca="1" si="193"/>
        <v>0</v>
      </c>
      <c r="R396" s="306">
        <f t="shared" ca="1" si="194"/>
        <v>0</v>
      </c>
      <c r="S396" s="307">
        <f t="shared" ca="1" si="195"/>
        <v>3.2539999999999996</v>
      </c>
      <c r="T396" s="304">
        <f t="shared" ca="1" si="175"/>
        <v>31.921739999999996</v>
      </c>
      <c r="U396" s="311">
        <f t="shared" ca="1" si="176"/>
        <v>0</v>
      </c>
      <c r="V396" s="306">
        <f t="shared" ca="1" si="177"/>
        <v>1.2252174214116025</v>
      </c>
      <c r="W396" s="304">
        <f t="shared" ca="1" si="178"/>
        <v>27.656549678909951</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1.2742647203205468</v>
      </c>
      <c r="AH396" s="304">
        <f t="shared" ca="1" si="202"/>
        <v>-8.4992174814954051</v>
      </c>
    </row>
    <row r="397" spans="1:34" x14ac:dyDescent="0.2">
      <c r="A397" s="347">
        <f t="shared" ca="1" si="180"/>
        <v>1E-4</v>
      </c>
      <c r="B397" s="304">
        <f t="shared" ca="1" si="181"/>
        <v>33.301600000000235</v>
      </c>
      <c r="D397" s="306">
        <f t="shared" ca="1" si="182"/>
        <v>-0.7326636708234795</v>
      </c>
      <c r="E397" s="307">
        <f t="shared" ca="1" si="183"/>
        <v>-1.342390939362792</v>
      </c>
      <c r="F397" s="304">
        <f t="shared" ca="1" si="184"/>
        <v>1.5293166737559147</v>
      </c>
      <c r="G397" s="306">
        <f t="shared" ca="1" si="185"/>
        <v>9.0665390230477847</v>
      </c>
      <c r="H397" s="307">
        <f t="shared" ca="1" si="186"/>
        <v>-104.78563327283911</v>
      </c>
      <c r="I397" s="304">
        <f t="shared" ca="1" si="187"/>
        <v>105.17714138655022</v>
      </c>
      <c r="J397" s="306">
        <f t="shared" ca="1" si="188"/>
        <v>725.01152856350234</v>
      </c>
      <c r="K397" s="307">
        <f t="shared" ca="1" si="189"/>
        <v>-1.7851897287951179</v>
      </c>
      <c r="L397" s="304">
        <f t="shared" ca="1" si="174"/>
        <v>725.01372638892428</v>
      </c>
      <c r="M397" s="306">
        <f t="shared" ca="1" si="190"/>
        <v>-1.4844866463096476</v>
      </c>
      <c r="N397" s="304">
        <f t="shared" ca="1" si="191"/>
        <v>-85.054819577072593</v>
      </c>
      <c r="P397" s="310">
        <f t="shared" ca="1" si="192"/>
        <v>23</v>
      </c>
      <c r="Q397" s="304">
        <f t="shared" ca="1" si="193"/>
        <v>0</v>
      </c>
      <c r="R397" s="306">
        <f t="shared" ca="1" si="194"/>
        <v>0</v>
      </c>
      <c r="S397" s="307">
        <f t="shared" ca="1" si="195"/>
        <v>3.2539999999999996</v>
      </c>
      <c r="T397" s="304">
        <f t="shared" ca="1" si="175"/>
        <v>31.921739999999996</v>
      </c>
      <c r="U397" s="311">
        <f t="shared" ca="1" si="176"/>
        <v>0</v>
      </c>
      <c r="V397" s="306">
        <f t="shared" ca="1" si="177"/>
        <v>1.225218705263297</v>
      </c>
      <c r="W397" s="304">
        <f t="shared" ca="1" si="178"/>
        <v>27.656645671807293</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1.2742358999168086</v>
      </c>
      <c r="AH397" s="304">
        <f t="shared" ca="1" si="202"/>
        <v>-8.4992469818407965</v>
      </c>
    </row>
    <row r="398" spans="1:34" x14ac:dyDescent="0.2">
      <c r="A398" s="347">
        <f t="shared" ca="1" si="180"/>
        <v>1E-4</v>
      </c>
      <c r="B398" s="304">
        <f t="shared" ca="1" si="181"/>
        <v>33.301700000000238</v>
      </c>
      <c r="D398" s="306">
        <f t="shared" ca="1" si="182"/>
        <v>-0.73265940559067111</v>
      </c>
      <c r="E398" s="307">
        <f t="shared" ca="1" si="183"/>
        <v>-1.3423609601238127</v>
      </c>
      <c r="F398" s="304">
        <f t="shared" ca="1" si="184"/>
        <v>1.5292883154804393</v>
      </c>
      <c r="G398" s="306">
        <f t="shared" ca="1" si="185"/>
        <v>9.0664657571072258</v>
      </c>
      <c r="H398" s="307">
        <f t="shared" ca="1" si="186"/>
        <v>-104.78576750893512</v>
      </c>
      <c r="I398" s="304">
        <f t="shared" ca="1" si="187"/>
        <v>105.17726880729221</v>
      </c>
      <c r="J398" s="306">
        <f t="shared" ca="1" si="188"/>
        <v>725.01152856350234</v>
      </c>
      <c r="K398" s="307">
        <f t="shared" ca="1" si="189"/>
        <v>-1.7956682988342068</v>
      </c>
      <c r="L398" s="304">
        <f t="shared" ca="1" si="174"/>
        <v>725.01375226586265</v>
      </c>
      <c r="M398" s="306">
        <f t="shared" ca="1" si="190"/>
        <v>-1.4844874503304595</v>
      </c>
      <c r="N398" s="304">
        <f t="shared" ca="1" si="191"/>
        <v>-85.054865644071754</v>
      </c>
      <c r="P398" s="310">
        <f t="shared" ca="1" si="192"/>
        <v>23</v>
      </c>
      <c r="Q398" s="304">
        <f t="shared" ca="1" si="193"/>
        <v>0</v>
      </c>
      <c r="R398" s="306">
        <f t="shared" ca="1" si="194"/>
        <v>0</v>
      </c>
      <c r="S398" s="307">
        <f t="shared" ca="1" si="195"/>
        <v>3.2539999999999996</v>
      </c>
      <c r="T398" s="304">
        <f t="shared" ca="1" si="175"/>
        <v>31.921739999999996</v>
      </c>
      <c r="U398" s="311">
        <f t="shared" ca="1" si="176"/>
        <v>0</v>
      </c>
      <c r="V398" s="306">
        <f t="shared" ca="1" si="177"/>
        <v>1.2252199891179814</v>
      </c>
      <c r="W398" s="304">
        <f t="shared" ca="1" si="178"/>
        <v>27.656741663478098</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1.2742070798765504</v>
      </c>
      <c r="AH398" s="304">
        <f t="shared" ca="1" si="202"/>
        <v>-8.4992764818092486</v>
      </c>
    </row>
    <row r="399" spans="1:34" x14ac:dyDescent="0.2">
      <c r="A399" s="347">
        <f t="shared" ca="1" si="180"/>
        <v>1E-4</v>
      </c>
      <c r="B399" s="304">
        <f t="shared" ca="1" si="181"/>
        <v>33.301800000000242</v>
      </c>
      <c r="D399" s="306">
        <f t="shared" ca="1" si="182"/>
        <v>-0.73265514034914747</v>
      </c>
      <c r="E399" s="307">
        <f t="shared" ca="1" si="183"/>
        <v>-1.3423309812679349</v>
      </c>
      <c r="F399" s="304">
        <f t="shared" ca="1" si="184"/>
        <v>1.5292599576107935</v>
      </c>
      <c r="G399" s="306">
        <f t="shared" ca="1" si="185"/>
        <v>9.0663924915931915</v>
      </c>
      <c r="H399" s="307">
        <f t="shared" ca="1" si="186"/>
        <v>-104.78590174203325</v>
      </c>
      <c r="I399" s="304">
        <f t="shared" ca="1" si="187"/>
        <v>105.17739622515221</v>
      </c>
      <c r="J399" s="306">
        <f t="shared" ca="1" si="188"/>
        <v>725.01152856350234</v>
      </c>
      <c r="K399" s="307">
        <f t="shared" ca="1" si="189"/>
        <v>-1.8061468822967552</v>
      </c>
      <c r="L399" s="304">
        <f t="shared" ca="1" si="174"/>
        <v>725.0137782942794</v>
      </c>
      <c r="M399" s="306">
        <f t="shared" ca="1" si="190"/>
        <v>-1.4844882543428259</v>
      </c>
      <c r="N399" s="304">
        <f t="shared" ca="1" si="191"/>
        <v>-85.054911710587021</v>
      </c>
      <c r="P399" s="310">
        <f t="shared" ca="1" si="192"/>
        <v>23</v>
      </c>
      <c r="Q399" s="304">
        <f t="shared" ca="1" si="193"/>
        <v>0</v>
      </c>
      <c r="R399" s="306">
        <f t="shared" ca="1" si="194"/>
        <v>0</v>
      </c>
      <c r="S399" s="307">
        <f t="shared" ca="1" si="195"/>
        <v>3.2539999999999996</v>
      </c>
      <c r="T399" s="304">
        <f t="shared" ca="1" si="175"/>
        <v>31.921739999999996</v>
      </c>
      <c r="U399" s="311">
        <f t="shared" ca="1" si="176"/>
        <v>0</v>
      </c>
      <c r="V399" s="306">
        <f t="shared" ca="1" si="177"/>
        <v>1.225221272975656</v>
      </c>
      <c r="W399" s="304">
        <f t="shared" ca="1" si="178"/>
        <v>27.656837653922352</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1.2741782601997649</v>
      </c>
      <c r="AH399" s="304">
        <f t="shared" ca="1" si="202"/>
        <v>-8.4993059814007683</v>
      </c>
    </row>
    <row r="400" spans="1:34" x14ac:dyDescent="0.2">
      <c r="A400" s="347">
        <f t="shared" ca="1" si="180"/>
        <v>1E-4</v>
      </c>
      <c r="B400" s="304">
        <f t="shared" ca="1" si="181"/>
        <v>33.301900000000245</v>
      </c>
      <c r="D400" s="306">
        <f t="shared" ca="1" si="182"/>
        <v>-0.73265087509891136</v>
      </c>
      <c r="E400" s="307">
        <f t="shared" ca="1" si="183"/>
        <v>-1.3423010027951641</v>
      </c>
      <c r="F400" s="304">
        <f t="shared" ca="1" si="184"/>
        <v>1.5292316001469834</v>
      </c>
      <c r="G400" s="306">
        <f t="shared" ca="1" si="185"/>
        <v>9.0663192265056818</v>
      </c>
      <c r="H400" s="307">
        <f t="shared" ca="1" si="186"/>
        <v>-104.78603597213353</v>
      </c>
      <c r="I400" s="304">
        <f t="shared" ca="1" si="187"/>
        <v>105.1775236401303</v>
      </c>
      <c r="J400" s="306">
        <f t="shared" ca="1" si="188"/>
        <v>725.01152856350234</v>
      </c>
      <c r="K400" s="307">
        <f t="shared" ca="1" si="189"/>
        <v>-1.8166254791824636</v>
      </c>
      <c r="L400" s="304">
        <f t="shared" ca="1" si="174"/>
        <v>725.01380447417534</v>
      </c>
      <c r="M400" s="306">
        <f t="shared" ca="1" si="190"/>
        <v>-1.4844890583467474</v>
      </c>
      <c r="N400" s="304">
        <f t="shared" ca="1" si="191"/>
        <v>-85.054957776618437</v>
      </c>
      <c r="P400" s="310">
        <f t="shared" ca="1" si="192"/>
        <v>23</v>
      </c>
      <c r="Q400" s="304">
        <f t="shared" ca="1" si="193"/>
        <v>0</v>
      </c>
      <c r="R400" s="306">
        <f t="shared" ca="1" si="194"/>
        <v>0</v>
      </c>
      <c r="S400" s="307">
        <f t="shared" ca="1" si="195"/>
        <v>3.2539999999999996</v>
      </c>
      <c r="T400" s="304">
        <f t="shared" ca="1" si="175"/>
        <v>31.921739999999996</v>
      </c>
      <c r="U400" s="311">
        <f t="shared" ca="1" si="176"/>
        <v>0</v>
      </c>
      <c r="V400" s="306">
        <f t="shared" ca="1" si="177"/>
        <v>1.2252225568363211</v>
      </c>
      <c r="W400" s="304">
        <f t="shared" ca="1" si="178"/>
        <v>27.656933643140103</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1.274149440886454</v>
      </c>
      <c r="AH400" s="304">
        <f t="shared" ca="1" si="202"/>
        <v>-8.4993354806153523</v>
      </c>
    </row>
    <row r="401" spans="1:34" x14ac:dyDescent="0.2">
      <c r="A401" s="347">
        <f t="shared" ca="1" si="180"/>
        <v>1E-4</v>
      </c>
      <c r="B401" s="304">
        <f t="shared" ca="1" si="181"/>
        <v>33.302000000000248</v>
      </c>
      <c r="D401" s="306">
        <f t="shared" ca="1" si="182"/>
        <v>-0.73264660983996244</v>
      </c>
      <c r="E401" s="307">
        <f t="shared" ca="1" si="183"/>
        <v>-1.3422710247054823</v>
      </c>
      <c r="F401" s="304">
        <f t="shared" ca="1" si="184"/>
        <v>1.5292032430889937</v>
      </c>
      <c r="G401" s="306">
        <f t="shared" ca="1" si="185"/>
        <v>9.0662459618446984</v>
      </c>
      <c r="H401" s="307">
        <f t="shared" ca="1" si="186"/>
        <v>-104.786170199236</v>
      </c>
      <c r="I401" s="304">
        <f t="shared" ca="1" si="187"/>
        <v>105.17765105222649</v>
      </c>
      <c r="J401" s="306">
        <f t="shared" ca="1" si="188"/>
        <v>725.01152856350234</v>
      </c>
      <c r="K401" s="307">
        <f t="shared" ca="1" si="189"/>
        <v>-1.8271040894910322</v>
      </c>
      <c r="L401" s="304">
        <f t="shared" ca="1" si="174"/>
        <v>725.01383080555092</v>
      </c>
      <c r="M401" s="306">
        <f t="shared" ca="1" si="190"/>
        <v>-1.4844898623422238</v>
      </c>
      <c r="N401" s="304">
        <f t="shared" ca="1" si="191"/>
        <v>-85.055003842165988</v>
      </c>
      <c r="P401" s="310">
        <f t="shared" ca="1" si="192"/>
        <v>23</v>
      </c>
      <c r="Q401" s="304">
        <f t="shared" ca="1" si="193"/>
        <v>0</v>
      </c>
      <c r="R401" s="306">
        <f t="shared" ca="1" si="194"/>
        <v>0</v>
      </c>
      <c r="S401" s="307">
        <f t="shared" ca="1" si="195"/>
        <v>3.2539999999999996</v>
      </c>
      <c r="T401" s="304">
        <f t="shared" ca="1" si="175"/>
        <v>31.921739999999996</v>
      </c>
      <c r="U401" s="311">
        <f t="shared" ca="1" si="176"/>
        <v>0</v>
      </c>
      <c r="V401" s="306">
        <f t="shared" ca="1" si="177"/>
        <v>1.2252238406999756</v>
      </c>
      <c r="W401" s="304">
        <f t="shared" ca="1" si="178"/>
        <v>27.657029631131319</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1.2741206219366052</v>
      </c>
      <c r="AH401" s="304">
        <f t="shared" ca="1" si="202"/>
        <v>-8.4993649794530146</v>
      </c>
    </row>
    <row r="402" spans="1:34" x14ac:dyDescent="0.2">
      <c r="A402" s="347">
        <f t="shared" ca="1" si="180"/>
        <v>1E-4</v>
      </c>
      <c r="B402" s="304">
        <f t="shared" ca="1" si="181"/>
        <v>33.302100000000252</v>
      </c>
      <c r="D402" s="306">
        <f t="shared" ca="1" si="182"/>
        <v>-0.73264234457230115</v>
      </c>
      <c r="E402" s="307">
        <f t="shared" ca="1" si="183"/>
        <v>-1.3422410469989021</v>
      </c>
      <c r="F402" s="304">
        <f t="shared" ca="1" si="184"/>
        <v>1.5291748864368351</v>
      </c>
      <c r="G402" s="306">
        <f t="shared" ca="1" si="185"/>
        <v>9.0661726976102415</v>
      </c>
      <c r="H402" s="307">
        <f t="shared" ca="1" si="186"/>
        <v>-104.7863044233407</v>
      </c>
      <c r="I402" s="304">
        <f t="shared" ca="1" si="187"/>
        <v>105.17777846144081</v>
      </c>
      <c r="J402" s="306">
        <f t="shared" ca="1" si="188"/>
        <v>725.01152856350234</v>
      </c>
      <c r="K402" s="307">
        <f t="shared" ca="1" si="189"/>
        <v>-1.8375827132221609</v>
      </c>
      <c r="L402" s="304">
        <f t="shared" ca="1" si="174"/>
        <v>725.0138572884066</v>
      </c>
      <c r="M402" s="306">
        <f t="shared" ca="1" si="190"/>
        <v>-1.4844906663292552</v>
      </c>
      <c r="N402" s="304">
        <f t="shared" ca="1" si="191"/>
        <v>-85.055049907229673</v>
      </c>
      <c r="P402" s="310">
        <f t="shared" ca="1" si="192"/>
        <v>23</v>
      </c>
      <c r="Q402" s="304">
        <f t="shared" ca="1" si="193"/>
        <v>0</v>
      </c>
      <c r="R402" s="306">
        <f t="shared" ca="1" si="194"/>
        <v>0</v>
      </c>
      <c r="S402" s="307">
        <f t="shared" ca="1" si="195"/>
        <v>3.2539999999999996</v>
      </c>
      <c r="T402" s="304">
        <f t="shared" ca="1" si="175"/>
        <v>31.921739999999996</v>
      </c>
      <c r="U402" s="311">
        <f t="shared" ca="1" si="176"/>
        <v>0</v>
      </c>
      <c r="V402" s="306">
        <f t="shared" ca="1" si="177"/>
        <v>1.2252251245666204</v>
      </c>
      <c r="W402" s="304">
        <f t="shared" ca="1" si="178"/>
        <v>27.657125617896021</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1.2740918033502311</v>
      </c>
      <c r="AH402" s="304">
        <f t="shared" ca="1" si="202"/>
        <v>-8.4993944779137447</v>
      </c>
    </row>
    <row r="403" spans="1:34" x14ac:dyDescent="0.2">
      <c r="A403" s="347">
        <f t="shared" ca="1" si="180"/>
        <v>1E-4</v>
      </c>
      <c r="B403" s="304">
        <f t="shared" ca="1" si="181"/>
        <v>33.302200000000255</v>
      </c>
      <c r="D403" s="306">
        <f t="shared" ca="1" si="182"/>
        <v>-0.73263807929592983</v>
      </c>
      <c r="E403" s="307">
        <f t="shared" ca="1" si="183"/>
        <v>-1.3422110696754164</v>
      </c>
      <c r="F403" s="304">
        <f t="shared" ca="1" si="184"/>
        <v>1.529146530190503</v>
      </c>
      <c r="G403" s="306">
        <f t="shared" ca="1" si="185"/>
        <v>9.0660994338023126</v>
      </c>
      <c r="H403" s="307">
        <f t="shared" ca="1" si="186"/>
        <v>-104.78643864444766</v>
      </c>
      <c r="I403" s="304">
        <f t="shared" ca="1" si="187"/>
        <v>105.17790586777332</v>
      </c>
      <c r="J403" s="306">
        <f t="shared" ca="1" si="188"/>
        <v>725.01152856350234</v>
      </c>
      <c r="K403" s="307">
        <f t="shared" ca="1" si="189"/>
        <v>-1.8480613503755503</v>
      </c>
      <c r="L403" s="304">
        <f t="shared" ca="1" si="174"/>
        <v>725.01388392274316</v>
      </c>
      <c r="M403" s="306">
        <f t="shared" ca="1" si="190"/>
        <v>-1.4844914703078418</v>
      </c>
      <c r="N403" s="304">
        <f t="shared" ca="1" si="191"/>
        <v>-85.055095971809493</v>
      </c>
      <c r="P403" s="310">
        <f t="shared" ca="1" si="192"/>
        <v>23</v>
      </c>
      <c r="Q403" s="304">
        <f t="shared" ca="1" si="193"/>
        <v>0</v>
      </c>
      <c r="R403" s="306">
        <f t="shared" ca="1" si="194"/>
        <v>0</v>
      </c>
      <c r="S403" s="307">
        <f t="shared" ca="1" si="195"/>
        <v>3.2539999999999996</v>
      </c>
      <c r="T403" s="304">
        <f t="shared" ca="1" si="175"/>
        <v>31.921739999999996</v>
      </c>
      <c r="U403" s="311">
        <f t="shared" ca="1" si="176"/>
        <v>0</v>
      </c>
      <c r="V403" s="306">
        <f t="shared" ca="1" si="177"/>
        <v>1.225226408436255</v>
      </c>
      <c r="W403" s="304">
        <f t="shared" ca="1" si="178"/>
        <v>27.657221603434238</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1.2740629851273226</v>
      </c>
      <c r="AH403" s="304">
        <f t="shared" ca="1" si="202"/>
        <v>-8.4994239759975496</v>
      </c>
    </row>
    <row r="404" spans="1:34" x14ac:dyDescent="0.2">
      <c r="A404" s="347">
        <f t="shared" ca="1" si="180"/>
        <v>1E-4</v>
      </c>
      <c r="B404" s="304">
        <f t="shared" ca="1" si="181"/>
        <v>33.302300000000258</v>
      </c>
      <c r="D404" s="306">
        <f t="shared" ca="1" si="182"/>
        <v>-0.73263381401084904</v>
      </c>
      <c r="E404" s="307">
        <f t="shared" ca="1" si="183"/>
        <v>-1.3421810927350162</v>
      </c>
      <c r="F404" s="304">
        <f t="shared" ca="1" si="184"/>
        <v>1.5291181743499898</v>
      </c>
      <c r="G404" s="306">
        <f t="shared" ca="1" si="185"/>
        <v>9.066026170420912</v>
      </c>
      <c r="H404" s="307">
        <f t="shared" ca="1" si="186"/>
        <v>-104.78657286255692</v>
      </c>
      <c r="I404" s="304">
        <f t="shared" ca="1" si="187"/>
        <v>105.17803327122402</v>
      </c>
      <c r="J404" s="306">
        <f t="shared" ca="1" si="188"/>
        <v>725.01152856350234</v>
      </c>
      <c r="K404" s="307">
        <f t="shared" ca="1" si="189"/>
        <v>-1.8585400009509006</v>
      </c>
      <c r="L404" s="304">
        <f t="shared" ca="1" si="174"/>
        <v>725.01391070856096</v>
      </c>
      <c r="M404" s="306">
        <f t="shared" ca="1" si="190"/>
        <v>-1.4844922742779836</v>
      </c>
      <c r="N404" s="304">
        <f t="shared" ca="1" si="191"/>
        <v>-85.055142035905476</v>
      </c>
      <c r="P404" s="310">
        <f t="shared" ca="1" si="192"/>
        <v>23</v>
      </c>
      <c r="Q404" s="304">
        <f t="shared" ca="1" si="193"/>
        <v>0</v>
      </c>
      <c r="R404" s="306">
        <f t="shared" ca="1" si="194"/>
        <v>0</v>
      </c>
      <c r="S404" s="307">
        <f t="shared" ca="1" si="195"/>
        <v>3.2539999999999996</v>
      </c>
      <c r="T404" s="304">
        <f t="shared" ca="1" si="175"/>
        <v>31.921739999999996</v>
      </c>
      <c r="U404" s="311">
        <f t="shared" ca="1" si="176"/>
        <v>0</v>
      </c>
      <c r="V404" s="306">
        <f t="shared" ca="1" si="177"/>
        <v>1.2252276923088798</v>
      </c>
      <c r="W404" s="304">
        <f t="shared" ca="1" si="178"/>
        <v>27.657317587745951</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1.2740341672678728</v>
      </c>
      <c r="AH404" s="304">
        <f t="shared" ca="1" si="202"/>
        <v>-8.4994534737044383</v>
      </c>
    </row>
    <row r="405" spans="1:34" x14ac:dyDescent="0.2">
      <c r="A405" s="347">
        <f t="shared" ca="1" si="180"/>
        <v>1E-4</v>
      </c>
      <c r="B405" s="304">
        <f t="shared" ca="1" si="181"/>
        <v>33.302400000000262</v>
      </c>
      <c r="D405" s="306">
        <f t="shared" ca="1" si="182"/>
        <v>-0.73262954871705988</v>
      </c>
      <c r="E405" s="307">
        <f t="shared" ca="1" si="183"/>
        <v>-1.3421511161777051</v>
      </c>
      <c r="F405" s="304">
        <f t="shared" ca="1" si="184"/>
        <v>1.529089818915299</v>
      </c>
      <c r="G405" s="306">
        <f t="shared" ca="1" si="185"/>
        <v>9.0659529074660394</v>
      </c>
      <c r="H405" s="307">
        <f t="shared" ca="1" si="186"/>
        <v>-104.78670707766854</v>
      </c>
      <c r="I405" s="304">
        <f t="shared" ca="1" si="187"/>
        <v>105.17816067179298</v>
      </c>
      <c r="J405" s="306">
        <f t="shared" ca="1" si="188"/>
        <v>725.01152856350234</v>
      </c>
      <c r="K405" s="307">
        <f t="shared" ca="1" si="189"/>
        <v>-1.8690186649479119</v>
      </c>
      <c r="L405" s="304">
        <f t="shared" ca="1" si="174"/>
        <v>725.01393764586078</v>
      </c>
      <c r="M405" s="306">
        <f t="shared" ca="1" si="190"/>
        <v>-1.4844930782396808</v>
      </c>
      <c r="N405" s="304">
        <f t="shared" ca="1" si="191"/>
        <v>-85.055188099517622</v>
      </c>
      <c r="P405" s="310">
        <f t="shared" ca="1" si="192"/>
        <v>23</v>
      </c>
      <c r="Q405" s="304">
        <f t="shared" ca="1" si="193"/>
        <v>0</v>
      </c>
      <c r="R405" s="306">
        <f t="shared" ca="1" si="194"/>
        <v>0</v>
      </c>
      <c r="S405" s="307">
        <f t="shared" ca="1" si="195"/>
        <v>3.2539999999999996</v>
      </c>
      <c r="T405" s="304">
        <f t="shared" ca="1" si="175"/>
        <v>31.921739999999996</v>
      </c>
      <c r="U405" s="311">
        <f t="shared" ca="1" si="176"/>
        <v>0</v>
      </c>
      <c r="V405" s="306">
        <f t="shared" ca="1" si="177"/>
        <v>1.2252289761844943</v>
      </c>
      <c r="W405" s="304">
        <f t="shared" ca="1" si="178"/>
        <v>27.657413570831174</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1.2740053497718851</v>
      </c>
      <c r="AH405" s="304">
        <f t="shared" ca="1" si="202"/>
        <v>-8.4994829710344053</v>
      </c>
    </row>
    <row r="406" spans="1:34" x14ac:dyDescent="0.2">
      <c r="A406" s="347">
        <f t="shared" ca="1" si="180"/>
        <v>1E-4</v>
      </c>
      <c r="B406" s="304">
        <f t="shared" ca="1" si="181"/>
        <v>33.302500000000265</v>
      </c>
      <c r="D406" s="306">
        <f t="shared" ca="1" si="182"/>
        <v>-0.73262528341456268</v>
      </c>
      <c r="E406" s="307">
        <f t="shared" ca="1" si="183"/>
        <v>-1.3421211400034831</v>
      </c>
      <c r="F406" s="304">
        <f t="shared" ca="1" si="184"/>
        <v>1.5290614638864317</v>
      </c>
      <c r="G406" s="306">
        <f t="shared" ca="1" si="185"/>
        <v>9.0658796449376986</v>
      </c>
      <c r="H406" s="307">
        <f t="shared" ca="1" si="186"/>
        <v>-104.78684128978254</v>
      </c>
      <c r="I406" s="304">
        <f t="shared" ca="1" si="187"/>
        <v>105.17828806948025</v>
      </c>
      <c r="J406" s="306">
        <f t="shared" ca="1" si="188"/>
        <v>725.01152856350234</v>
      </c>
      <c r="K406" s="307">
        <f t="shared" ca="1" si="189"/>
        <v>-1.8794973423662844</v>
      </c>
      <c r="L406" s="304">
        <f t="shared" ca="1" si="174"/>
        <v>725.01396473464297</v>
      </c>
      <c r="M406" s="306">
        <f t="shared" ca="1" si="190"/>
        <v>-1.4844938821929337</v>
      </c>
      <c r="N406" s="304">
        <f t="shared" ca="1" si="191"/>
        <v>-85.055234162645931</v>
      </c>
      <c r="P406" s="310">
        <f t="shared" ca="1" si="192"/>
        <v>23</v>
      </c>
      <c r="Q406" s="304">
        <f t="shared" ca="1" si="193"/>
        <v>0</v>
      </c>
      <c r="R406" s="306">
        <f t="shared" ca="1" si="194"/>
        <v>0</v>
      </c>
      <c r="S406" s="307">
        <f t="shared" ca="1" si="195"/>
        <v>3.2539999999999996</v>
      </c>
      <c r="T406" s="304">
        <f t="shared" ca="1" si="175"/>
        <v>31.921739999999996</v>
      </c>
      <c r="U406" s="311">
        <f t="shared" ca="1" si="176"/>
        <v>0</v>
      </c>
      <c r="V406" s="306">
        <f t="shared" ca="1" si="177"/>
        <v>1.2252302600630987</v>
      </c>
      <c r="W406" s="304">
        <f t="shared" ca="1" si="178"/>
        <v>27.657509552689937</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1.2739765326393577</v>
      </c>
      <c r="AH406" s="304">
        <f t="shared" ca="1" si="202"/>
        <v>-8.4995124679874543</v>
      </c>
    </row>
    <row r="407" spans="1:34" x14ac:dyDescent="0.2">
      <c r="A407" s="347">
        <f t="shared" ca="1" si="180"/>
        <v>1E-4</v>
      </c>
      <c r="B407" s="304">
        <f t="shared" ca="1" si="181"/>
        <v>33.302600000000268</v>
      </c>
      <c r="D407" s="306">
        <f t="shared" ca="1" si="182"/>
        <v>-0.73262101810335789</v>
      </c>
      <c r="E407" s="307">
        <f t="shared" ca="1" si="183"/>
        <v>-1.3420911642123361</v>
      </c>
      <c r="F407" s="304">
        <f t="shared" ca="1" si="184"/>
        <v>1.5290331092633751</v>
      </c>
      <c r="G407" s="306">
        <f t="shared" ca="1" si="185"/>
        <v>9.0658063828358877</v>
      </c>
      <c r="H407" s="307">
        <f t="shared" ca="1" si="186"/>
        <v>-104.78697549889897</v>
      </c>
      <c r="I407" s="304">
        <f t="shared" ca="1" si="187"/>
        <v>105.17841546428582</v>
      </c>
      <c r="J407" s="306">
        <f t="shared" ca="1" si="188"/>
        <v>725.01152856350234</v>
      </c>
      <c r="K407" s="307">
        <f t="shared" ca="1" si="189"/>
        <v>-1.8899760332057185</v>
      </c>
      <c r="L407" s="304">
        <f t="shared" ca="1" si="174"/>
        <v>725.01399197490821</v>
      </c>
      <c r="M407" s="306">
        <f t="shared" ca="1" si="190"/>
        <v>-1.4844946861377422</v>
      </c>
      <c r="N407" s="304">
        <f t="shared" ca="1" si="191"/>
        <v>-85.055280225290417</v>
      </c>
      <c r="P407" s="310">
        <f t="shared" ca="1" si="192"/>
        <v>23</v>
      </c>
      <c r="Q407" s="304">
        <f t="shared" ca="1" si="193"/>
        <v>0</v>
      </c>
      <c r="R407" s="306">
        <f t="shared" ca="1" si="194"/>
        <v>0</v>
      </c>
      <c r="S407" s="307">
        <f t="shared" ca="1" si="195"/>
        <v>3.2539999999999996</v>
      </c>
      <c r="T407" s="304">
        <f t="shared" ca="1" si="175"/>
        <v>31.921739999999996</v>
      </c>
      <c r="U407" s="311">
        <f t="shared" ca="1" si="176"/>
        <v>0</v>
      </c>
      <c r="V407" s="306">
        <f t="shared" ca="1" si="177"/>
        <v>1.225231543944693</v>
      </c>
      <c r="W407" s="304">
        <f t="shared" ca="1" si="178"/>
        <v>27.657605533322236</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1.2739477158702819</v>
      </c>
      <c r="AH407" s="304">
        <f t="shared" ca="1" si="202"/>
        <v>-8.4995419645635959</v>
      </c>
    </row>
    <row r="408" spans="1:34" x14ac:dyDescent="0.2">
      <c r="A408" s="347">
        <f t="shared" ca="1" si="180"/>
        <v>1E-4</v>
      </c>
      <c r="B408" s="304">
        <f t="shared" ca="1" si="181"/>
        <v>33.302700000000272</v>
      </c>
      <c r="D408" s="306">
        <f t="shared" ca="1" si="182"/>
        <v>-0.73261675278344707</v>
      </c>
      <c r="E408" s="307">
        <f t="shared" ca="1" si="183"/>
        <v>-1.3420611888042693</v>
      </c>
      <c r="F408" s="304">
        <f t="shared" ca="1" si="184"/>
        <v>1.529004755046135</v>
      </c>
      <c r="G408" s="306">
        <f t="shared" ca="1" si="185"/>
        <v>9.0657331211606085</v>
      </c>
      <c r="H408" s="307">
        <f t="shared" ca="1" si="186"/>
        <v>-104.78710970501785</v>
      </c>
      <c r="I408" s="304">
        <f t="shared" ca="1" si="187"/>
        <v>105.17854285620977</v>
      </c>
      <c r="J408" s="306">
        <f t="shared" ca="1" si="188"/>
        <v>725.01152856350234</v>
      </c>
      <c r="K408" s="307">
        <f t="shared" ca="1" si="189"/>
        <v>-1.9004547374659144</v>
      </c>
      <c r="L408" s="304">
        <f t="shared" ca="1" si="174"/>
        <v>725.01401936665707</v>
      </c>
      <c r="M408" s="306">
        <f t="shared" ca="1" si="190"/>
        <v>-1.4844954900741065</v>
      </c>
      <c r="N408" s="304">
        <f t="shared" ca="1" si="191"/>
        <v>-85.055326287451095</v>
      </c>
      <c r="P408" s="310">
        <f t="shared" ca="1" si="192"/>
        <v>23</v>
      </c>
      <c r="Q408" s="304">
        <f t="shared" ca="1" si="193"/>
        <v>0</v>
      </c>
      <c r="R408" s="306">
        <f t="shared" ca="1" si="194"/>
        <v>0</v>
      </c>
      <c r="S408" s="307">
        <f t="shared" ca="1" si="195"/>
        <v>3.2539999999999996</v>
      </c>
      <c r="T408" s="304">
        <f t="shared" ca="1" si="175"/>
        <v>31.921739999999996</v>
      </c>
      <c r="U408" s="311">
        <f t="shared" ca="1" si="176"/>
        <v>0</v>
      </c>
      <c r="V408" s="306">
        <f t="shared" ca="1" si="177"/>
        <v>1.225232827829277</v>
      </c>
      <c r="W408" s="304">
        <f t="shared" ca="1" si="178"/>
        <v>27.657701512728092</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1.2739188994646575</v>
      </c>
      <c r="AH408" s="304">
        <f t="shared" ca="1" si="202"/>
        <v>-8.4995714607628265</v>
      </c>
    </row>
    <row r="409" spans="1:34" x14ac:dyDescent="0.2">
      <c r="A409" s="347">
        <f t="shared" ca="1" si="180"/>
        <v>1E-4</v>
      </c>
      <c r="B409" s="304">
        <f t="shared" ca="1" si="181"/>
        <v>33.302800000000275</v>
      </c>
      <c r="D409" s="306">
        <f t="shared" ca="1" si="182"/>
        <v>-0.73261248745483054</v>
      </c>
      <c r="E409" s="307">
        <f t="shared" ca="1" si="183"/>
        <v>-1.3420312137792738</v>
      </c>
      <c r="F409" s="304">
        <f t="shared" ca="1" si="184"/>
        <v>1.5289764012347036</v>
      </c>
      <c r="G409" s="306">
        <f t="shared" ca="1" si="185"/>
        <v>9.0656598599118627</v>
      </c>
      <c r="H409" s="307">
        <f t="shared" ca="1" si="186"/>
        <v>-104.78724390813923</v>
      </c>
      <c r="I409" s="304">
        <f t="shared" ca="1" si="187"/>
        <v>105.17867024525211</v>
      </c>
      <c r="J409" s="306">
        <f t="shared" ca="1" si="188"/>
        <v>725.01152856350234</v>
      </c>
      <c r="K409" s="307">
        <f t="shared" ca="1" si="189"/>
        <v>-1.9109334551465722</v>
      </c>
      <c r="L409" s="304">
        <f t="shared" ca="1" si="174"/>
        <v>725.01404690989</v>
      </c>
      <c r="M409" s="306">
        <f t="shared" ca="1" si="190"/>
        <v>-1.4844962940020265</v>
      </c>
      <c r="N409" s="304">
        <f t="shared" ca="1" si="191"/>
        <v>-85.05537234912795</v>
      </c>
      <c r="P409" s="310">
        <f t="shared" ca="1" si="192"/>
        <v>23</v>
      </c>
      <c r="Q409" s="304">
        <f t="shared" ca="1" si="193"/>
        <v>0</v>
      </c>
      <c r="R409" s="306">
        <f t="shared" ca="1" si="194"/>
        <v>0</v>
      </c>
      <c r="S409" s="307">
        <f t="shared" ca="1" si="195"/>
        <v>3.2539999999999996</v>
      </c>
      <c r="T409" s="304">
        <f t="shared" ca="1" si="175"/>
        <v>31.921739999999996</v>
      </c>
      <c r="U409" s="311">
        <f t="shared" ca="1" si="176"/>
        <v>0</v>
      </c>
      <c r="V409" s="306">
        <f t="shared" ca="1" si="177"/>
        <v>1.2252341117168513</v>
      </c>
      <c r="W409" s="304">
        <f t="shared" ca="1" si="178"/>
        <v>27.657797490907495</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1.2738900834224793</v>
      </c>
      <c r="AH409" s="304">
        <f t="shared" ca="1" si="202"/>
        <v>-8.4996009565851551</v>
      </c>
    </row>
    <row r="410" spans="1:34" x14ac:dyDescent="0.2">
      <c r="A410" s="347">
        <f t="shared" ca="1" si="180"/>
        <v>1E-4</v>
      </c>
      <c r="B410" s="304">
        <f t="shared" ca="1" si="181"/>
        <v>33.302900000000278</v>
      </c>
      <c r="D410" s="306">
        <f t="shared" ca="1" si="182"/>
        <v>-0.73260822211751186</v>
      </c>
      <c r="E410" s="307">
        <f t="shared" ca="1" si="183"/>
        <v>-1.3420012391373533</v>
      </c>
      <c r="F410" s="304">
        <f t="shared" ca="1" si="184"/>
        <v>1.5289480478290862</v>
      </c>
      <c r="G410" s="306">
        <f t="shared" ca="1" si="185"/>
        <v>9.0655865990896505</v>
      </c>
      <c r="H410" s="307">
        <f t="shared" ca="1" si="186"/>
        <v>-104.78737810826314</v>
      </c>
      <c r="I410" s="304">
        <f t="shared" ca="1" si="187"/>
        <v>105.17879763141286</v>
      </c>
      <c r="J410" s="306">
        <f t="shared" ca="1" si="188"/>
        <v>725.01152856350234</v>
      </c>
      <c r="K410" s="307">
        <f t="shared" ca="1" si="189"/>
        <v>-1.9214121862473923</v>
      </c>
      <c r="L410" s="304">
        <f t="shared" ca="1" si="174"/>
        <v>725.01407460460769</v>
      </c>
      <c r="M410" s="306">
        <f t="shared" ca="1" si="190"/>
        <v>-1.4844970979215029</v>
      </c>
      <c r="N410" s="304">
        <f t="shared" ca="1" si="191"/>
        <v>-85.05541841032101</v>
      </c>
      <c r="P410" s="310">
        <f t="shared" ca="1" si="192"/>
        <v>23</v>
      </c>
      <c r="Q410" s="304">
        <f t="shared" ca="1" si="193"/>
        <v>0</v>
      </c>
      <c r="R410" s="306">
        <f t="shared" ca="1" si="194"/>
        <v>0</v>
      </c>
      <c r="S410" s="307">
        <f t="shared" ca="1" si="195"/>
        <v>3.2539999999999996</v>
      </c>
      <c r="T410" s="304">
        <f t="shared" ca="1" si="175"/>
        <v>31.921739999999996</v>
      </c>
      <c r="U410" s="311">
        <f t="shared" ca="1" si="176"/>
        <v>0</v>
      </c>
      <c r="V410" s="306">
        <f t="shared" ca="1" si="177"/>
        <v>1.2252353956074147</v>
      </c>
      <c r="W410" s="304">
        <f t="shared" ca="1" si="178"/>
        <v>27.65789346786044</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1.2738612677437491</v>
      </c>
      <c r="AH410" s="304">
        <f t="shared" ca="1" si="202"/>
        <v>-8.4996304520305781</v>
      </c>
    </row>
    <row r="411" spans="1:34" x14ac:dyDescent="0.2">
      <c r="A411" s="347">
        <f t="shared" ca="1" si="180"/>
        <v>1E-4</v>
      </c>
      <c r="B411" s="304">
        <f t="shared" ca="1" si="181"/>
        <v>33.303000000000281</v>
      </c>
      <c r="D411" s="306">
        <f t="shared" ca="1" si="182"/>
        <v>-0.73260395677148649</v>
      </c>
      <c r="E411" s="307">
        <f t="shared" ca="1" si="183"/>
        <v>-1.3419712648785094</v>
      </c>
      <c r="F411" s="304">
        <f t="shared" ca="1" si="184"/>
        <v>1.5289196948292818</v>
      </c>
      <c r="G411" s="306">
        <f t="shared" ca="1" si="185"/>
        <v>9.0655133386939735</v>
      </c>
      <c r="H411" s="307">
        <f t="shared" ca="1" si="186"/>
        <v>-104.78751230538963</v>
      </c>
      <c r="I411" s="304">
        <f t="shared" ca="1" si="187"/>
        <v>105.17892501469208</v>
      </c>
      <c r="J411" s="306">
        <f t="shared" ca="1" si="188"/>
        <v>725.01152856350234</v>
      </c>
      <c r="K411" s="307">
        <f t="shared" ca="1" si="189"/>
        <v>-1.9318909307680749</v>
      </c>
      <c r="L411" s="304">
        <f t="shared" ca="1" si="174"/>
        <v>725.0141024508107</v>
      </c>
      <c r="M411" s="306">
        <f t="shared" ca="1" si="190"/>
        <v>-1.484497901832535</v>
      </c>
      <c r="N411" s="304">
        <f t="shared" ca="1" si="191"/>
        <v>-85.055464471030248</v>
      </c>
      <c r="P411" s="310">
        <f t="shared" ca="1" si="192"/>
        <v>23</v>
      </c>
      <c r="Q411" s="304">
        <f t="shared" ca="1" si="193"/>
        <v>0</v>
      </c>
      <c r="R411" s="306">
        <f t="shared" ca="1" si="194"/>
        <v>0</v>
      </c>
      <c r="S411" s="307">
        <f t="shared" ca="1" si="195"/>
        <v>3.2539999999999996</v>
      </c>
      <c r="T411" s="304">
        <f t="shared" ca="1" si="175"/>
        <v>31.921739999999996</v>
      </c>
      <c r="U411" s="311">
        <f t="shared" ca="1" si="176"/>
        <v>0</v>
      </c>
      <c r="V411" s="306">
        <f t="shared" ca="1" si="177"/>
        <v>1.2252366795009684</v>
      </c>
      <c r="W411" s="304">
        <f t="shared" ca="1" si="178"/>
        <v>27.65798944358697</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1.2738324524284739</v>
      </c>
      <c r="AH411" s="304">
        <f t="shared" ca="1" si="202"/>
        <v>-8.4996599470990919</v>
      </c>
    </row>
    <row r="412" spans="1:34" x14ac:dyDescent="0.2">
      <c r="A412" s="347">
        <f t="shared" ca="1" si="180"/>
        <v>1E-4</v>
      </c>
      <c r="B412" s="304">
        <f t="shared" ca="1" si="181"/>
        <v>33.303100000000285</v>
      </c>
      <c r="D412" s="306">
        <f t="shared" ca="1" si="182"/>
        <v>-0.73259969141676107</v>
      </c>
      <c r="E412" s="307">
        <f t="shared" ca="1" si="183"/>
        <v>-1.341941291002728</v>
      </c>
      <c r="F412" s="304">
        <f t="shared" ca="1" si="184"/>
        <v>1.5288913422352819</v>
      </c>
      <c r="G412" s="306">
        <f t="shared" ca="1" si="185"/>
        <v>9.0654400787248317</v>
      </c>
      <c r="H412" s="307">
        <f t="shared" ca="1" si="186"/>
        <v>-104.78764649951873</v>
      </c>
      <c r="I412" s="304">
        <f t="shared" ca="1" si="187"/>
        <v>105.17905239508983</v>
      </c>
      <c r="J412" s="306">
        <f t="shared" ca="1" si="188"/>
        <v>725.01152856350234</v>
      </c>
      <c r="K412" s="307">
        <f t="shared" ca="1" si="189"/>
        <v>-1.9423696887083204</v>
      </c>
      <c r="L412" s="304">
        <f t="shared" ca="1" si="174"/>
        <v>725.01413044849949</v>
      </c>
      <c r="M412" s="306">
        <f t="shared" ca="1" si="190"/>
        <v>-1.4844987057351238</v>
      </c>
      <c r="N412" s="304">
        <f t="shared" ca="1" si="191"/>
        <v>-85.055510531255734</v>
      </c>
      <c r="P412" s="310">
        <f t="shared" ca="1" si="192"/>
        <v>23</v>
      </c>
      <c r="Q412" s="304">
        <f t="shared" ca="1" si="193"/>
        <v>0</v>
      </c>
      <c r="R412" s="306">
        <f t="shared" ca="1" si="194"/>
        <v>0</v>
      </c>
      <c r="S412" s="307">
        <f t="shared" ca="1" si="195"/>
        <v>3.2539999999999996</v>
      </c>
      <c r="T412" s="304">
        <f t="shared" ca="1" si="175"/>
        <v>31.921739999999996</v>
      </c>
      <c r="U412" s="311">
        <f t="shared" ca="1" si="176"/>
        <v>0</v>
      </c>
      <c r="V412" s="306">
        <f t="shared" ca="1" si="177"/>
        <v>1.2252379633975117</v>
      </c>
      <c r="W412" s="304">
        <f t="shared" ca="1" si="178"/>
        <v>27.65808541808709</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1.2738036374766359</v>
      </c>
      <c r="AH412" s="304">
        <f t="shared" ca="1" si="202"/>
        <v>-8.4996894417907107</v>
      </c>
    </row>
    <row r="413" spans="1:34" x14ac:dyDescent="0.2">
      <c r="A413" s="347">
        <f t="shared" ca="1" si="180"/>
        <v>1E-4</v>
      </c>
      <c r="B413" s="304">
        <f t="shared" ca="1" si="181"/>
        <v>33.303200000000288</v>
      </c>
      <c r="D413" s="306">
        <f t="shared" ca="1" si="182"/>
        <v>-0.73259542605333206</v>
      </c>
      <c r="E413" s="307">
        <f t="shared" ca="1" si="183"/>
        <v>-1.3419113175100073</v>
      </c>
      <c r="F413" s="304">
        <f t="shared" ca="1" si="184"/>
        <v>1.5288629900470829</v>
      </c>
      <c r="G413" s="306">
        <f t="shared" ca="1" si="185"/>
        <v>9.065366819182227</v>
      </c>
      <c r="H413" s="307">
        <f t="shared" ca="1" si="186"/>
        <v>-104.78778069065048</v>
      </c>
      <c r="I413" s="304">
        <f t="shared" ca="1" si="187"/>
        <v>105.17917977260609</v>
      </c>
      <c r="J413" s="306">
        <f t="shared" ca="1" si="188"/>
        <v>725.01152856350234</v>
      </c>
      <c r="K413" s="307">
        <f t="shared" ca="1" si="189"/>
        <v>-1.9528484600678289</v>
      </c>
      <c r="L413" s="304">
        <f t="shared" ca="1" si="174"/>
        <v>725.01415859767474</v>
      </c>
      <c r="M413" s="306">
        <f t="shared" ca="1" si="190"/>
        <v>-1.4844995096292686</v>
      </c>
      <c r="N413" s="304">
        <f t="shared" ca="1" si="191"/>
        <v>-85.055556590997398</v>
      </c>
      <c r="P413" s="310">
        <f t="shared" ca="1" si="192"/>
        <v>23</v>
      </c>
      <c r="Q413" s="304">
        <f t="shared" ca="1" si="193"/>
        <v>0</v>
      </c>
      <c r="R413" s="306">
        <f t="shared" ca="1" si="194"/>
        <v>0</v>
      </c>
      <c r="S413" s="307">
        <f t="shared" ca="1" si="195"/>
        <v>3.2539999999999996</v>
      </c>
      <c r="T413" s="304">
        <f t="shared" ca="1" si="175"/>
        <v>31.921739999999996</v>
      </c>
      <c r="U413" s="311">
        <f t="shared" ca="1" si="176"/>
        <v>0</v>
      </c>
      <c r="V413" s="306">
        <f t="shared" ca="1" si="177"/>
        <v>1.2252392472970441</v>
      </c>
      <c r="W413" s="304">
        <f t="shared" ca="1" si="178"/>
        <v>27.65818139136077</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1.2737748228882335</v>
      </c>
      <c r="AH413" s="304">
        <f t="shared" ca="1" si="202"/>
        <v>-8.4997189361054382</v>
      </c>
    </row>
    <row r="414" spans="1:34" x14ac:dyDescent="0.2">
      <c r="A414" s="347">
        <f t="shared" ca="1" si="180"/>
        <v>1E-4</v>
      </c>
      <c r="B414" s="304">
        <f t="shared" ca="1" si="181"/>
        <v>33.303300000000291</v>
      </c>
      <c r="D414" s="306">
        <f t="shared" ca="1" si="182"/>
        <v>-0.73259116068120378</v>
      </c>
      <c r="E414" s="307">
        <f t="shared" ca="1" si="183"/>
        <v>-1.3418813444003597</v>
      </c>
      <c r="F414" s="304">
        <f t="shared" ca="1" si="184"/>
        <v>1.528834638264698</v>
      </c>
      <c r="G414" s="306">
        <f t="shared" ca="1" si="185"/>
        <v>9.0652935600661593</v>
      </c>
      <c r="H414" s="307">
        <f t="shared" ca="1" si="186"/>
        <v>-104.78791487878492</v>
      </c>
      <c r="I414" s="304">
        <f t="shared" ca="1" si="187"/>
        <v>105.17930714724095</v>
      </c>
      <c r="J414" s="306">
        <f t="shared" ca="1" si="188"/>
        <v>725.01152856350234</v>
      </c>
      <c r="K414" s="307">
        <f t="shared" ca="1" si="189"/>
        <v>-1.9633272448463006</v>
      </c>
      <c r="L414" s="304">
        <f t="shared" ca="1" si="174"/>
        <v>725.01418689833679</v>
      </c>
      <c r="M414" s="306">
        <f t="shared" ca="1" si="190"/>
        <v>-1.4845003135149701</v>
      </c>
      <c r="N414" s="304">
        <f t="shared" ca="1" si="191"/>
        <v>-85.05560265025531</v>
      </c>
      <c r="P414" s="310">
        <f t="shared" ca="1" si="192"/>
        <v>23</v>
      </c>
      <c r="Q414" s="304">
        <f t="shared" ca="1" si="193"/>
        <v>0</v>
      </c>
      <c r="R414" s="306">
        <f t="shared" ca="1" si="194"/>
        <v>0</v>
      </c>
      <c r="S414" s="307">
        <f t="shared" ca="1" si="195"/>
        <v>3.2539999999999996</v>
      </c>
      <c r="T414" s="304">
        <f t="shared" ca="1" si="175"/>
        <v>31.921739999999996</v>
      </c>
      <c r="U414" s="311">
        <f t="shared" ca="1" si="176"/>
        <v>0</v>
      </c>
      <c r="V414" s="306">
        <f t="shared" ca="1" si="177"/>
        <v>1.2252405311995664</v>
      </c>
      <c r="W414" s="304">
        <f t="shared" ca="1" si="178"/>
        <v>27.658277363408072</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1.273746008663279</v>
      </c>
      <c r="AH414" s="304">
        <f t="shared" ca="1" si="202"/>
        <v>-8.4997484300432617</v>
      </c>
    </row>
    <row r="415" spans="1:34" x14ac:dyDescent="0.2">
      <c r="A415" s="347">
        <f t="shared" ca="1" si="180"/>
        <v>1E-4</v>
      </c>
      <c r="B415" s="304">
        <f t="shared" ca="1" si="181"/>
        <v>33.303400000000295</v>
      </c>
      <c r="D415" s="306">
        <f t="shared" ca="1" si="182"/>
        <v>-0.73258689530037413</v>
      </c>
      <c r="E415" s="307">
        <f t="shared" ca="1" si="183"/>
        <v>-1.3418513716737639</v>
      </c>
      <c r="F415" s="304">
        <f t="shared" ca="1" si="184"/>
        <v>1.5288062868881076</v>
      </c>
      <c r="G415" s="306">
        <f t="shared" ca="1" si="185"/>
        <v>9.0652203013766286</v>
      </c>
      <c r="H415" s="307">
        <f t="shared" ca="1" si="186"/>
        <v>-104.78804906392209</v>
      </c>
      <c r="I415" s="304">
        <f t="shared" ca="1" si="187"/>
        <v>105.17943451899441</v>
      </c>
      <c r="J415" s="306">
        <f t="shared" ca="1" si="188"/>
        <v>725.01152856350234</v>
      </c>
      <c r="K415" s="307">
        <f t="shared" ca="1" si="189"/>
        <v>-1.9738060430434359</v>
      </c>
      <c r="L415" s="304">
        <f t="shared" ca="1" si="174"/>
        <v>725.01421535048655</v>
      </c>
      <c r="M415" s="306">
        <f t="shared" ca="1" si="190"/>
        <v>-1.4845011173922282</v>
      </c>
      <c r="N415" s="304">
        <f t="shared" ca="1" si="191"/>
        <v>-85.055648709029441</v>
      </c>
      <c r="P415" s="310">
        <f t="shared" ca="1" si="192"/>
        <v>23</v>
      </c>
      <c r="Q415" s="304">
        <f t="shared" ca="1" si="193"/>
        <v>0</v>
      </c>
      <c r="R415" s="306">
        <f t="shared" ca="1" si="194"/>
        <v>0</v>
      </c>
      <c r="S415" s="307">
        <f t="shared" ca="1" si="195"/>
        <v>3.2539999999999996</v>
      </c>
      <c r="T415" s="304">
        <f t="shared" ca="1" si="175"/>
        <v>31.921739999999996</v>
      </c>
      <c r="U415" s="311">
        <f t="shared" ca="1" si="176"/>
        <v>0</v>
      </c>
      <c r="V415" s="306">
        <f t="shared" ca="1" si="177"/>
        <v>1.2252418151050786</v>
      </c>
      <c r="W415" s="304">
        <f t="shared" ca="1" si="178"/>
        <v>27.658373334228976</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1.2737171948017529</v>
      </c>
      <c r="AH415" s="304">
        <f t="shared" ca="1" si="202"/>
        <v>-8.4997779236042028</v>
      </c>
    </row>
    <row r="416" spans="1:34" x14ac:dyDescent="0.2">
      <c r="A416" s="347">
        <f t="shared" ca="1" si="180"/>
        <v>1E-4</v>
      </c>
      <c r="B416" s="304">
        <f t="shared" ca="1" si="181"/>
        <v>33.303500000000298</v>
      </c>
      <c r="D416" s="306">
        <f t="shared" ca="1" si="182"/>
        <v>-0.73258262991084588</v>
      </c>
      <c r="E416" s="307">
        <f t="shared" ca="1" si="183"/>
        <v>-1.3418213993302253</v>
      </c>
      <c r="F416" s="304">
        <f t="shared" ca="1" si="184"/>
        <v>1.5287779359173179</v>
      </c>
      <c r="G416" s="306">
        <f t="shared" ca="1" si="185"/>
        <v>9.0651470431136367</v>
      </c>
      <c r="H416" s="307">
        <f t="shared" ca="1" si="186"/>
        <v>-104.78818324606202</v>
      </c>
      <c r="I416" s="304">
        <f t="shared" ca="1" si="187"/>
        <v>105.17956188786653</v>
      </c>
      <c r="J416" s="306">
        <f t="shared" ca="1" si="188"/>
        <v>725.01152856350234</v>
      </c>
      <c r="K416" s="307">
        <f t="shared" ca="1" si="189"/>
        <v>-1.9842848546589351</v>
      </c>
      <c r="L416" s="304">
        <f t="shared" ca="1" si="174"/>
        <v>725.01424395412437</v>
      </c>
      <c r="M416" s="306">
        <f t="shared" ca="1" si="190"/>
        <v>-1.4845019212610431</v>
      </c>
      <c r="N416" s="304">
        <f t="shared" ca="1" si="191"/>
        <v>-85.055694767319821</v>
      </c>
      <c r="P416" s="310">
        <f t="shared" ca="1" si="192"/>
        <v>23</v>
      </c>
      <c r="Q416" s="304">
        <f t="shared" ca="1" si="193"/>
        <v>0</v>
      </c>
      <c r="R416" s="306">
        <f t="shared" ca="1" si="194"/>
        <v>0</v>
      </c>
      <c r="S416" s="307">
        <f t="shared" ca="1" si="195"/>
        <v>3.2539999999999996</v>
      </c>
      <c r="T416" s="304">
        <f t="shared" ca="1" si="175"/>
        <v>31.921739999999996</v>
      </c>
      <c r="U416" s="311">
        <f t="shared" ca="1" si="176"/>
        <v>0</v>
      </c>
      <c r="V416" s="306">
        <f t="shared" ca="1" si="177"/>
        <v>1.2252430990135803</v>
      </c>
      <c r="W416" s="304">
        <f t="shared" ca="1" si="178"/>
        <v>27.658469303823491</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1.2736883813036606</v>
      </c>
      <c r="AH416" s="304">
        <f t="shared" ca="1" si="202"/>
        <v>-8.4998074167882542</v>
      </c>
    </row>
    <row r="417" spans="1:34" x14ac:dyDescent="0.2">
      <c r="A417" s="347">
        <f t="shared" ca="1" si="180"/>
        <v>1E-4</v>
      </c>
      <c r="B417" s="304">
        <f t="shared" ca="1" si="181"/>
        <v>33.303600000000301</v>
      </c>
      <c r="D417" s="306">
        <f t="shared" ca="1" si="182"/>
        <v>-0.73257836451261926</v>
      </c>
      <c r="E417" s="307">
        <f t="shared" ca="1" si="183"/>
        <v>-1.3417914273697402</v>
      </c>
      <c r="F417" s="304">
        <f t="shared" ca="1" si="184"/>
        <v>1.5287495853523261</v>
      </c>
      <c r="G417" s="306">
        <f t="shared" ca="1" si="185"/>
        <v>9.0650737852771854</v>
      </c>
      <c r="H417" s="307">
        <f t="shared" ca="1" si="186"/>
        <v>-104.78831742520475</v>
      </c>
      <c r="I417" s="304">
        <f t="shared" ca="1" si="187"/>
        <v>105.17968925385733</v>
      </c>
      <c r="J417" s="306">
        <f t="shared" ca="1" si="188"/>
        <v>725.01152856350234</v>
      </c>
      <c r="K417" s="307">
        <f t="shared" ca="1" si="189"/>
        <v>-1.9947636796924983</v>
      </c>
      <c r="L417" s="304">
        <f t="shared" ca="1" si="174"/>
        <v>725.0142727092508</v>
      </c>
      <c r="M417" s="306">
        <f t="shared" ca="1" si="190"/>
        <v>-1.4845027251214149</v>
      </c>
      <c r="N417" s="304">
        <f t="shared" ca="1" si="191"/>
        <v>-85.055740825126449</v>
      </c>
      <c r="P417" s="310">
        <f t="shared" ca="1" si="192"/>
        <v>23</v>
      </c>
      <c r="Q417" s="304">
        <f t="shared" ca="1" si="193"/>
        <v>0</v>
      </c>
      <c r="R417" s="306">
        <f t="shared" ca="1" si="194"/>
        <v>0</v>
      </c>
      <c r="S417" s="307">
        <f t="shared" ca="1" si="195"/>
        <v>3.2539999999999996</v>
      </c>
      <c r="T417" s="304">
        <f t="shared" ca="1" si="175"/>
        <v>31.921739999999996</v>
      </c>
      <c r="U417" s="311">
        <f t="shared" ca="1" si="176"/>
        <v>0</v>
      </c>
      <c r="V417" s="306">
        <f t="shared" ca="1" si="177"/>
        <v>1.2252443829250717</v>
      </c>
      <c r="W417" s="304">
        <f t="shared" ca="1" si="178"/>
        <v>27.658565272191641</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1.2736595681690019</v>
      </c>
      <c r="AH417" s="304">
        <f t="shared" ca="1" si="202"/>
        <v>-8.4998369095954196</v>
      </c>
    </row>
    <row r="418" spans="1:34" x14ac:dyDescent="0.2">
      <c r="A418" s="347">
        <f t="shared" ca="1" si="180"/>
        <v>1E-4</v>
      </c>
      <c r="B418" s="304">
        <f t="shared" ca="1" si="181"/>
        <v>33.303700000000305</v>
      </c>
      <c r="D418" s="306">
        <f t="shared" ca="1" si="182"/>
        <v>-0.7325740991056946</v>
      </c>
      <c r="E418" s="307">
        <f t="shared" ca="1" si="183"/>
        <v>-1.3417614557923034</v>
      </c>
      <c r="F418" s="304">
        <f t="shared" ca="1" si="184"/>
        <v>1.5287212351931276</v>
      </c>
      <c r="G418" s="306">
        <f t="shared" ca="1" si="185"/>
        <v>9.0650005278672747</v>
      </c>
      <c r="H418" s="307">
        <f t="shared" ca="1" si="186"/>
        <v>-104.78845160135033</v>
      </c>
      <c r="I418" s="304">
        <f t="shared" ca="1" si="187"/>
        <v>105.17981661696683</v>
      </c>
      <c r="J418" s="306">
        <f t="shared" ca="1" si="188"/>
        <v>725.01152856350234</v>
      </c>
      <c r="K418" s="307">
        <f t="shared" ca="1" si="189"/>
        <v>-2.005242518143826</v>
      </c>
      <c r="L418" s="304">
        <f t="shared" ca="1" si="174"/>
        <v>725.01430161586654</v>
      </c>
      <c r="M418" s="306">
        <f t="shared" ca="1" si="190"/>
        <v>-1.4845035289733435</v>
      </c>
      <c r="N418" s="304">
        <f t="shared" ca="1" si="191"/>
        <v>-85.055786882449297</v>
      </c>
      <c r="P418" s="310">
        <f t="shared" ca="1" si="192"/>
        <v>23</v>
      </c>
      <c r="Q418" s="304">
        <f t="shared" ca="1" si="193"/>
        <v>0</v>
      </c>
      <c r="R418" s="306">
        <f t="shared" ca="1" si="194"/>
        <v>0</v>
      </c>
      <c r="S418" s="307">
        <f t="shared" ca="1" si="195"/>
        <v>3.2539999999999996</v>
      </c>
      <c r="T418" s="304">
        <f t="shared" ca="1" si="175"/>
        <v>31.921739999999996</v>
      </c>
      <c r="U418" s="311">
        <f t="shared" ca="1" si="176"/>
        <v>0</v>
      </c>
      <c r="V418" s="306">
        <f t="shared" ca="1" si="177"/>
        <v>1.2252456668395519</v>
      </c>
      <c r="W418" s="304">
        <f t="shared" ca="1" si="178"/>
        <v>27.658661239333394</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1.2736307553977664</v>
      </c>
      <c r="AH418" s="304">
        <f t="shared" ca="1" si="202"/>
        <v>-8.499866402025706</v>
      </c>
    </row>
    <row r="419" spans="1:34" x14ac:dyDescent="0.2">
      <c r="A419" s="347">
        <f t="shared" ca="1" si="180"/>
        <v>1E-4</v>
      </c>
      <c r="B419" s="304">
        <f t="shared" ca="1" si="181"/>
        <v>33.303800000000308</v>
      </c>
      <c r="D419" s="306">
        <f t="shared" ca="1" si="182"/>
        <v>-0.73256983369007467</v>
      </c>
      <c r="E419" s="307">
        <f t="shared" ca="1" si="183"/>
        <v>-1.3417314845979238</v>
      </c>
      <c r="F419" s="304">
        <f t="shared" ca="1" si="184"/>
        <v>1.5286928854397317</v>
      </c>
      <c r="G419" s="306">
        <f t="shared" ca="1" si="185"/>
        <v>9.0649272708839064</v>
      </c>
      <c r="H419" s="307">
        <f t="shared" ca="1" si="186"/>
        <v>-104.78858577449878</v>
      </c>
      <c r="I419" s="304">
        <f t="shared" ca="1" si="187"/>
        <v>105.17994397719511</v>
      </c>
      <c r="J419" s="306">
        <f t="shared" ca="1" si="188"/>
        <v>725.01152856350234</v>
      </c>
      <c r="K419" s="307">
        <f t="shared" ca="1" si="189"/>
        <v>-2.0157213700126184</v>
      </c>
      <c r="L419" s="304">
        <f t="shared" ca="1" si="174"/>
        <v>725.01433067397204</v>
      </c>
      <c r="M419" s="306">
        <f t="shared" ca="1" si="190"/>
        <v>-1.4845043328168293</v>
      </c>
      <c r="N419" s="304">
        <f t="shared" ca="1" si="191"/>
        <v>-85.055832939288422</v>
      </c>
      <c r="P419" s="310">
        <f t="shared" ca="1" si="192"/>
        <v>23</v>
      </c>
      <c r="Q419" s="304">
        <f t="shared" ca="1" si="193"/>
        <v>0</v>
      </c>
      <c r="R419" s="306">
        <f t="shared" ca="1" si="194"/>
        <v>0</v>
      </c>
      <c r="S419" s="307">
        <f t="shared" ca="1" si="195"/>
        <v>3.2539999999999996</v>
      </c>
      <c r="T419" s="304">
        <f t="shared" ca="1" si="175"/>
        <v>31.921739999999996</v>
      </c>
      <c r="U419" s="311">
        <f t="shared" ca="1" si="176"/>
        <v>0</v>
      </c>
      <c r="V419" s="306">
        <f t="shared" ca="1" si="177"/>
        <v>1.2252469507570225</v>
      </c>
      <c r="W419" s="304">
        <f t="shared" ca="1" si="178"/>
        <v>27.658757205248818</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1.2736019429899663</v>
      </c>
      <c r="AH419" s="304">
        <f t="shared" ca="1" si="202"/>
        <v>-8.4998958940791027</v>
      </c>
    </row>
    <row r="420" spans="1:34" x14ac:dyDescent="0.2">
      <c r="A420" s="347">
        <f t="shared" ca="1" si="180"/>
        <v>1E-4</v>
      </c>
      <c r="B420" s="304">
        <f t="shared" ca="1" si="181"/>
        <v>33.303900000000311</v>
      </c>
      <c r="D420" s="306">
        <f t="shared" ca="1" si="182"/>
        <v>-0.73256556826575903</v>
      </c>
      <c r="E420" s="307">
        <f t="shared" ca="1" si="183"/>
        <v>-1.3417015137865818</v>
      </c>
      <c r="F420" s="304">
        <f t="shared" ca="1" si="184"/>
        <v>1.5286645360921209</v>
      </c>
      <c r="G420" s="306">
        <f t="shared" ca="1" si="185"/>
        <v>9.0648540143270804</v>
      </c>
      <c r="H420" s="307">
        <f t="shared" ca="1" si="186"/>
        <v>-104.78871994465017</v>
      </c>
      <c r="I420" s="304">
        <f t="shared" ca="1" si="187"/>
        <v>105.18007133454221</v>
      </c>
      <c r="J420" s="306">
        <f t="shared" ca="1" si="188"/>
        <v>725.01152856350234</v>
      </c>
      <c r="K420" s="307">
        <f t="shared" ca="1" si="189"/>
        <v>-2.026200235298576</v>
      </c>
      <c r="L420" s="304">
        <f t="shared" ca="1" si="174"/>
        <v>725.01435988356786</v>
      </c>
      <c r="M420" s="306">
        <f t="shared" ca="1" si="190"/>
        <v>-1.4845051366518722</v>
      </c>
      <c r="N420" s="304">
        <f t="shared" ca="1" si="191"/>
        <v>-85.055878995643809</v>
      </c>
      <c r="P420" s="310">
        <f t="shared" ca="1" si="192"/>
        <v>23</v>
      </c>
      <c r="Q420" s="304">
        <f t="shared" ca="1" si="193"/>
        <v>0</v>
      </c>
      <c r="R420" s="306">
        <f t="shared" ca="1" si="194"/>
        <v>0</v>
      </c>
      <c r="S420" s="307">
        <f t="shared" ca="1" si="195"/>
        <v>3.2539999999999996</v>
      </c>
      <c r="T420" s="304">
        <f t="shared" ca="1" si="175"/>
        <v>31.921739999999996</v>
      </c>
      <c r="U420" s="311">
        <f t="shared" ca="1" si="176"/>
        <v>0</v>
      </c>
      <c r="V420" s="306">
        <f t="shared" ca="1" si="177"/>
        <v>1.225248234677482</v>
      </c>
      <c r="W420" s="304">
        <f t="shared" ca="1" si="178"/>
        <v>27.658853169937899</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1.2735731309455804</v>
      </c>
      <c r="AH420" s="304">
        <f t="shared" ca="1" si="202"/>
        <v>-8.4999253857556312</v>
      </c>
    </row>
    <row r="421" spans="1:34" x14ac:dyDescent="0.2">
      <c r="A421" s="347">
        <f t="shared" ca="1" si="180"/>
        <v>1E-4</v>
      </c>
      <c r="B421" s="304">
        <f t="shared" ca="1" si="181"/>
        <v>33.304000000000315</v>
      </c>
      <c r="D421" s="306">
        <f t="shared" ca="1" si="182"/>
        <v>-0.7325613028327489</v>
      </c>
      <c r="E421" s="307">
        <f t="shared" ca="1" si="183"/>
        <v>-1.3416715433582809</v>
      </c>
      <c r="F421" s="304">
        <f t="shared" ca="1" si="184"/>
        <v>1.5286361871502996</v>
      </c>
      <c r="G421" s="306">
        <f t="shared" ca="1" si="185"/>
        <v>9.0647807581967967</v>
      </c>
      <c r="H421" s="307">
        <f t="shared" ca="1" si="186"/>
        <v>-104.78885411180451</v>
      </c>
      <c r="I421" s="304">
        <f t="shared" ca="1" si="187"/>
        <v>105.18019868900811</v>
      </c>
      <c r="J421" s="306">
        <f t="shared" ca="1" si="188"/>
        <v>725.01152856350234</v>
      </c>
      <c r="K421" s="307">
        <f t="shared" ca="1" si="189"/>
        <v>-2.0366791140013989</v>
      </c>
      <c r="L421" s="304">
        <f t="shared" ca="1" si="174"/>
        <v>725.01438924465469</v>
      </c>
      <c r="M421" s="306">
        <f t="shared" ca="1" si="190"/>
        <v>-1.4845059404784726</v>
      </c>
      <c r="N421" s="304">
        <f t="shared" ca="1" si="191"/>
        <v>-85.055925051515473</v>
      </c>
      <c r="P421" s="310">
        <f t="shared" ca="1" si="192"/>
        <v>23</v>
      </c>
      <c r="Q421" s="304">
        <f t="shared" ca="1" si="193"/>
        <v>0</v>
      </c>
      <c r="R421" s="306">
        <f t="shared" ca="1" si="194"/>
        <v>0</v>
      </c>
      <c r="S421" s="307">
        <f t="shared" ca="1" si="195"/>
        <v>3.2539999999999996</v>
      </c>
      <c r="T421" s="304">
        <f t="shared" ca="1" si="175"/>
        <v>31.921739999999996</v>
      </c>
      <c r="U421" s="311">
        <f t="shared" ca="1" si="176"/>
        <v>0</v>
      </c>
      <c r="V421" s="306">
        <f t="shared" ca="1" si="177"/>
        <v>1.2252495186009311</v>
      </c>
      <c r="W421" s="304">
        <f t="shared" ca="1" si="178"/>
        <v>27.658949133400629</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1.2735443192646159</v>
      </c>
      <c r="AH421" s="304">
        <f t="shared" ca="1" si="202"/>
        <v>-8.499954877055286</v>
      </c>
    </row>
    <row r="422" spans="1:34" x14ac:dyDescent="0.2">
      <c r="A422" s="347">
        <f t="shared" ca="1" si="180"/>
        <v>1E-4</v>
      </c>
      <c r="B422" s="304">
        <f t="shared" ca="1" si="181"/>
        <v>33.304100000000318</v>
      </c>
      <c r="D422" s="306">
        <f t="shared" ca="1" si="182"/>
        <v>-0.73255703739104416</v>
      </c>
      <c r="E422" s="307">
        <f t="shared" ca="1" si="183"/>
        <v>-1.3416415733130211</v>
      </c>
      <c r="F422" s="304">
        <f t="shared" ca="1" si="184"/>
        <v>1.5286078386142674</v>
      </c>
      <c r="G422" s="306">
        <f t="shared" ca="1" si="185"/>
        <v>9.0647075024930572</v>
      </c>
      <c r="H422" s="307">
        <f t="shared" ca="1" si="186"/>
        <v>-104.78898827596184</v>
      </c>
      <c r="I422" s="304">
        <f t="shared" ca="1" si="187"/>
        <v>105.18032604059289</v>
      </c>
      <c r="J422" s="306">
        <f t="shared" ca="1" si="188"/>
        <v>725.01152856350234</v>
      </c>
      <c r="K422" s="307">
        <f t="shared" ca="1" si="189"/>
        <v>-2.047158006120787</v>
      </c>
      <c r="L422" s="304">
        <f t="shared" ca="1" si="174"/>
        <v>725.01441875723287</v>
      </c>
      <c r="M422" s="306">
        <f t="shared" ca="1" si="190"/>
        <v>-1.4845067442966304</v>
      </c>
      <c r="N422" s="304">
        <f t="shared" ca="1" si="191"/>
        <v>-85.055971106903414</v>
      </c>
      <c r="P422" s="310">
        <f t="shared" ca="1" si="192"/>
        <v>23</v>
      </c>
      <c r="Q422" s="304">
        <f t="shared" ca="1" si="193"/>
        <v>0</v>
      </c>
      <c r="R422" s="306">
        <f t="shared" ca="1" si="194"/>
        <v>0</v>
      </c>
      <c r="S422" s="307">
        <f t="shared" ca="1" si="195"/>
        <v>3.2539999999999996</v>
      </c>
      <c r="T422" s="304">
        <f t="shared" ca="1" si="175"/>
        <v>31.921739999999996</v>
      </c>
      <c r="U422" s="311">
        <f t="shared" ca="1" si="176"/>
        <v>0</v>
      </c>
      <c r="V422" s="306">
        <f t="shared" ca="1" si="177"/>
        <v>1.2252508025273698</v>
      </c>
      <c r="W422" s="304">
        <f t="shared" ca="1" si="178"/>
        <v>27.659045095637033</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1.2735155079470726</v>
      </c>
      <c r="AH422" s="304">
        <f t="shared" ca="1" si="202"/>
        <v>-8.4999843679780671</v>
      </c>
    </row>
    <row r="423" spans="1:34" x14ac:dyDescent="0.2">
      <c r="A423" s="347">
        <f t="shared" ca="1" si="180"/>
        <v>1E-4</v>
      </c>
      <c r="B423" s="304">
        <f t="shared" ca="1" si="181"/>
        <v>33.304200000000321</v>
      </c>
      <c r="D423" s="306">
        <f t="shared" ca="1" si="182"/>
        <v>-0.73255277194064716</v>
      </c>
      <c r="E423" s="307">
        <f t="shared" ca="1" si="183"/>
        <v>-1.3416116036507972</v>
      </c>
      <c r="F423" s="304">
        <f t="shared" ca="1" si="184"/>
        <v>1.5285794904840211</v>
      </c>
      <c r="G423" s="306">
        <f t="shared" ca="1" si="185"/>
        <v>9.0646342472158636</v>
      </c>
      <c r="H423" s="307">
        <f t="shared" ca="1" si="186"/>
        <v>-104.7891224371222</v>
      </c>
      <c r="I423" s="304">
        <f t="shared" ca="1" si="187"/>
        <v>105.18045338929656</v>
      </c>
      <c r="J423" s="306">
        <f t="shared" ca="1" si="188"/>
        <v>725.01152856350234</v>
      </c>
      <c r="K423" s="307">
        <f t="shared" ca="1" si="189"/>
        <v>-2.057636911656441</v>
      </c>
      <c r="L423" s="304">
        <f t="shared" ca="1" si="174"/>
        <v>725.01444842130309</v>
      </c>
      <c r="M423" s="306">
        <f t="shared" ca="1" si="190"/>
        <v>-1.4845075481063459</v>
      </c>
      <c r="N423" s="304">
        <f t="shared" ca="1" si="191"/>
        <v>-85.056017161807645</v>
      </c>
      <c r="P423" s="310">
        <f t="shared" ca="1" si="192"/>
        <v>23</v>
      </c>
      <c r="Q423" s="304">
        <f t="shared" ca="1" si="193"/>
        <v>0</v>
      </c>
      <c r="R423" s="306">
        <f t="shared" ca="1" si="194"/>
        <v>0</v>
      </c>
      <c r="S423" s="307">
        <f t="shared" ca="1" si="195"/>
        <v>3.2539999999999996</v>
      </c>
      <c r="T423" s="304">
        <f t="shared" ca="1" si="175"/>
        <v>31.921739999999996</v>
      </c>
      <c r="U423" s="311">
        <f t="shared" ca="1" si="176"/>
        <v>0</v>
      </c>
      <c r="V423" s="306">
        <f t="shared" ca="1" si="177"/>
        <v>1.225252086456798</v>
      </c>
      <c r="W423" s="304">
        <f t="shared" ca="1" si="178"/>
        <v>27.659141056647108</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1.2734866969929417</v>
      </c>
      <c r="AH423" s="304">
        <f t="shared" ca="1" si="202"/>
        <v>-8.5000138585239817</v>
      </c>
    </row>
    <row r="424" spans="1:34" x14ac:dyDescent="0.2">
      <c r="A424" s="347">
        <f t="shared" ca="1" si="180"/>
        <v>1E-4</v>
      </c>
      <c r="B424" s="304">
        <f t="shared" ca="1" si="181"/>
        <v>33.304300000000325</v>
      </c>
      <c r="D424" s="306">
        <f t="shared" ca="1" si="182"/>
        <v>-0.73254850648155734</v>
      </c>
      <c r="E424" s="307">
        <f t="shared" ca="1" si="183"/>
        <v>-1.3415816343716092</v>
      </c>
      <c r="F424" s="304">
        <f t="shared" ca="1" si="184"/>
        <v>1.5285511427595606</v>
      </c>
      <c r="G424" s="306">
        <f t="shared" ca="1" si="185"/>
        <v>9.064560992365216</v>
      </c>
      <c r="H424" s="307">
        <f t="shared" ca="1" si="186"/>
        <v>-104.78925659528564</v>
      </c>
      <c r="I424" s="304">
        <f t="shared" ca="1" si="187"/>
        <v>105.18058073511918</v>
      </c>
      <c r="J424" s="306">
        <f t="shared" ca="1" si="188"/>
        <v>725.01152856350234</v>
      </c>
      <c r="K424" s="307">
        <f t="shared" ca="1" si="189"/>
        <v>-2.0681158306080616</v>
      </c>
      <c r="L424" s="304">
        <f t="shared" ca="1" si="174"/>
        <v>725.0144782368659</v>
      </c>
      <c r="M424" s="306">
        <f t="shared" ca="1" si="190"/>
        <v>-1.484508351907619</v>
      </c>
      <c r="N424" s="304">
        <f t="shared" ca="1" si="191"/>
        <v>-85.056063216228154</v>
      </c>
      <c r="P424" s="310">
        <f t="shared" ca="1" si="192"/>
        <v>23</v>
      </c>
      <c r="Q424" s="304">
        <f t="shared" ca="1" si="193"/>
        <v>0</v>
      </c>
      <c r="R424" s="306">
        <f t="shared" ca="1" si="194"/>
        <v>0</v>
      </c>
      <c r="S424" s="307">
        <f t="shared" ca="1" si="195"/>
        <v>3.2539999999999996</v>
      </c>
      <c r="T424" s="304">
        <f t="shared" ca="1" si="175"/>
        <v>31.921739999999996</v>
      </c>
      <c r="U424" s="311">
        <f t="shared" ca="1" si="176"/>
        <v>0</v>
      </c>
      <c r="V424" s="306">
        <f t="shared" ca="1" si="177"/>
        <v>1.225253370389215</v>
      </c>
      <c r="W424" s="304">
        <f t="shared" ca="1" si="178"/>
        <v>27.659237016430872</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1.2734578864022268</v>
      </c>
      <c r="AH424" s="304">
        <f t="shared" ca="1" si="202"/>
        <v>-8.500043348693028</v>
      </c>
    </row>
    <row r="425" spans="1:34" x14ac:dyDescent="0.2">
      <c r="A425" s="347">
        <f t="shared" ca="1" si="180"/>
        <v>1E-4</v>
      </c>
      <c r="B425" s="304">
        <f t="shared" ca="1" si="181"/>
        <v>33.304400000000328</v>
      </c>
      <c r="D425" s="306">
        <f t="shared" ca="1" si="182"/>
        <v>-0.7325442410137768</v>
      </c>
      <c r="E425" s="307">
        <f t="shared" ca="1" si="183"/>
        <v>-1.3415516654754533</v>
      </c>
      <c r="F425" s="304">
        <f t="shared" ca="1" si="184"/>
        <v>1.5285227954408833</v>
      </c>
      <c r="G425" s="306">
        <f t="shared" ca="1" si="185"/>
        <v>9.0644877379411142</v>
      </c>
      <c r="H425" s="307">
        <f t="shared" ca="1" si="186"/>
        <v>-104.78939075045218</v>
      </c>
      <c r="I425" s="304">
        <f t="shared" ca="1" si="187"/>
        <v>105.18070807806077</v>
      </c>
      <c r="J425" s="306">
        <f t="shared" ca="1" si="188"/>
        <v>725.01152856350234</v>
      </c>
      <c r="K425" s="307">
        <f t="shared" ca="1" si="189"/>
        <v>-2.0785947629753485</v>
      </c>
      <c r="L425" s="304">
        <f t="shared" ca="1" si="174"/>
        <v>725.01450820392199</v>
      </c>
      <c r="M425" s="306">
        <f t="shared" ca="1" si="190"/>
        <v>-1.4845091557004499</v>
      </c>
      <c r="N425" s="304">
        <f t="shared" ca="1" si="191"/>
        <v>-85.056109270164981</v>
      </c>
      <c r="P425" s="310">
        <f t="shared" ca="1" si="192"/>
        <v>23</v>
      </c>
      <c r="Q425" s="304">
        <f t="shared" ca="1" si="193"/>
        <v>0</v>
      </c>
      <c r="R425" s="306">
        <f t="shared" ca="1" si="194"/>
        <v>0</v>
      </c>
      <c r="S425" s="307">
        <f t="shared" ca="1" si="195"/>
        <v>3.2539999999999996</v>
      </c>
      <c r="T425" s="304">
        <f t="shared" ca="1" si="175"/>
        <v>31.921739999999996</v>
      </c>
      <c r="U425" s="311">
        <f t="shared" ca="1" si="176"/>
        <v>0</v>
      </c>
      <c r="V425" s="306">
        <f t="shared" ca="1" si="177"/>
        <v>1.2252546543246217</v>
      </c>
      <c r="W425" s="304">
        <f t="shared" ca="1" si="178"/>
        <v>27.659332974988331</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1.2734290761749225</v>
      </c>
      <c r="AH425" s="304">
        <f t="shared" ca="1" si="202"/>
        <v>-8.5000728384852113</v>
      </c>
    </row>
    <row r="426" spans="1:34" x14ac:dyDescent="0.2">
      <c r="A426" s="347">
        <f t="shared" ca="1" si="180"/>
        <v>1E-4</v>
      </c>
      <c r="B426" s="304">
        <f t="shared" ca="1" si="181"/>
        <v>33.304500000000331</v>
      </c>
      <c r="D426" s="306">
        <f t="shared" ca="1" si="182"/>
        <v>-0.73253997553730565</v>
      </c>
      <c r="E426" s="307">
        <f t="shared" ca="1" si="183"/>
        <v>-1.3415216969623245</v>
      </c>
      <c r="F426" s="304">
        <f t="shared" ca="1" si="184"/>
        <v>1.5284944485279857</v>
      </c>
      <c r="G426" s="306">
        <f t="shared" ca="1" si="185"/>
        <v>9.0644144839435601</v>
      </c>
      <c r="H426" s="307">
        <f t="shared" ca="1" si="186"/>
        <v>-104.78952490262188</v>
      </c>
      <c r="I426" s="304">
        <f t="shared" ca="1" si="187"/>
        <v>105.18083541812138</v>
      </c>
      <c r="J426" s="306">
        <f t="shared" ca="1" si="188"/>
        <v>725.01152856350234</v>
      </c>
      <c r="K426" s="307">
        <f t="shared" ca="1" si="189"/>
        <v>-2.089073708758002</v>
      </c>
      <c r="L426" s="304">
        <f t="shared" ca="1" si="174"/>
        <v>725.01453832247171</v>
      </c>
      <c r="M426" s="306">
        <f t="shared" ca="1" si="190"/>
        <v>-1.4845099594848388</v>
      </c>
      <c r="N426" s="304">
        <f t="shared" ca="1" si="191"/>
        <v>-85.0561553236181</v>
      </c>
      <c r="P426" s="310">
        <f t="shared" ca="1" si="192"/>
        <v>23</v>
      </c>
      <c r="Q426" s="304">
        <f t="shared" ca="1" si="193"/>
        <v>0</v>
      </c>
      <c r="R426" s="306">
        <f t="shared" ca="1" si="194"/>
        <v>0</v>
      </c>
      <c r="S426" s="307">
        <f t="shared" ca="1" si="195"/>
        <v>3.2539999999999996</v>
      </c>
      <c r="T426" s="304">
        <f t="shared" ca="1" si="175"/>
        <v>31.921739999999996</v>
      </c>
      <c r="U426" s="311">
        <f t="shared" ca="1" si="176"/>
        <v>0</v>
      </c>
      <c r="V426" s="306">
        <f t="shared" ca="1" si="177"/>
        <v>1.2252559382630177</v>
      </c>
      <c r="W426" s="304">
        <f t="shared" ca="1" si="178"/>
        <v>27.6594289323195</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1.2734002663110289</v>
      </c>
      <c r="AH426" s="304">
        <f t="shared" ca="1" si="202"/>
        <v>-8.5001023279005334</v>
      </c>
    </row>
    <row r="427" spans="1:34" x14ac:dyDescent="0.2">
      <c r="A427" s="347">
        <f t="shared" ca="1" si="180"/>
        <v>1E-4</v>
      </c>
      <c r="B427" s="304">
        <f t="shared" ca="1" si="181"/>
        <v>33.304600000000335</v>
      </c>
      <c r="D427" s="306">
        <f t="shared" ca="1" si="182"/>
        <v>-0.73253571005214602</v>
      </c>
      <c r="E427" s="307">
        <f t="shared" ca="1" si="183"/>
        <v>-1.3414917288322208</v>
      </c>
      <c r="F427" s="304">
        <f t="shared" ca="1" si="184"/>
        <v>1.5284661020208667</v>
      </c>
      <c r="G427" s="306">
        <f t="shared" ca="1" si="185"/>
        <v>9.0643412303725555</v>
      </c>
      <c r="H427" s="307">
        <f t="shared" ca="1" si="186"/>
        <v>-104.78965905179476</v>
      </c>
      <c r="I427" s="304">
        <f t="shared" ca="1" si="187"/>
        <v>105.18096275530102</v>
      </c>
      <c r="J427" s="306">
        <f t="shared" ca="1" si="188"/>
        <v>725.01152856350234</v>
      </c>
      <c r="K427" s="307">
        <f t="shared" ca="1" si="189"/>
        <v>-2.0995526679557228</v>
      </c>
      <c r="L427" s="304">
        <f t="shared" ca="1" si="174"/>
        <v>725.01456859251573</v>
      </c>
      <c r="M427" s="306">
        <f t="shared" ca="1" si="190"/>
        <v>-1.4845107632607859</v>
      </c>
      <c r="N427" s="304">
        <f t="shared" ca="1" si="191"/>
        <v>-85.056201376587538</v>
      </c>
      <c r="P427" s="310">
        <f t="shared" ca="1" si="192"/>
        <v>23</v>
      </c>
      <c r="Q427" s="304">
        <f t="shared" ca="1" si="193"/>
        <v>0</v>
      </c>
      <c r="R427" s="306">
        <f t="shared" ca="1" si="194"/>
        <v>0</v>
      </c>
      <c r="S427" s="307">
        <f t="shared" ca="1" si="195"/>
        <v>3.2539999999999996</v>
      </c>
      <c r="T427" s="304">
        <f t="shared" ca="1" si="175"/>
        <v>31.921739999999996</v>
      </c>
      <c r="U427" s="311">
        <f t="shared" ca="1" si="176"/>
        <v>0</v>
      </c>
      <c r="V427" s="306">
        <f t="shared" ca="1" si="177"/>
        <v>1.2252572222044029</v>
      </c>
      <c r="W427" s="304">
        <f t="shared" ca="1" si="178"/>
        <v>27.659524888424372</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1.273371456810537</v>
      </c>
      <c r="AH427" s="304">
        <f t="shared" ca="1" si="202"/>
        <v>-8.5001318169389997</v>
      </c>
    </row>
    <row r="428" spans="1:34" x14ac:dyDescent="0.2">
      <c r="A428" s="347">
        <f t="shared" ca="1" si="180"/>
        <v>1E-4</v>
      </c>
      <c r="B428" s="304">
        <f t="shared" ca="1" si="181"/>
        <v>33.304700000000338</v>
      </c>
      <c r="D428" s="306">
        <f t="shared" ca="1" si="182"/>
        <v>-0.73253144455829533</v>
      </c>
      <c r="E428" s="307">
        <f t="shared" ca="1" si="183"/>
        <v>-1.341461761085144</v>
      </c>
      <c r="F428" s="304">
        <f t="shared" ca="1" si="184"/>
        <v>1.5284377559195268</v>
      </c>
      <c r="G428" s="306">
        <f t="shared" ca="1" si="185"/>
        <v>9.0642679772281003</v>
      </c>
      <c r="H428" s="307">
        <f t="shared" ca="1" si="186"/>
        <v>-104.78979319797087</v>
      </c>
      <c r="I428" s="304">
        <f t="shared" ca="1" si="187"/>
        <v>105.18109008959978</v>
      </c>
      <c r="J428" s="306">
        <f t="shared" ca="1" si="188"/>
        <v>725.01152856350234</v>
      </c>
      <c r="K428" s="307">
        <f t="shared" ca="1" si="189"/>
        <v>-2.1100316405682111</v>
      </c>
      <c r="L428" s="304">
        <f t="shared" ca="1" si="174"/>
        <v>725.01459901405462</v>
      </c>
      <c r="M428" s="306">
        <f t="shared" ca="1" si="190"/>
        <v>-1.4845115670282909</v>
      </c>
      <c r="N428" s="304">
        <f t="shared" ca="1" si="191"/>
        <v>-85.056247429073281</v>
      </c>
      <c r="P428" s="310">
        <f t="shared" ca="1" si="192"/>
        <v>23</v>
      </c>
      <c r="Q428" s="304">
        <f t="shared" ca="1" si="193"/>
        <v>0</v>
      </c>
      <c r="R428" s="306">
        <f t="shared" ca="1" si="194"/>
        <v>0</v>
      </c>
      <c r="S428" s="307">
        <f t="shared" ca="1" si="195"/>
        <v>3.2539999999999996</v>
      </c>
      <c r="T428" s="304">
        <f t="shared" ca="1" si="175"/>
        <v>31.921739999999996</v>
      </c>
      <c r="U428" s="311">
        <f t="shared" ca="1" si="176"/>
        <v>0</v>
      </c>
      <c r="V428" s="306">
        <f t="shared" ca="1" si="177"/>
        <v>1.2252585061487773</v>
      </c>
      <c r="W428" s="304">
        <f t="shared" ca="1" si="178"/>
        <v>27.659620843302985</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1.2733426476734557</v>
      </c>
      <c r="AH428" s="304">
        <f t="shared" ca="1" si="202"/>
        <v>-8.5001613056006065</v>
      </c>
    </row>
    <row r="429" spans="1:34" x14ac:dyDescent="0.2">
      <c r="A429" s="347">
        <f t="shared" ca="1" si="180"/>
        <v>1E-4</v>
      </c>
      <c r="B429" s="304">
        <f t="shared" ca="1" si="181"/>
        <v>33.304800000000341</v>
      </c>
      <c r="D429" s="306">
        <f t="shared" ca="1" si="182"/>
        <v>-0.73252717905576037</v>
      </c>
      <c r="E429" s="307">
        <f t="shared" ca="1" si="183"/>
        <v>-1.34143179372108</v>
      </c>
      <c r="F429" s="304">
        <f t="shared" ca="1" si="184"/>
        <v>1.5284094102239569</v>
      </c>
      <c r="G429" s="306">
        <f t="shared" ca="1" si="185"/>
        <v>9.0641947245101946</v>
      </c>
      <c r="H429" s="307">
        <f t="shared" ca="1" si="186"/>
        <v>-104.78992734115023</v>
      </c>
      <c r="I429" s="304">
        <f t="shared" ca="1" si="187"/>
        <v>105.18121742101764</v>
      </c>
      <c r="J429" s="306">
        <f t="shared" ca="1" si="188"/>
        <v>725.01152856350234</v>
      </c>
      <c r="K429" s="307">
        <f t="shared" ca="1" si="189"/>
        <v>-2.1205106265951672</v>
      </c>
      <c r="L429" s="304">
        <f t="shared" ca="1" si="174"/>
        <v>725.01462958708885</v>
      </c>
      <c r="M429" s="306">
        <f t="shared" ca="1" si="190"/>
        <v>-1.4845123707873544</v>
      </c>
      <c r="N429" s="304">
        <f t="shared" ca="1" si="191"/>
        <v>-85.056293481075372</v>
      </c>
      <c r="P429" s="310">
        <f t="shared" ca="1" si="192"/>
        <v>23</v>
      </c>
      <c r="Q429" s="304">
        <f t="shared" ca="1" si="193"/>
        <v>0</v>
      </c>
      <c r="R429" s="306">
        <f t="shared" ca="1" si="194"/>
        <v>0</v>
      </c>
      <c r="S429" s="307">
        <f t="shared" ca="1" si="195"/>
        <v>3.2539999999999996</v>
      </c>
      <c r="T429" s="304">
        <f t="shared" ca="1" si="175"/>
        <v>31.921739999999996</v>
      </c>
      <c r="U429" s="311">
        <f t="shared" ca="1" si="176"/>
        <v>0</v>
      </c>
      <c r="V429" s="306">
        <f t="shared" ca="1" si="177"/>
        <v>1.2252597900961411</v>
      </c>
      <c r="W429" s="304">
        <f t="shared" ca="1" si="178"/>
        <v>27.659716796955319</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1.2733138388997691</v>
      </c>
      <c r="AH429" s="304">
        <f t="shared" ca="1" si="202"/>
        <v>-8.500190793885368</v>
      </c>
    </row>
    <row r="430" spans="1:34" x14ac:dyDescent="0.2">
      <c r="A430" s="347">
        <f t="shared" ca="1" si="180"/>
        <v>1E-4</v>
      </c>
      <c r="B430" s="304">
        <f t="shared" ca="1" si="181"/>
        <v>33.304900000000345</v>
      </c>
      <c r="D430" s="306">
        <f t="shared" ca="1" si="182"/>
        <v>-0.73252291354453647</v>
      </c>
      <c r="E430" s="307">
        <f t="shared" ca="1" si="183"/>
        <v>-1.3414018267400358</v>
      </c>
      <c r="F430" s="304">
        <f t="shared" ca="1" si="184"/>
        <v>1.5283810649341616</v>
      </c>
      <c r="G430" s="306">
        <f t="shared" ca="1" si="185"/>
        <v>9.0641214722188401</v>
      </c>
      <c r="H430" s="307">
        <f t="shared" ca="1" si="186"/>
        <v>-104.79006148133291</v>
      </c>
      <c r="I430" s="304">
        <f t="shared" ca="1" si="187"/>
        <v>105.18134474955467</v>
      </c>
      <c r="J430" s="306">
        <f t="shared" ca="1" si="188"/>
        <v>725.01152856350234</v>
      </c>
      <c r="K430" s="307">
        <f t="shared" ca="1" si="189"/>
        <v>-2.1309896260362913</v>
      </c>
      <c r="L430" s="304">
        <f t="shared" ca="1" si="174"/>
        <v>725.01466031161908</v>
      </c>
      <c r="M430" s="306">
        <f t="shared" ca="1" si="190"/>
        <v>-1.4845131745379763</v>
      </c>
      <c r="N430" s="304">
        <f t="shared" ca="1" si="191"/>
        <v>-85.056339532593782</v>
      </c>
      <c r="P430" s="310">
        <f t="shared" ca="1" si="192"/>
        <v>23</v>
      </c>
      <c r="Q430" s="304">
        <f t="shared" ca="1" si="193"/>
        <v>0</v>
      </c>
      <c r="R430" s="306">
        <f t="shared" ca="1" si="194"/>
        <v>0</v>
      </c>
      <c r="S430" s="307">
        <f t="shared" ca="1" si="195"/>
        <v>3.2539999999999996</v>
      </c>
      <c r="T430" s="304">
        <f t="shared" ca="1" si="175"/>
        <v>31.921739999999996</v>
      </c>
      <c r="U430" s="311">
        <f t="shared" ca="1" si="176"/>
        <v>0</v>
      </c>
      <c r="V430" s="306">
        <f t="shared" ca="1" si="177"/>
        <v>1.2252610740464935</v>
      </c>
      <c r="W430" s="304">
        <f t="shared" ca="1" si="178"/>
        <v>27.659812749381391</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1.2732850304894825</v>
      </c>
      <c r="AH430" s="304">
        <f t="shared" ca="1" si="202"/>
        <v>-8.5002202817932773</v>
      </c>
    </row>
    <row r="431" spans="1:34" x14ac:dyDescent="0.2">
      <c r="A431" s="347">
        <f t="shared" ca="1" si="180"/>
        <v>1E-4</v>
      </c>
      <c r="B431" s="304">
        <f t="shared" ca="1" si="181"/>
        <v>33.305000000000348</v>
      </c>
      <c r="D431" s="306">
        <f t="shared" ca="1" si="182"/>
        <v>-0.73251864802462752</v>
      </c>
      <c r="E431" s="307">
        <f t="shared" ca="1" si="183"/>
        <v>-1.3413718601420097</v>
      </c>
      <c r="F431" s="304">
        <f t="shared" ca="1" si="184"/>
        <v>1.5283527200501406</v>
      </c>
      <c r="G431" s="306">
        <f t="shared" ca="1" si="185"/>
        <v>9.0640482203540369</v>
      </c>
      <c r="H431" s="307">
        <f t="shared" ca="1" si="186"/>
        <v>-104.79019561851892</v>
      </c>
      <c r="I431" s="304">
        <f t="shared" ca="1" si="187"/>
        <v>105.18147207521086</v>
      </c>
      <c r="J431" s="306">
        <f t="shared" ca="1" si="188"/>
        <v>725.01152856350234</v>
      </c>
      <c r="K431" s="307">
        <f t="shared" ca="1" si="189"/>
        <v>-2.141468638891284</v>
      </c>
      <c r="L431" s="304">
        <f t="shared" ca="1" si="174"/>
        <v>725.01469118764589</v>
      </c>
      <c r="M431" s="306">
        <f t="shared" ca="1" si="190"/>
        <v>-1.4845139782801569</v>
      </c>
      <c r="N431" s="304">
        <f t="shared" ca="1" si="191"/>
        <v>-85.056385583628554</v>
      </c>
      <c r="P431" s="310">
        <f t="shared" ca="1" si="192"/>
        <v>23</v>
      </c>
      <c r="Q431" s="304">
        <f t="shared" ca="1" si="193"/>
        <v>0</v>
      </c>
      <c r="R431" s="306">
        <f t="shared" ca="1" si="194"/>
        <v>0</v>
      </c>
      <c r="S431" s="307">
        <f t="shared" ca="1" si="195"/>
        <v>3.2539999999999996</v>
      </c>
      <c r="T431" s="304">
        <f t="shared" ca="1" si="175"/>
        <v>31.921739999999996</v>
      </c>
      <c r="U431" s="311">
        <f t="shared" ca="1" si="176"/>
        <v>0</v>
      </c>
      <c r="V431" s="306">
        <f t="shared" ca="1" si="177"/>
        <v>1.2252623579998358</v>
      </c>
      <c r="W431" s="304">
        <f t="shared" ca="1" si="178"/>
        <v>27.659908700581216</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1.2732562224425941</v>
      </c>
      <c r="AH431" s="304">
        <f t="shared" ca="1" si="202"/>
        <v>-8.5002497693243377</v>
      </c>
    </row>
    <row r="432" spans="1:34" x14ac:dyDescent="0.2">
      <c r="A432" s="347">
        <f t="shared" ca="1" si="180"/>
        <v>1E-4</v>
      </c>
      <c r="B432" s="304">
        <f t="shared" ca="1" si="181"/>
        <v>33.305100000000351</v>
      </c>
      <c r="D432" s="306">
        <f t="shared" ca="1" si="182"/>
        <v>-0.73251438249603185</v>
      </c>
      <c r="E432" s="307">
        <f t="shared" ca="1" si="183"/>
        <v>-1.3413418939269928</v>
      </c>
      <c r="F432" s="304">
        <f t="shared" ca="1" si="184"/>
        <v>1.5283243755718858</v>
      </c>
      <c r="G432" s="306">
        <f t="shared" ca="1" si="185"/>
        <v>9.0639749689157867</v>
      </c>
      <c r="H432" s="307">
        <f t="shared" ca="1" si="186"/>
        <v>-104.79032975270832</v>
      </c>
      <c r="I432" s="304">
        <f t="shared" ca="1" si="187"/>
        <v>105.18159939798633</v>
      </c>
      <c r="J432" s="306">
        <f t="shared" ca="1" si="188"/>
        <v>725.01152856350234</v>
      </c>
      <c r="K432" s="307">
        <f t="shared" ca="1" si="189"/>
        <v>-2.1519476651598453</v>
      </c>
      <c r="L432" s="304">
        <f t="shared" ca="1" si="174"/>
        <v>725.01472221516974</v>
      </c>
      <c r="M432" s="306">
        <f t="shared" ca="1" si="190"/>
        <v>-1.484514782013896</v>
      </c>
      <c r="N432" s="304">
        <f t="shared" ca="1" si="191"/>
        <v>-85.056431634179646</v>
      </c>
      <c r="P432" s="310">
        <f t="shared" ca="1" si="192"/>
        <v>23</v>
      </c>
      <c r="Q432" s="304">
        <f t="shared" ca="1" si="193"/>
        <v>0</v>
      </c>
      <c r="R432" s="306">
        <f t="shared" ca="1" si="194"/>
        <v>0</v>
      </c>
      <c r="S432" s="307">
        <f t="shared" ca="1" si="195"/>
        <v>3.2539999999999996</v>
      </c>
      <c r="T432" s="304">
        <f t="shared" ca="1" si="175"/>
        <v>31.921739999999996</v>
      </c>
      <c r="U432" s="311">
        <f t="shared" ca="1" si="176"/>
        <v>0</v>
      </c>
      <c r="V432" s="306">
        <f t="shared" ca="1" si="177"/>
        <v>1.2252636419561667</v>
      </c>
      <c r="W432" s="304">
        <f t="shared" ca="1" si="178"/>
        <v>27.6600046505548</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1.2732274147591003</v>
      </c>
      <c r="AH432" s="304">
        <f t="shared" ca="1" si="202"/>
        <v>-8.5002792564785548</v>
      </c>
    </row>
    <row r="433" spans="1:34" x14ac:dyDescent="0.2">
      <c r="A433" s="347">
        <f t="shared" ca="1" si="180"/>
        <v>1E-4</v>
      </c>
      <c r="B433" s="304">
        <f t="shared" ca="1" si="181"/>
        <v>33.305200000000355</v>
      </c>
      <c r="D433" s="306">
        <f t="shared" ca="1" si="182"/>
        <v>-0.73251011695875334</v>
      </c>
      <c r="E433" s="307">
        <f t="shared" ca="1" si="183"/>
        <v>-1.3413119280949832</v>
      </c>
      <c r="F433" s="304">
        <f t="shared" ca="1" si="184"/>
        <v>1.5282960314993976</v>
      </c>
      <c r="G433" s="306">
        <f t="shared" ca="1" si="185"/>
        <v>9.0639017179040913</v>
      </c>
      <c r="H433" s="307">
        <f t="shared" ca="1" si="186"/>
        <v>-104.79046388390113</v>
      </c>
      <c r="I433" s="304">
        <f t="shared" ca="1" si="187"/>
        <v>105.18172671788103</v>
      </c>
      <c r="J433" s="306">
        <f t="shared" ca="1" si="188"/>
        <v>725.01152856350234</v>
      </c>
      <c r="K433" s="307">
        <f t="shared" ca="1" si="189"/>
        <v>-2.1624267048416757</v>
      </c>
      <c r="L433" s="304">
        <f t="shared" ca="1" si="174"/>
        <v>725.0147533941913</v>
      </c>
      <c r="M433" s="306">
        <f t="shared" ca="1" si="190"/>
        <v>-1.4845155857391938</v>
      </c>
      <c r="N433" s="304">
        <f t="shared" ca="1" si="191"/>
        <v>-85.056477684247113</v>
      </c>
      <c r="P433" s="310">
        <f t="shared" ca="1" si="192"/>
        <v>23</v>
      </c>
      <c r="Q433" s="304">
        <f t="shared" ca="1" si="193"/>
        <v>0</v>
      </c>
      <c r="R433" s="306">
        <f t="shared" ca="1" si="194"/>
        <v>0</v>
      </c>
      <c r="S433" s="307">
        <f t="shared" ca="1" si="195"/>
        <v>3.2539999999999996</v>
      </c>
      <c r="T433" s="304">
        <f t="shared" ca="1" si="175"/>
        <v>31.921739999999996</v>
      </c>
      <c r="U433" s="311">
        <f t="shared" ca="1" si="176"/>
        <v>0</v>
      </c>
      <c r="V433" s="306">
        <f t="shared" ca="1" si="177"/>
        <v>1.2252649259154871</v>
      </c>
      <c r="W433" s="304">
        <f t="shared" ca="1" si="178"/>
        <v>27.660100599302147</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1.2731986074389958</v>
      </c>
      <c r="AH433" s="304">
        <f t="shared" ca="1" si="202"/>
        <v>-8.5003087432559319</v>
      </c>
    </row>
    <row r="434" spans="1:34" x14ac:dyDescent="0.2">
      <c r="A434" s="347">
        <f t="shared" ca="1" si="180"/>
        <v>1E-4</v>
      </c>
      <c r="B434" s="304">
        <f t="shared" ca="1" si="181"/>
        <v>33.305300000000358</v>
      </c>
      <c r="D434" s="306">
        <f t="shared" ca="1" si="182"/>
        <v>-0.73250585141279201</v>
      </c>
      <c r="E434" s="307">
        <f t="shared" ca="1" si="183"/>
        <v>-1.3412819626459829</v>
      </c>
      <c r="F434" s="304">
        <f t="shared" ca="1" si="184"/>
        <v>1.5282676878326777</v>
      </c>
      <c r="G434" s="306">
        <f t="shared" ca="1" si="185"/>
        <v>9.0638284673189506</v>
      </c>
      <c r="H434" s="307">
        <f t="shared" ca="1" si="186"/>
        <v>-104.79059801209739</v>
      </c>
      <c r="I434" s="304">
        <f t="shared" ca="1" si="187"/>
        <v>105.18185403489507</v>
      </c>
      <c r="J434" s="306">
        <f t="shared" ca="1" si="188"/>
        <v>725.01152856350234</v>
      </c>
      <c r="K434" s="307">
        <f t="shared" ca="1" si="189"/>
        <v>-2.1729057579364754</v>
      </c>
      <c r="L434" s="304">
        <f t="shared" ca="1" si="174"/>
        <v>725.01478472471103</v>
      </c>
      <c r="M434" s="306">
        <f t="shared" ca="1" si="190"/>
        <v>-1.4845163894560507</v>
      </c>
      <c r="N434" s="304">
        <f t="shared" ca="1" si="191"/>
        <v>-85.056523733830929</v>
      </c>
      <c r="P434" s="310">
        <f t="shared" ca="1" si="192"/>
        <v>23</v>
      </c>
      <c r="Q434" s="304">
        <f t="shared" ca="1" si="193"/>
        <v>0</v>
      </c>
      <c r="R434" s="306">
        <f t="shared" ca="1" si="194"/>
        <v>0</v>
      </c>
      <c r="S434" s="307">
        <f t="shared" ca="1" si="195"/>
        <v>3.2539999999999996</v>
      </c>
      <c r="T434" s="304">
        <f t="shared" ca="1" si="175"/>
        <v>31.921739999999996</v>
      </c>
      <c r="U434" s="311">
        <f t="shared" ca="1" si="176"/>
        <v>0</v>
      </c>
      <c r="V434" s="306">
        <f t="shared" ca="1" si="177"/>
        <v>1.225266209877796</v>
      </c>
      <c r="W434" s="304">
        <f t="shared" ca="1" si="178"/>
        <v>27.660196546823286</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1.2731698004822825</v>
      </c>
      <c r="AH434" s="304">
        <f t="shared" ca="1" si="202"/>
        <v>-8.5003382296564691</v>
      </c>
    </row>
    <row r="435" spans="1:34" x14ac:dyDescent="0.2">
      <c r="A435" s="347">
        <f t="shared" ca="1" si="180"/>
        <v>1E-4</v>
      </c>
      <c r="B435" s="304">
        <f t="shared" ca="1" si="181"/>
        <v>33.305400000000361</v>
      </c>
      <c r="D435" s="306">
        <f t="shared" ca="1" si="182"/>
        <v>-0.73250158585814784</v>
      </c>
      <c r="E435" s="307">
        <f t="shared" ca="1" si="183"/>
        <v>-1.3412519975799793</v>
      </c>
      <c r="F435" s="304">
        <f t="shared" ca="1" si="184"/>
        <v>1.5282393445717155</v>
      </c>
      <c r="G435" s="306">
        <f t="shared" ca="1" si="185"/>
        <v>9.0637552171603648</v>
      </c>
      <c r="H435" s="307">
        <f t="shared" ca="1" si="186"/>
        <v>-104.79073213729716</v>
      </c>
      <c r="I435" s="304">
        <f t="shared" ca="1" si="187"/>
        <v>105.18198134902842</v>
      </c>
      <c r="J435" s="306">
        <f t="shared" ca="1" si="188"/>
        <v>725.01152856350234</v>
      </c>
      <c r="K435" s="307">
        <f t="shared" ca="1" si="189"/>
        <v>-2.1833848244439453</v>
      </c>
      <c r="L435" s="304">
        <f t="shared" ca="1" si="174"/>
        <v>725.01481620672951</v>
      </c>
      <c r="M435" s="306">
        <f t="shared" ca="1" si="190"/>
        <v>-1.4845171931644665</v>
      </c>
      <c r="N435" s="304">
        <f t="shared" ca="1" si="191"/>
        <v>-85.05656978293112</v>
      </c>
      <c r="P435" s="310">
        <f t="shared" ca="1" si="192"/>
        <v>23</v>
      </c>
      <c r="Q435" s="304">
        <f t="shared" ca="1" si="193"/>
        <v>0</v>
      </c>
      <c r="R435" s="306">
        <f t="shared" ca="1" si="194"/>
        <v>0</v>
      </c>
      <c r="S435" s="307">
        <f t="shared" ca="1" si="195"/>
        <v>3.2539999999999996</v>
      </c>
      <c r="T435" s="304">
        <f t="shared" ca="1" si="175"/>
        <v>31.921739999999996</v>
      </c>
      <c r="U435" s="311">
        <f t="shared" ca="1" si="176"/>
        <v>0</v>
      </c>
      <c r="V435" s="306">
        <f t="shared" ca="1" si="177"/>
        <v>1.2252674938430943</v>
      </c>
      <c r="W435" s="304">
        <f t="shared" ca="1" si="178"/>
        <v>27.660292493118185</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1.2731409938889513</v>
      </c>
      <c r="AH435" s="304">
        <f t="shared" ca="1" si="202"/>
        <v>-8.5003677156801754</v>
      </c>
    </row>
    <row r="436" spans="1:34" x14ac:dyDescent="0.2">
      <c r="A436" s="347">
        <f t="shared" ca="1" si="180"/>
        <v>1E-4</v>
      </c>
      <c r="B436" s="304">
        <f t="shared" ca="1" si="181"/>
        <v>33.305500000000364</v>
      </c>
      <c r="D436" s="306">
        <f t="shared" ca="1" si="182"/>
        <v>-0.73249732029482206</v>
      </c>
      <c r="E436" s="307">
        <f t="shared" ca="1" si="183"/>
        <v>-1.3412220328969848</v>
      </c>
      <c r="F436" s="304">
        <f t="shared" ca="1" si="184"/>
        <v>1.528211001716522</v>
      </c>
      <c r="G436" s="306">
        <f t="shared" ca="1" si="185"/>
        <v>9.0636819674283355</v>
      </c>
      <c r="H436" s="307">
        <f t="shared" ca="1" si="186"/>
        <v>-104.79086625950045</v>
      </c>
      <c r="I436" s="304">
        <f t="shared" ca="1" si="187"/>
        <v>105.18210866028117</v>
      </c>
      <c r="J436" s="306">
        <f t="shared" ca="1" si="188"/>
        <v>725.01152856350234</v>
      </c>
      <c r="K436" s="307">
        <f t="shared" ca="1" si="189"/>
        <v>-2.1938639043637851</v>
      </c>
      <c r="L436" s="304">
        <f t="shared" ca="1" si="174"/>
        <v>725.0148478402474</v>
      </c>
      <c r="M436" s="306">
        <f t="shared" ca="1" si="190"/>
        <v>-1.4845179968644415</v>
      </c>
      <c r="N436" s="304">
        <f t="shared" ca="1" si="191"/>
        <v>-85.056615831547674</v>
      </c>
      <c r="P436" s="310">
        <f t="shared" ca="1" si="192"/>
        <v>23</v>
      </c>
      <c r="Q436" s="304">
        <f t="shared" ca="1" si="193"/>
        <v>0</v>
      </c>
      <c r="R436" s="306">
        <f t="shared" ca="1" si="194"/>
        <v>0</v>
      </c>
      <c r="S436" s="307">
        <f t="shared" ca="1" si="195"/>
        <v>3.2539999999999996</v>
      </c>
      <c r="T436" s="304">
        <f t="shared" ca="1" si="175"/>
        <v>31.921739999999996</v>
      </c>
      <c r="U436" s="311">
        <f t="shared" ca="1" si="176"/>
        <v>0</v>
      </c>
      <c r="V436" s="306">
        <f t="shared" ca="1" si="177"/>
        <v>1.2252687778113818</v>
      </c>
      <c r="W436" s="304">
        <f t="shared" ca="1" si="178"/>
        <v>27.660388438186914</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1.2731121876590112</v>
      </c>
      <c r="AH436" s="304">
        <f t="shared" ca="1" si="202"/>
        <v>-8.5003972013270399</v>
      </c>
    </row>
    <row r="437" spans="1:34" x14ac:dyDescent="0.2">
      <c r="A437" s="347">
        <f t="shared" ca="1" si="180"/>
        <v>1E-4</v>
      </c>
      <c r="B437" s="304">
        <f t="shared" ca="1" si="181"/>
        <v>33.305600000000368</v>
      </c>
      <c r="D437" s="306">
        <f t="shared" ca="1" si="182"/>
        <v>-0.73249305472281623</v>
      </c>
      <c r="E437" s="307">
        <f t="shared" ca="1" si="183"/>
        <v>-1.3411920685969783</v>
      </c>
      <c r="F437" s="304">
        <f t="shared" ca="1" si="184"/>
        <v>1.52818265926708</v>
      </c>
      <c r="G437" s="306">
        <f t="shared" ca="1" si="185"/>
        <v>9.0636087181228628</v>
      </c>
      <c r="H437" s="307">
        <f t="shared" ca="1" si="186"/>
        <v>-104.79100037870731</v>
      </c>
      <c r="I437" s="304">
        <f t="shared" ca="1" si="187"/>
        <v>105.18223596865333</v>
      </c>
      <c r="J437" s="306">
        <f t="shared" ca="1" si="188"/>
        <v>725.01152856350234</v>
      </c>
      <c r="K437" s="307">
        <f t="shared" ca="1" si="189"/>
        <v>-2.2043429976956954</v>
      </c>
      <c r="L437" s="304">
        <f t="shared" ca="1" si="174"/>
        <v>725.01487962526505</v>
      </c>
      <c r="M437" s="306">
        <f t="shared" ca="1" si="190"/>
        <v>-1.4845188005559757</v>
      </c>
      <c r="N437" s="304">
        <f t="shared" ca="1" si="191"/>
        <v>-85.056661879680618</v>
      </c>
      <c r="P437" s="310">
        <f t="shared" ca="1" si="192"/>
        <v>23</v>
      </c>
      <c r="Q437" s="304">
        <f t="shared" ca="1" si="193"/>
        <v>0</v>
      </c>
      <c r="R437" s="306">
        <f t="shared" ca="1" si="194"/>
        <v>0</v>
      </c>
      <c r="S437" s="307">
        <f t="shared" ca="1" si="195"/>
        <v>3.2539999999999996</v>
      </c>
      <c r="T437" s="304">
        <f t="shared" ca="1" si="175"/>
        <v>31.921739999999996</v>
      </c>
      <c r="U437" s="311">
        <f t="shared" ca="1" si="176"/>
        <v>0</v>
      </c>
      <c r="V437" s="306">
        <f t="shared" ca="1" si="177"/>
        <v>1.2252700617826577</v>
      </c>
      <c r="W437" s="304">
        <f t="shared" ca="1" si="178"/>
        <v>27.660484382029427</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1.2730833817924427</v>
      </c>
      <c r="AH437" s="304">
        <f t="shared" ca="1" si="202"/>
        <v>-8.5004266865970859</v>
      </c>
    </row>
    <row r="438" spans="1:34" x14ac:dyDescent="0.2">
      <c r="A438" s="347">
        <f t="shared" ca="1" si="180"/>
        <v>1E-4</v>
      </c>
      <c r="B438" s="304">
        <f t="shared" ca="1" si="181"/>
        <v>33.305700000000371</v>
      </c>
      <c r="D438" s="306">
        <f t="shared" ca="1" si="182"/>
        <v>-0.73248878914213089</v>
      </c>
      <c r="E438" s="307">
        <f t="shared" ca="1" si="183"/>
        <v>-1.3411621046799702</v>
      </c>
      <c r="F438" s="304">
        <f t="shared" ca="1" si="184"/>
        <v>1.5281543172233989</v>
      </c>
      <c r="G438" s="306">
        <f t="shared" ca="1" si="185"/>
        <v>9.0635354692439485</v>
      </c>
      <c r="H438" s="307">
        <f t="shared" ca="1" si="186"/>
        <v>-104.79113449491777</v>
      </c>
      <c r="I438" s="304">
        <f t="shared" ca="1" si="187"/>
        <v>105.1823632741449</v>
      </c>
      <c r="J438" s="306">
        <f t="shared" ca="1" si="188"/>
        <v>725.01152856350234</v>
      </c>
      <c r="K438" s="307">
        <f t="shared" ca="1" si="189"/>
        <v>-2.2148221044393765</v>
      </c>
      <c r="L438" s="304">
        <f t="shared" ca="1" si="174"/>
        <v>725.01491156178338</v>
      </c>
      <c r="M438" s="306">
        <f t="shared" ca="1" si="190"/>
        <v>-1.4845196042390694</v>
      </c>
      <c r="N438" s="304">
        <f t="shared" ca="1" si="191"/>
        <v>-85.056707927329953</v>
      </c>
      <c r="P438" s="310">
        <f t="shared" ca="1" si="192"/>
        <v>23</v>
      </c>
      <c r="Q438" s="304">
        <f t="shared" ca="1" si="193"/>
        <v>0</v>
      </c>
      <c r="R438" s="306">
        <f t="shared" ca="1" si="194"/>
        <v>0</v>
      </c>
      <c r="S438" s="307">
        <f t="shared" ca="1" si="195"/>
        <v>3.2539999999999996</v>
      </c>
      <c r="T438" s="304">
        <f t="shared" ca="1" si="175"/>
        <v>31.921739999999996</v>
      </c>
      <c r="U438" s="311">
        <f t="shared" ca="1" si="176"/>
        <v>0</v>
      </c>
      <c r="V438" s="306">
        <f t="shared" ca="1" si="177"/>
        <v>1.2252713457569231</v>
      </c>
      <c r="W438" s="304">
        <f t="shared" ca="1" si="178"/>
        <v>27.660580324645739</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1.2730545762892582</v>
      </c>
      <c r="AH438" s="304">
        <f t="shared" ca="1" si="202"/>
        <v>-8.5004561714902991</v>
      </c>
    </row>
    <row r="439" spans="1:34" x14ac:dyDescent="0.2">
      <c r="A439" s="347">
        <f t="shared" ca="1" si="180"/>
        <v>1E-4</v>
      </c>
      <c r="B439" s="304">
        <f t="shared" ca="1" si="181"/>
        <v>33.305800000000374</v>
      </c>
      <c r="D439" s="306">
        <f t="shared" ca="1" si="182"/>
        <v>-0.73248452355276594</v>
      </c>
      <c r="E439" s="307">
        <f t="shared" ca="1" si="183"/>
        <v>-1.3411321411459607</v>
      </c>
      <c r="F439" s="304">
        <f t="shared" ca="1" si="184"/>
        <v>1.5281259755854788</v>
      </c>
      <c r="G439" s="306">
        <f t="shared" ca="1" si="185"/>
        <v>9.0634622207915925</v>
      </c>
      <c r="H439" s="307">
        <f t="shared" ca="1" si="186"/>
        <v>-104.79126860813189</v>
      </c>
      <c r="I439" s="304">
        <f t="shared" ca="1" si="187"/>
        <v>105.18249057675601</v>
      </c>
      <c r="J439" s="306">
        <f t="shared" ca="1" si="188"/>
        <v>725.01152856350234</v>
      </c>
      <c r="K439" s="307">
        <f t="shared" ca="1" si="189"/>
        <v>-2.2253012245945292</v>
      </c>
      <c r="L439" s="304">
        <f t="shared" ca="1" si="174"/>
        <v>725.01494364980249</v>
      </c>
      <c r="M439" s="306">
        <f t="shared" ca="1" si="190"/>
        <v>-1.4845204079137226</v>
      </c>
      <c r="N439" s="304">
        <f t="shared" ca="1" si="191"/>
        <v>-85.056753974495678</v>
      </c>
      <c r="P439" s="310">
        <f t="shared" ca="1" si="192"/>
        <v>23</v>
      </c>
      <c r="Q439" s="304">
        <f t="shared" ca="1" si="193"/>
        <v>0</v>
      </c>
      <c r="R439" s="306">
        <f t="shared" ca="1" si="194"/>
        <v>0</v>
      </c>
      <c r="S439" s="307">
        <f t="shared" ca="1" si="195"/>
        <v>3.2539999999999996</v>
      </c>
      <c r="T439" s="304">
        <f t="shared" ca="1" si="175"/>
        <v>31.921739999999996</v>
      </c>
      <c r="U439" s="311">
        <f t="shared" ca="1" si="176"/>
        <v>0</v>
      </c>
      <c r="V439" s="306">
        <f t="shared" ca="1" si="177"/>
        <v>1.2252726297341767</v>
      </c>
      <c r="W439" s="304">
        <f t="shared" ca="1" si="178"/>
        <v>27.660676266035882</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1.2730257711494559</v>
      </c>
      <c r="AH439" s="304">
        <f t="shared" ca="1" si="202"/>
        <v>-8.5004856560066813</v>
      </c>
    </row>
    <row r="440" spans="1:34" x14ac:dyDescent="0.2">
      <c r="A440" s="347">
        <f t="shared" ca="1" si="180"/>
        <v>1E-4</v>
      </c>
      <c r="B440" s="304">
        <f t="shared" ca="1" si="181"/>
        <v>33.305900000000378</v>
      </c>
      <c r="D440" s="306">
        <f t="shared" ca="1" si="182"/>
        <v>-0.73248025795472238</v>
      </c>
      <c r="E440" s="307">
        <f t="shared" ca="1" si="183"/>
        <v>-1.3411021779949337</v>
      </c>
      <c r="F440" s="304">
        <f t="shared" ca="1" si="184"/>
        <v>1.5280976343533064</v>
      </c>
      <c r="G440" s="306">
        <f t="shared" ca="1" si="185"/>
        <v>9.0633889727657966</v>
      </c>
      <c r="H440" s="307">
        <f t="shared" ca="1" si="186"/>
        <v>-104.79140271834969</v>
      </c>
      <c r="I440" s="304">
        <f t="shared" ca="1" si="187"/>
        <v>105.1826178764866</v>
      </c>
      <c r="J440" s="306">
        <f t="shared" ca="1" si="188"/>
        <v>725.01152856350234</v>
      </c>
      <c r="K440" s="307">
        <f t="shared" ca="1" si="189"/>
        <v>-2.2357803581608531</v>
      </c>
      <c r="L440" s="304">
        <f t="shared" ca="1" si="174"/>
        <v>725.0149758893233</v>
      </c>
      <c r="M440" s="306">
        <f t="shared" ca="1" si="190"/>
        <v>-1.4845212115799353</v>
      </c>
      <c r="N440" s="304">
        <f t="shared" ca="1" si="191"/>
        <v>-85.056800021177807</v>
      </c>
      <c r="P440" s="310">
        <f t="shared" ca="1" si="192"/>
        <v>23</v>
      </c>
      <c r="Q440" s="304">
        <f t="shared" ca="1" si="193"/>
        <v>0</v>
      </c>
      <c r="R440" s="306">
        <f t="shared" ca="1" si="194"/>
        <v>0</v>
      </c>
      <c r="S440" s="307">
        <f t="shared" ca="1" si="195"/>
        <v>3.2539999999999996</v>
      </c>
      <c r="T440" s="304">
        <f t="shared" ca="1" si="175"/>
        <v>31.921739999999996</v>
      </c>
      <c r="U440" s="311">
        <f t="shared" ca="1" si="176"/>
        <v>0</v>
      </c>
      <c r="V440" s="306">
        <f t="shared" ca="1" si="177"/>
        <v>1.22527391371442</v>
      </c>
      <c r="W440" s="304">
        <f t="shared" ca="1" si="178"/>
        <v>27.660772206199859</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1.2729969663730252</v>
      </c>
      <c r="AH440" s="304">
        <f t="shared" ca="1" si="202"/>
        <v>-8.5005151401462467</v>
      </c>
    </row>
    <row r="441" spans="1:34" x14ac:dyDescent="0.2">
      <c r="A441" s="347">
        <f t="shared" ca="1" si="180"/>
        <v>1E-4</v>
      </c>
      <c r="B441" s="304">
        <f t="shared" ca="1" si="181"/>
        <v>33.306000000000381</v>
      </c>
      <c r="D441" s="306">
        <f t="shared" ca="1" si="182"/>
        <v>-0.73247599234800354</v>
      </c>
      <c r="E441" s="307">
        <f t="shared" ca="1" si="183"/>
        <v>-1.3410722152268946</v>
      </c>
      <c r="F441" s="304">
        <f t="shared" ca="1" si="184"/>
        <v>1.528069293526888</v>
      </c>
      <c r="G441" s="306">
        <f t="shared" ca="1" si="185"/>
        <v>9.0633157251665626</v>
      </c>
      <c r="H441" s="307">
        <f t="shared" ca="1" si="186"/>
        <v>-104.79153682557121</v>
      </c>
      <c r="I441" s="304">
        <f t="shared" ca="1" si="187"/>
        <v>105.18274517333677</v>
      </c>
      <c r="J441" s="306">
        <f t="shared" ca="1" si="188"/>
        <v>725.01152856350234</v>
      </c>
      <c r="K441" s="307">
        <f t="shared" ca="1" si="189"/>
        <v>-2.246259505138049</v>
      </c>
      <c r="L441" s="304">
        <f t="shared" ca="1" si="174"/>
        <v>725.01500828034625</v>
      </c>
      <c r="M441" s="306">
        <f t="shared" ca="1" si="190"/>
        <v>-1.4845220152377079</v>
      </c>
      <c r="N441" s="304">
        <f t="shared" ca="1" si="191"/>
        <v>-85.056846067376341</v>
      </c>
      <c r="P441" s="310">
        <f t="shared" ca="1" si="192"/>
        <v>23</v>
      </c>
      <c r="Q441" s="304">
        <f t="shared" ca="1" si="193"/>
        <v>0</v>
      </c>
      <c r="R441" s="306">
        <f t="shared" ca="1" si="194"/>
        <v>0</v>
      </c>
      <c r="S441" s="307">
        <f t="shared" ca="1" si="195"/>
        <v>3.2539999999999996</v>
      </c>
      <c r="T441" s="304">
        <f t="shared" ca="1" si="175"/>
        <v>31.921739999999996</v>
      </c>
      <c r="U441" s="311">
        <f t="shared" ca="1" si="176"/>
        <v>0</v>
      </c>
      <c r="V441" s="306">
        <f t="shared" ca="1" si="177"/>
        <v>1.2252751976976515</v>
      </c>
      <c r="W441" s="304">
        <f t="shared" ca="1" si="178"/>
        <v>27.660868145137666</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1.2729681619599624</v>
      </c>
      <c r="AH441" s="304">
        <f t="shared" ca="1" si="202"/>
        <v>-8.5005446239089935</v>
      </c>
    </row>
    <row r="442" spans="1:34" x14ac:dyDescent="0.2">
      <c r="A442" s="347">
        <f t="shared" ca="1" si="180"/>
        <v>1E-4</v>
      </c>
      <c r="B442" s="304">
        <f t="shared" ca="1" si="181"/>
        <v>33.306100000000384</v>
      </c>
      <c r="D442" s="306">
        <f t="shared" ca="1" si="182"/>
        <v>-0.7324717267326073</v>
      </c>
      <c r="E442" s="307">
        <f t="shared" ca="1" si="183"/>
        <v>-1.3410422528418433</v>
      </c>
      <c r="F442" s="304">
        <f t="shared" ca="1" si="184"/>
        <v>1.5280409531062229</v>
      </c>
      <c r="G442" s="306">
        <f t="shared" ca="1" si="185"/>
        <v>9.0632424779938887</v>
      </c>
      <c r="H442" s="307">
        <f t="shared" ca="1" si="186"/>
        <v>-104.7916709297965</v>
      </c>
      <c r="I442" s="304">
        <f t="shared" ca="1" si="187"/>
        <v>105.18287246730652</v>
      </c>
      <c r="J442" s="306">
        <f t="shared" ca="1" si="188"/>
        <v>725.01152856350234</v>
      </c>
      <c r="K442" s="307">
        <f t="shared" ca="1" si="189"/>
        <v>-2.2567386655258175</v>
      </c>
      <c r="L442" s="304">
        <f t="shared" ca="1" si="174"/>
        <v>725.01504082287192</v>
      </c>
      <c r="M442" s="306">
        <f t="shared" ca="1" si="190"/>
        <v>-1.4845228188870403</v>
      </c>
      <c r="N442" s="304">
        <f t="shared" ca="1" si="191"/>
        <v>-85.056892113091308</v>
      </c>
      <c r="P442" s="310">
        <f t="shared" ca="1" si="192"/>
        <v>23</v>
      </c>
      <c r="Q442" s="304">
        <f t="shared" ca="1" si="193"/>
        <v>0</v>
      </c>
      <c r="R442" s="306">
        <f t="shared" ca="1" si="194"/>
        <v>0</v>
      </c>
      <c r="S442" s="307">
        <f t="shared" ca="1" si="195"/>
        <v>3.2539999999999996</v>
      </c>
      <c r="T442" s="304">
        <f t="shared" ca="1" si="175"/>
        <v>31.921739999999996</v>
      </c>
      <c r="U442" s="311">
        <f t="shared" ca="1" si="176"/>
        <v>0</v>
      </c>
      <c r="V442" s="306">
        <f t="shared" ca="1" si="177"/>
        <v>1.2252764816838722</v>
      </c>
      <c r="W442" s="304">
        <f t="shared" ca="1" si="178"/>
        <v>27.660964082849333</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1.2729393579102748</v>
      </c>
      <c r="AH442" s="304">
        <f t="shared" ca="1" si="202"/>
        <v>-8.5005741072949199</v>
      </c>
    </row>
    <row r="443" spans="1:34" x14ac:dyDescent="0.2">
      <c r="A443" s="347">
        <f t="shared" ca="1" si="180"/>
        <v>1E-4</v>
      </c>
      <c r="B443" s="304">
        <f t="shared" ca="1" si="181"/>
        <v>33.306200000000388</v>
      </c>
      <c r="D443" s="306">
        <f t="shared" ca="1" si="182"/>
        <v>-0.73246746110853611</v>
      </c>
      <c r="E443" s="307">
        <f t="shared" ca="1" si="183"/>
        <v>-1.3410122908397675</v>
      </c>
      <c r="F443" s="304">
        <f t="shared" ca="1" si="184"/>
        <v>1.528012613091301</v>
      </c>
      <c r="G443" s="306">
        <f t="shared" ca="1" si="185"/>
        <v>9.0631692312477785</v>
      </c>
      <c r="H443" s="307">
        <f t="shared" ca="1" si="186"/>
        <v>-104.79180503102558</v>
      </c>
      <c r="I443" s="304">
        <f t="shared" ca="1" si="187"/>
        <v>105.18299975839591</v>
      </c>
      <c r="J443" s="306">
        <f t="shared" ca="1" si="188"/>
        <v>725.01152856350234</v>
      </c>
      <c r="K443" s="307">
        <f t="shared" ca="1" si="189"/>
        <v>-2.2672178393238585</v>
      </c>
      <c r="L443" s="304">
        <f t="shared" ca="1" si="174"/>
        <v>725.01507351690088</v>
      </c>
      <c r="M443" s="306">
        <f t="shared" ca="1" si="190"/>
        <v>-1.4845236225279328</v>
      </c>
      <c r="N443" s="304">
        <f t="shared" ca="1" si="191"/>
        <v>-85.056938158322694</v>
      </c>
      <c r="P443" s="310">
        <f t="shared" ca="1" si="192"/>
        <v>23</v>
      </c>
      <c r="Q443" s="304">
        <f t="shared" ca="1" si="193"/>
        <v>0</v>
      </c>
      <c r="R443" s="306">
        <f t="shared" ca="1" si="194"/>
        <v>0</v>
      </c>
      <c r="S443" s="307">
        <f t="shared" ca="1" si="195"/>
        <v>3.2539999999999996</v>
      </c>
      <c r="T443" s="304">
        <f t="shared" ca="1" si="175"/>
        <v>31.921739999999996</v>
      </c>
      <c r="U443" s="311">
        <f t="shared" ca="1" si="176"/>
        <v>0</v>
      </c>
      <c r="V443" s="306">
        <f t="shared" ca="1" si="177"/>
        <v>1.2252777656730816</v>
      </c>
      <c r="W443" s="304">
        <f t="shared" ca="1" si="178"/>
        <v>27.661060019334844</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1.2729105542239498</v>
      </c>
      <c r="AH443" s="304">
        <f t="shared" ca="1" si="202"/>
        <v>-8.5006035903040367</v>
      </c>
    </row>
    <row r="444" spans="1:34" x14ac:dyDescent="0.2">
      <c r="A444" s="347">
        <f t="shared" ca="1" si="180"/>
        <v>1E-4</v>
      </c>
      <c r="B444" s="304">
        <f t="shared" ca="1" si="181"/>
        <v>33.306300000000391</v>
      </c>
      <c r="D444" s="306">
        <f t="shared" ca="1" si="182"/>
        <v>-0.73246319547578942</v>
      </c>
      <c r="E444" s="307">
        <f t="shared" ca="1" si="183"/>
        <v>-1.3409823292206742</v>
      </c>
      <c r="F444" s="304">
        <f t="shared" ca="1" si="184"/>
        <v>1.527984273482129</v>
      </c>
      <c r="G444" s="306">
        <f t="shared" ca="1" si="185"/>
        <v>9.0630959849282302</v>
      </c>
      <c r="H444" s="307">
        <f t="shared" ca="1" si="186"/>
        <v>-104.79193912925849</v>
      </c>
      <c r="I444" s="304">
        <f t="shared" ca="1" si="187"/>
        <v>105.18312704660495</v>
      </c>
      <c r="J444" s="306">
        <f t="shared" ca="1" si="188"/>
        <v>725.01152856350234</v>
      </c>
      <c r="K444" s="307">
        <f t="shared" ca="1" si="189"/>
        <v>-2.2776970265318726</v>
      </c>
      <c r="L444" s="304">
        <f t="shared" ca="1" si="174"/>
        <v>725.01510636243347</v>
      </c>
      <c r="M444" s="306">
        <f t="shared" ca="1" si="190"/>
        <v>-1.4845244261603854</v>
      </c>
      <c r="N444" s="304">
        <f t="shared" ca="1" si="191"/>
        <v>-85.056984203070499</v>
      </c>
      <c r="P444" s="310">
        <f t="shared" ca="1" si="192"/>
        <v>23</v>
      </c>
      <c r="Q444" s="304">
        <f t="shared" ca="1" si="193"/>
        <v>0</v>
      </c>
      <c r="R444" s="306">
        <f t="shared" ca="1" si="194"/>
        <v>0</v>
      </c>
      <c r="S444" s="307">
        <f t="shared" ca="1" si="195"/>
        <v>3.2539999999999996</v>
      </c>
      <c r="T444" s="304">
        <f t="shared" ca="1" si="175"/>
        <v>31.921739999999996</v>
      </c>
      <c r="U444" s="311">
        <f t="shared" ca="1" si="176"/>
        <v>0</v>
      </c>
      <c r="V444" s="306">
        <f t="shared" ca="1" si="177"/>
        <v>1.2252790496652799</v>
      </c>
      <c r="W444" s="304">
        <f t="shared" ca="1" si="178"/>
        <v>27.661155954594221</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1.2728817509009929</v>
      </c>
      <c r="AH444" s="304">
        <f t="shared" ca="1" si="202"/>
        <v>-8.5006330729363384</v>
      </c>
    </row>
    <row r="445" spans="1:34" x14ac:dyDescent="0.2">
      <c r="A445" s="347">
        <f t="shared" ca="1" si="180"/>
        <v>1E-4</v>
      </c>
      <c r="B445" s="304">
        <f t="shared" ca="1" si="181"/>
        <v>33.306400000000394</v>
      </c>
      <c r="D445" s="306">
        <f t="shared" ca="1" si="182"/>
        <v>-0.73245892983436955</v>
      </c>
      <c r="E445" s="307">
        <f t="shared" ca="1" si="183"/>
        <v>-1.3409523679845528</v>
      </c>
      <c r="F445" s="304">
        <f t="shared" ca="1" si="184"/>
        <v>1.5279559342786981</v>
      </c>
      <c r="G445" s="306">
        <f t="shared" ca="1" si="185"/>
        <v>9.0630227390352474</v>
      </c>
      <c r="H445" s="307">
        <f t="shared" ca="1" si="186"/>
        <v>-104.7920732244953</v>
      </c>
      <c r="I445" s="304">
        <f t="shared" ca="1" si="187"/>
        <v>105.18325433193372</v>
      </c>
      <c r="J445" s="306">
        <f t="shared" ca="1" si="188"/>
        <v>725.01152856350234</v>
      </c>
      <c r="K445" s="307">
        <f t="shared" ca="1" si="189"/>
        <v>-2.28817622714956</v>
      </c>
      <c r="L445" s="304">
        <f t="shared" ca="1" si="174"/>
        <v>725.0151393594706</v>
      </c>
      <c r="M445" s="306">
        <f t="shared" ca="1" si="190"/>
        <v>-1.484525229784398</v>
      </c>
      <c r="N445" s="304">
        <f t="shared" ca="1" si="191"/>
        <v>-85.057030247334737</v>
      </c>
      <c r="P445" s="310">
        <f t="shared" ca="1" si="192"/>
        <v>23</v>
      </c>
      <c r="Q445" s="304">
        <f t="shared" ca="1" si="193"/>
        <v>0</v>
      </c>
      <c r="R445" s="306">
        <f t="shared" ca="1" si="194"/>
        <v>0</v>
      </c>
      <c r="S445" s="307">
        <f t="shared" ca="1" si="195"/>
        <v>3.2539999999999996</v>
      </c>
      <c r="T445" s="304">
        <f t="shared" ca="1" si="175"/>
        <v>31.921739999999996</v>
      </c>
      <c r="U445" s="311">
        <f t="shared" ca="1" si="176"/>
        <v>0</v>
      </c>
      <c r="V445" s="306">
        <f t="shared" ca="1" si="177"/>
        <v>1.2252803336604667</v>
      </c>
      <c r="W445" s="304">
        <f t="shared" ca="1" si="178"/>
        <v>27.66125188862749</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1.2728529479413968</v>
      </c>
      <c r="AH445" s="304">
        <f t="shared" ca="1" si="202"/>
        <v>-8.500662555191834</v>
      </c>
    </row>
    <row r="446" spans="1:34" x14ac:dyDescent="0.2">
      <c r="A446" s="347">
        <f t="shared" ca="1" si="180"/>
        <v>1E-4</v>
      </c>
      <c r="B446" s="304">
        <f t="shared" ca="1" si="181"/>
        <v>33.306500000000398</v>
      </c>
      <c r="D446" s="306">
        <f t="shared" ca="1" si="182"/>
        <v>-0.7324546641842784</v>
      </c>
      <c r="E446" s="307">
        <f t="shared" ca="1" si="183"/>
        <v>-1.3409224071314032</v>
      </c>
      <c r="F446" s="304">
        <f t="shared" ca="1" si="184"/>
        <v>1.5279275954810101</v>
      </c>
      <c r="G446" s="306">
        <f t="shared" ca="1" si="185"/>
        <v>9.0629494935688282</v>
      </c>
      <c r="H446" s="307">
        <f t="shared" ca="1" si="186"/>
        <v>-104.79220731673601</v>
      </c>
      <c r="I446" s="304">
        <f t="shared" ca="1" si="187"/>
        <v>105.18338161438223</v>
      </c>
      <c r="J446" s="306">
        <f t="shared" ca="1" si="188"/>
        <v>725.01152856350234</v>
      </c>
      <c r="K446" s="307">
        <f t="shared" ca="1" si="189"/>
        <v>-2.2986554411766216</v>
      </c>
      <c r="L446" s="304">
        <f t="shared" ca="1" si="174"/>
        <v>725.01517250801271</v>
      </c>
      <c r="M446" s="306">
        <f t="shared" ca="1" si="190"/>
        <v>-1.4845260333999712</v>
      </c>
      <c r="N446" s="304">
        <f t="shared" ca="1" si="191"/>
        <v>-85.057076291115436</v>
      </c>
      <c r="P446" s="310">
        <f t="shared" ca="1" si="192"/>
        <v>23</v>
      </c>
      <c r="Q446" s="304">
        <f t="shared" ca="1" si="193"/>
        <v>0</v>
      </c>
      <c r="R446" s="306">
        <f t="shared" ca="1" si="194"/>
        <v>0</v>
      </c>
      <c r="S446" s="307">
        <f t="shared" ca="1" si="195"/>
        <v>3.2539999999999996</v>
      </c>
      <c r="T446" s="304">
        <f t="shared" ca="1" si="175"/>
        <v>31.921739999999996</v>
      </c>
      <c r="U446" s="311">
        <f t="shared" ca="1" si="176"/>
        <v>0</v>
      </c>
      <c r="V446" s="306">
        <f t="shared" ca="1" si="177"/>
        <v>1.2252816176586423</v>
      </c>
      <c r="W446" s="304">
        <f t="shared" ca="1" si="178"/>
        <v>27.661347821434635</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1.2728241453451581</v>
      </c>
      <c r="AH446" s="304">
        <f t="shared" ca="1" si="202"/>
        <v>-8.500692037070527</v>
      </c>
    </row>
    <row r="447" spans="1:34" x14ac:dyDescent="0.2">
      <c r="A447" s="347">
        <f t="shared" ca="1" si="180"/>
        <v>1E-4</v>
      </c>
      <c r="B447" s="304">
        <f t="shared" ca="1" si="181"/>
        <v>33.306600000000401</v>
      </c>
      <c r="D447" s="306">
        <f t="shared" ca="1" si="182"/>
        <v>-0.73245039852551408</v>
      </c>
      <c r="E447" s="307">
        <f t="shared" ca="1" si="183"/>
        <v>-1.3408924466612238</v>
      </c>
      <c r="F447" s="304">
        <f t="shared" ca="1" si="184"/>
        <v>1.5278992570890619</v>
      </c>
      <c r="G447" s="306">
        <f t="shared" ca="1" si="185"/>
        <v>9.0628762485289762</v>
      </c>
      <c r="H447" s="307">
        <f t="shared" ca="1" si="186"/>
        <v>-104.79234140598068</v>
      </c>
      <c r="I447" s="304">
        <f t="shared" ca="1" si="187"/>
        <v>105.18350889395049</v>
      </c>
      <c r="J447" s="306">
        <f t="shared" ca="1" si="188"/>
        <v>725.01152856350234</v>
      </c>
      <c r="K447" s="307">
        <f t="shared" ca="1" si="189"/>
        <v>-2.3091346686127574</v>
      </c>
      <c r="L447" s="304">
        <f t="shared" ca="1" si="174"/>
        <v>725.01520580806027</v>
      </c>
      <c r="M447" s="306">
        <f t="shared" ca="1" si="190"/>
        <v>-1.4845268370071047</v>
      </c>
      <c r="N447" s="304">
        <f t="shared" ca="1" si="191"/>
        <v>-85.057122334412568</v>
      </c>
      <c r="P447" s="310">
        <f t="shared" ca="1" si="192"/>
        <v>23</v>
      </c>
      <c r="Q447" s="304">
        <f t="shared" ca="1" si="193"/>
        <v>0</v>
      </c>
      <c r="R447" s="306">
        <f t="shared" ca="1" si="194"/>
        <v>0</v>
      </c>
      <c r="S447" s="307">
        <f t="shared" ca="1" si="195"/>
        <v>3.2539999999999996</v>
      </c>
      <c r="T447" s="304">
        <f t="shared" ca="1" si="175"/>
        <v>31.921739999999996</v>
      </c>
      <c r="U447" s="311">
        <f t="shared" ca="1" si="176"/>
        <v>0</v>
      </c>
      <c r="V447" s="306">
        <f t="shared" ca="1" si="177"/>
        <v>1.2252829016598066</v>
      </c>
      <c r="W447" s="304">
        <f t="shared" ca="1" si="178"/>
        <v>27.66144375301565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1.2727953431122767</v>
      </c>
      <c r="AH447" s="304">
        <f t="shared" ca="1" si="202"/>
        <v>-8.5007215185724156</v>
      </c>
    </row>
    <row r="448" spans="1:34" x14ac:dyDescent="0.2">
      <c r="A448" s="347">
        <f t="shared" ca="1" si="180"/>
        <v>1E-4</v>
      </c>
      <c r="B448" s="304">
        <f t="shared" ca="1" si="181"/>
        <v>33.306700000000404</v>
      </c>
      <c r="D448" s="306">
        <f t="shared" ca="1" si="182"/>
        <v>-0.73244613285807947</v>
      </c>
      <c r="E448" s="307">
        <f t="shared" ca="1" si="183"/>
        <v>-1.340862486574018</v>
      </c>
      <c r="F448" s="304">
        <f t="shared" ca="1" si="184"/>
        <v>1.5278709191028585</v>
      </c>
      <c r="G448" s="306">
        <f t="shared" ca="1" si="185"/>
        <v>9.0628030039156897</v>
      </c>
      <c r="H448" s="307">
        <f t="shared" ca="1" si="186"/>
        <v>-104.79247549222934</v>
      </c>
      <c r="I448" s="304">
        <f t="shared" ca="1" si="187"/>
        <v>105.18363617063859</v>
      </c>
      <c r="J448" s="306">
        <f t="shared" ca="1" si="188"/>
        <v>725.01152856350234</v>
      </c>
      <c r="K448" s="307">
        <f t="shared" ca="1" si="189"/>
        <v>-2.3196139094576678</v>
      </c>
      <c r="L448" s="304">
        <f t="shared" ca="1" si="174"/>
        <v>725.01523925961385</v>
      </c>
      <c r="M448" s="306">
        <f t="shared" ca="1" si="190"/>
        <v>-1.484527640605799</v>
      </c>
      <c r="N448" s="304">
        <f t="shared" ca="1" si="191"/>
        <v>-85.057168377226176</v>
      </c>
      <c r="P448" s="310">
        <f t="shared" ca="1" si="192"/>
        <v>23</v>
      </c>
      <c r="Q448" s="304">
        <f t="shared" ca="1" si="193"/>
        <v>0</v>
      </c>
      <c r="R448" s="306">
        <f t="shared" ca="1" si="194"/>
        <v>0</v>
      </c>
      <c r="S448" s="307">
        <f t="shared" ca="1" si="195"/>
        <v>3.2539999999999996</v>
      </c>
      <c r="T448" s="304">
        <f t="shared" ca="1" si="175"/>
        <v>31.921739999999996</v>
      </c>
      <c r="U448" s="311">
        <f t="shared" ca="1" si="176"/>
        <v>0</v>
      </c>
      <c r="V448" s="306">
        <f t="shared" ca="1" si="177"/>
        <v>1.2252841856639596</v>
      </c>
      <c r="W448" s="304">
        <f t="shared" ca="1" si="178"/>
        <v>27.661539683370595</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1.272766541242758</v>
      </c>
      <c r="AH448" s="304">
        <f t="shared" ca="1" si="202"/>
        <v>-8.5007509996974964</v>
      </c>
    </row>
    <row r="449" spans="1:34" x14ac:dyDescent="0.2">
      <c r="A449" s="347">
        <f t="shared" ca="1" si="180"/>
        <v>1E-4</v>
      </c>
      <c r="B449" s="304">
        <f t="shared" ca="1" si="181"/>
        <v>33.306800000000408</v>
      </c>
      <c r="D449" s="306">
        <f t="shared" ca="1" si="182"/>
        <v>-0.73244186718197424</v>
      </c>
      <c r="E449" s="307">
        <f t="shared" ca="1" si="183"/>
        <v>-1.3408325268697681</v>
      </c>
      <c r="F449" s="304">
        <f t="shared" ca="1" si="184"/>
        <v>1.5278425815223846</v>
      </c>
      <c r="G449" s="306">
        <f t="shared" ca="1" si="185"/>
        <v>9.0627297597289722</v>
      </c>
      <c r="H449" s="307">
        <f t="shared" ca="1" si="186"/>
        <v>-104.79260957548203</v>
      </c>
      <c r="I449" s="304">
        <f t="shared" ca="1" si="187"/>
        <v>105.18376344444653</v>
      </c>
      <c r="J449" s="306">
        <f t="shared" ca="1" si="188"/>
        <v>725.01152856350234</v>
      </c>
      <c r="K449" s="307">
        <f t="shared" ca="1" si="189"/>
        <v>-2.3300931637110534</v>
      </c>
      <c r="L449" s="304">
        <f t="shared" ca="1" si="174"/>
        <v>725.01527286267401</v>
      </c>
      <c r="M449" s="306">
        <f t="shared" ca="1" si="190"/>
        <v>-1.484528444196054</v>
      </c>
      <c r="N449" s="304">
        <f t="shared" ca="1" si="191"/>
        <v>-85.057214419556246</v>
      </c>
      <c r="P449" s="310">
        <f t="shared" ca="1" si="192"/>
        <v>23</v>
      </c>
      <c r="Q449" s="304">
        <f t="shared" ca="1" si="193"/>
        <v>0</v>
      </c>
      <c r="R449" s="306">
        <f t="shared" ca="1" si="194"/>
        <v>0</v>
      </c>
      <c r="S449" s="307">
        <f t="shared" ca="1" si="195"/>
        <v>3.2539999999999996</v>
      </c>
      <c r="T449" s="304">
        <f t="shared" ca="1" si="175"/>
        <v>31.921739999999996</v>
      </c>
      <c r="U449" s="311">
        <f t="shared" ca="1" si="176"/>
        <v>0</v>
      </c>
      <c r="V449" s="306">
        <f t="shared" ca="1" si="177"/>
        <v>1.2252854696711009</v>
      </c>
      <c r="W449" s="304">
        <f t="shared" ca="1" si="178"/>
        <v>27.661635612499442</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1.2727377397365842</v>
      </c>
      <c r="AH449" s="304">
        <f t="shared" ca="1" si="202"/>
        <v>-8.5007804804457887</v>
      </c>
    </row>
    <row r="450" spans="1:34" x14ac:dyDescent="0.2">
      <c r="A450" s="347">
        <f t="shared" ca="1" si="180"/>
        <v>1E-4</v>
      </c>
      <c r="B450" s="304">
        <f t="shared" ca="1" si="181"/>
        <v>33.306900000000411</v>
      </c>
      <c r="D450" s="306">
        <f t="shared" ca="1" si="182"/>
        <v>-0.7324376014971995</v>
      </c>
      <c r="E450" s="307">
        <f t="shared" ca="1" si="183"/>
        <v>-1.3408025675484812</v>
      </c>
      <c r="F450" s="304">
        <f t="shared" ca="1" si="184"/>
        <v>1.5278142443476463</v>
      </c>
      <c r="G450" s="306">
        <f t="shared" ca="1" si="185"/>
        <v>9.0626565159688219</v>
      </c>
      <c r="H450" s="307">
        <f t="shared" ca="1" si="186"/>
        <v>-104.79274365573879</v>
      </c>
      <c r="I450" s="304">
        <f t="shared" ca="1" si="187"/>
        <v>105.18389071537435</v>
      </c>
      <c r="J450" s="306">
        <f t="shared" ca="1" si="188"/>
        <v>725.01152856350234</v>
      </c>
      <c r="K450" s="307">
        <f t="shared" ca="1" si="189"/>
        <v>-2.3405724313726144</v>
      </c>
      <c r="L450" s="304">
        <f t="shared" ca="1" si="174"/>
        <v>725.01530661724155</v>
      </c>
      <c r="M450" s="306">
        <f t="shared" ca="1" si="190"/>
        <v>-1.4845292477778698</v>
      </c>
      <c r="N450" s="304">
        <f t="shared" ca="1" si="191"/>
        <v>-85.057260461402777</v>
      </c>
      <c r="P450" s="310">
        <f t="shared" ca="1" si="192"/>
        <v>23</v>
      </c>
      <c r="Q450" s="304">
        <f t="shared" ca="1" si="193"/>
        <v>0</v>
      </c>
      <c r="R450" s="306">
        <f t="shared" ca="1" si="194"/>
        <v>0</v>
      </c>
      <c r="S450" s="307">
        <f t="shared" ca="1" si="195"/>
        <v>3.2539999999999996</v>
      </c>
      <c r="T450" s="304">
        <f t="shared" ca="1" si="175"/>
        <v>31.921739999999996</v>
      </c>
      <c r="U450" s="311">
        <f t="shared" ca="1" si="176"/>
        <v>0</v>
      </c>
      <c r="V450" s="306">
        <f t="shared" ca="1" si="177"/>
        <v>1.2252867536812315</v>
      </c>
      <c r="W450" s="304">
        <f t="shared" ca="1" si="178"/>
        <v>27.661731540402219</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1.2727089385937589</v>
      </c>
      <c r="AH450" s="304">
        <f t="shared" ca="1" si="202"/>
        <v>-8.5008099608172856</v>
      </c>
    </row>
    <row r="451" spans="1:34" x14ac:dyDescent="0.2">
      <c r="A451" s="347">
        <f t="shared" ca="1" si="180"/>
        <v>1E-4</v>
      </c>
      <c r="B451" s="304">
        <f t="shared" ca="1" si="181"/>
        <v>33.307000000000414</v>
      </c>
      <c r="D451" s="306">
        <f t="shared" ca="1" si="182"/>
        <v>-0.73243333580375714</v>
      </c>
      <c r="E451" s="307">
        <f t="shared" ca="1" si="183"/>
        <v>-1.3407726086101501</v>
      </c>
      <c r="F451" s="304">
        <f t="shared" ca="1" si="184"/>
        <v>1.5277859075786391</v>
      </c>
      <c r="G451" s="306">
        <f t="shared" ca="1" si="185"/>
        <v>9.0625832726352424</v>
      </c>
      <c r="H451" s="307">
        <f t="shared" ca="1" si="186"/>
        <v>-104.79287773299966</v>
      </c>
      <c r="I451" s="304">
        <f t="shared" ca="1" si="187"/>
        <v>105.18401798342209</v>
      </c>
      <c r="J451" s="306">
        <f t="shared" ca="1" si="188"/>
        <v>725.01152856350234</v>
      </c>
      <c r="K451" s="307">
        <f t="shared" ca="1" si="189"/>
        <v>-2.3510517124420511</v>
      </c>
      <c r="L451" s="304">
        <f t="shared" ca="1" si="174"/>
        <v>725.01534052331658</v>
      </c>
      <c r="M451" s="306">
        <f t="shared" ca="1" si="190"/>
        <v>-1.4845300513512463</v>
      </c>
      <c r="N451" s="304">
        <f t="shared" ca="1" si="191"/>
        <v>-85.057306502765783</v>
      </c>
      <c r="P451" s="310">
        <f t="shared" ca="1" si="192"/>
        <v>23</v>
      </c>
      <c r="Q451" s="304">
        <f t="shared" ca="1" si="193"/>
        <v>0</v>
      </c>
      <c r="R451" s="306">
        <f t="shared" ca="1" si="194"/>
        <v>0</v>
      </c>
      <c r="S451" s="307">
        <f t="shared" ca="1" si="195"/>
        <v>3.2539999999999996</v>
      </c>
      <c r="T451" s="304">
        <f t="shared" ca="1" si="175"/>
        <v>31.921739999999996</v>
      </c>
      <c r="U451" s="311">
        <f t="shared" ca="1" si="176"/>
        <v>0</v>
      </c>
      <c r="V451" s="306">
        <f t="shared" ca="1" si="177"/>
        <v>1.2252880376943498</v>
      </c>
      <c r="W451" s="304">
        <f t="shared" ca="1" si="178"/>
        <v>27.661827467078904</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1.272680137814282</v>
      </c>
      <c r="AH451" s="304">
        <f t="shared" ca="1" si="202"/>
        <v>-8.5008394408119923</v>
      </c>
    </row>
    <row r="452" spans="1:34" x14ac:dyDescent="0.2">
      <c r="A452" s="347">
        <f t="shared" ca="1" si="180"/>
        <v>1E-4</v>
      </c>
      <c r="B452" s="304">
        <f t="shared" ca="1" si="181"/>
        <v>33.307100000000418</v>
      </c>
      <c r="D452" s="306">
        <f t="shared" ca="1" si="182"/>
        <v>-0.73242907010164882</v>
      </c>
      <c r="E452" s="307">
        <f t="shared" ca="1" si="183"/>
        <v>-1.3407426500547821</v>
      </c>
      <c r="F452" s="304">
        <f t="shared" ca="1" si="184"/>
        <v>1.5277575712153699</v>
      </c>
      <c r="G452" s="306">
        <f t="shared" ca="1" si="185"/>
        <v>9.0625100297282319</v>
      </c>
      <c r="H452" s="307">
        <f t="shared" ca="1" si="186"/>
        <v>-104.79301180726466</v>
      </c>
      <c r="I452" s="304">
        <f t="shared" ca="1" si="187"/>
        <v>105.1841452485898</v>
      </c>
      <c r="J452" s="306">
        <f t="shared" ca="1" si="188"/>
        <v>725.01152856350234</v>
      </c>
      <c r="K452" s="307">
        <f t="shared" ca="1" si="189"/>
        <v>-2.3615310069190643</v>
      </c>
      <c r="L452" s="304">
        <f t="shared" ref="L452:L515" ca="1" si="203">SQRT(pos_x^2+pos_z^2)</f>
        <v>725.01537458090002</v>
      </c>
      <c r="M452" s="306">
        <f t="shared" ca="1" si="190"/>
        <v>-1.4845308549161842</v>
      </c>
      <c r="N452" s="304">
        <f t="shared" ca="1" si="191"/>
        <v>-85.057352543645294</v>
      </c>
      <c r="P452" s="310">
        <f t="shared" ca="1" si="192"/>
        <v>23</v>
      </c>
      <c r="Q452" s="304">
        <f t="shared" ca="1" si="193"/>
        <v>0</v>
      </c>
      <c r="R452" s="306">
        <f t="shared" ca="1" si="194"/>
        <v>0</v>
      </c>
      <c r="S452" s="307">
        <f t="shared" ca="1" si="195"/>
        <v>3.2539999999999996</v>
      </c>
      <c r="T452" s="304">
        <f t="shared" ref="T452:T515" ca="1" si="204">m*g</f>
        <v>31.921739999999996</v>
      </c>
      <c r="U452" s="311">
        <f t="shared" ref="U452:U515" ca="1" si="205">IF(pos_xz&lt;L_rampe,Poids*COS(Beta),0)</f>
        <v>0</v>
      </c>
      <c r="V452" s="306">
        <f t="shared" ref="V452:V515" ca="1" si="206">Rho_moyen*(20000-Alt_rampe-pos_z)/(20000+Alt_rampe+pos_z)</f>
        <v>1.2252893217104572</v>
      </c>
      <c r="W452" s="304">
        <f t="shared" ref="W452:W515" ca="1" si="207">1/2*Rho*Sref*Cx*vit_xz^2</f>
        <v>27.661923392529538</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1.2726513373981554</v>
      </c>
      <c r="AH452" s="304">
        <f t="shared" ca="1" si="202"/>
        <v>-8.5008689204299035</v>
      </c>
    </row>
    <row r="453" spans="1:34" x14ac:dyDescent="0.2">
      <c r="A453" s="347">
        <f t="shared" ref="A453:A516" ca="1" si="209">IF(B452+0.01&lt;=T_ini+ROUNDUP(Temps_fin_propu,0), 0.01, IF(K452&gt;0, 0.1, 0.0001))</f>
        <v>1E-4</v>
      </c>
      <c r="B453" s="304">
        <f t="shared" ref="B453:B516" ca="1" si="210">B452+pas</f>
        <v>33.307200000000421</v>
      </c>
      <c r="D453" s="306">
        <f t="shared" ref="D453:D516" ca="1" si="211">IF(AND(L452&lt;L_rampe,Poussee&lt;Poids*SIN(M452)),0,(-W452+Poussee)/m*COS(M452)-U452/m*SIN(M452))</f>
        <v>-0.73242480439087143</v>
      </c>
      <c r="E453" s="307">
        <f t="shared" ref="E453:E516" ca="1" si="212">IF(AND(L452&lt;L_rampe,Poussee&lt;Poids*SIN(M452)),0,(-W452+Poussee)/m*SIN(M452)+U452/m*COS(M452)-Poids/m)</f>
        <v>-1.3407126918823611</v>
      </c>
      <c r="F453" s="304">
        <f t="shared" ref="F453:F516" ca="1" si="213">SQRT(acc_x^2+acc_z^2)</f>
        <v>1.5277292352578231</v>
      </c>
      <c r="G453" s="306">
        <f t="shared" ref="G453:G516" ca="1" si="214">G452+acc_x*pas</f>
        <v>9.0624367872477922</v>
      </c>
      <c r="H453" s="307">
        <f t="shared" ref="H453:H516" ca="1" si="215">H452+acc_z*pas</f>
        <v>-104.79314587853385</v>
      </c>
      <c r="I453" s="304">
        <f t="shared" ref="I453:I516" ca="1" si="216">SQRT(vit_x^2+vit_z^2)</f>
        <v>105.18427251087749</v>
      </c>
      <c r="J453" s="306">
        <f t="shared" ref="J453:J516" ca="1" si="217">J452+0.5*(vit_x+G452)*pas*(K452&gt;=0)</f>
        <v>725.01152856350234</v>
      </c>
      <c r="K453" s="307">
        <f t="shared" ref="K453:K516" ca="1" si="218">K452+0.5*(vit_z+H452)*pas</f>
        <v>-2.372010314803354</v>
      </c>
      <c r="L453" s="304">
        <f t="shared" ca="1" si="203"/>
        <v>725.01540878999231</v>
      </c>
      <c r="M453" s="306">
        <f t="shared" ref="M453:M516" ca="1" si="219">IF(AND(L452&gt;L_rampe,G453&gt;0),ATAN2(G453,H453),$M$4)</f>
        <v>-1.4845316584726831</v>
      </c>
      <c r="N453" s="304">
        <f t="shared" ref="N453:N516" ca="1" si="220">DEGREES(Beta)</f>
        <v>-85.05739858404128</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3.2539999999999996</v>
      </c>
      <c r="T453" s="304">
        <f t="shared" ca="1" si="204"/>
        <v>31.921739999999996</v>
      </c>
      <c r="U453" s="311">
        <f t="shared" ca="1" si="205"/>
        <v>0</v>
      </c>
      <c r="V453" s="306">
        <f t="shared" ca="1" si="206"/>
        <v>1.2252906057295532</v>
      </c>
      <c r="W453" s="304">
        <f t="shared" ca="1" si="207"/>
        <v>27.662019316754119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1.2726225373453648</v>
      </c>
      <c r="AH453" s="304">
        <f t="shared" ref="AH453:AH516" ca="1" si="231">IF(AND(L452&lt;L_rampe,Poussee&lt;Poids*SIN(M452)), g*SIN(M452), (-W452+Poussee)/m)</f>
        <v>-8.5008983996710334</v>
      </c>
    </row>
    <row r="454" spans="1:34" x14ac:dyDescent="0.2">
      <c r="A454" s="347">
        <f t="shared" ca="1" si="209"/>
        <v>1E-4</v>
      </c>
      <c r="B454" s="304">
        <f t="shared" ca="1" si="210"/>
        <v>33.307300000000424</v>
      </c>
      <c r="D454" s="306">
        <f t="shared" ca="1" si="211"/>
        <v>-0.7324205386714302</v>
      </c>
      <c r="E454" s="307">
        <f t="shared" ca="1" si="212"/>
        <v>-1.3406827340928924</v>
      </c>
      <c r="F454" s="304">
        <f t="shared" ca="1" si="213"/>
        <v>1.5277008997060064</v>
      </c>
      <c r="G454" s="306">
        <f t="shared" ca="1" si="214"/>
        <v>9.0623635451939251</v>
      </c>
      <c r="H454" s="307">
        <f t="shared" ca="1" si="215"/>
        <v>-104.79327994680726</v>
      </c>
      <c r="I454" s="304">
        <f t="shared" ca="1" si="216"/>
        <v>105.18439977028521</v>
      </c>
      <c r="J454" s="306">
        <f t="shared" ca="1" si="217"/>
        <v>725.01152856350234</v>
      </c>
      <c r="K454" s="307">
        <f t="shared" ca="1" si="218"/>
        <v>-2.3824896360946211</v>
      </c>
      <c r="L454" s="304">
        <f t="shared" ca="1" si="203"/>
        <v>725.01544315059402</v>
      </c>
      <c r="M454" s="306">
        <f t="shared" ca="1" si="219"/>
        <v>-1.4845324620207434</v>
      </c>
      <c r="N454" s="304">
        <f t="shared" ca="1" si="220"/>
        <v>-85.057444623953771</v>
      </c>
      <c r="P454" s="310">
        <f t="shared" ca="1" si="221"/>
        <v>23</v>
      </c>
      <c r="Q454" s="304">
        <f t="shared" ca="1" si="222"/>
        <v>0</v>
      </c>
      <c r="R454" s="306">
        <f t="shared" ca="1" si="223"/>
        <v>0</v>
      </c>
      <c r="S454" s="307">
        <f t="shared" ca="1" si="224"/>
        <v>3.2539999999999996</v>
      </c>
      <c r="T454" s="304">
        <f t="shared" ca="1" si="204"/>
        <v>31.921739999999996</v>
      </c>
      <c r="U454" s="311">
        <f t="shared" ca="1" si="205"/>
        <v>0</v>
      </c>
      <c r="V454" s="306">
        <f t="shared" ca="1" si="206"/>
        <v>1.2252918897516369</v>
      </c>
      <c r="W454" s="304">
        <f t="shared" ca="1" si="207"/>
        <v>27.662115239752634</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1.2725937376559173</v>
      </c>
      <c r="AH454" s="304">
        <f t="shared" ca="1" si="231"/>
        <v>-8.5009278785353786</v>
      </c>
    </row>
    <row r="455" spans="1:34" x14ac:dyDescent="0.2">
      <c r="A455" s="347">
        <f t="shared" ca="1" si="209"/>
        <v>1E-4</v>
      </c>
      <c r="B455" s="304">
        <f t="shared" ca="1" si="210"/>
        <v>33.307400000000428</v>
      </c>
      <c r="D455" s="306">
        <f t="shared" ca="1" si="211"/>
        <v>-0.73241627294332279</v>
      </c>
      <c r="E455" s="307">
        <f t="shared" ca="1" si="212"/>
        <v>-1.3406527766863761</v>
      </c>
      <c r="F455" s="304">
        <f t="shared" ca="1" si="213"/>
        <v>1.5276725645599185</v>
      </c>
      <c r="G455" s="306">
        <f t="shared" ca="1" si="214"/>
        <v>9.0622903035666305</v>
      </c>
      <c r="H455" s="307">
        <f t="shared" ca="1" si="215"/>
        <v>-104.79341401208492</v>
      </c>
      <c r="I455" s="304">
        <f t="shared" ca="1" si="216"/>
        <v>105.184527026813</v>
      </c>
      <c r="J455" s="306">
        <f t="shared" ca="1" si="217"/>
        <v>725.01152856350234</v>
      </c>
      <c r="K455" s="307">
        <f t="shared" ca="1" si="218"/>
        <v>-2.3929689707925657</v>
      </c>
      <c r="L455" s="304">
        <f t="shared" ca="1" si="203"/>
        <v>725.01547766270573</v>
      </c>
      <c r="M455" s="306">
        <f t="shared" ca="1" si="219"/>
        <v>-1.4845332655603651</v>
      </c>
      <c r="N455" s="304">
        <f t="shared" ca="1" si="220"/>
        <v>-85.057490663382765</v>
      </c>
      <c r="P455" s="310">
        <f t="shared" ca="1" si="221"/>
        <v>23</v>
      </c>
      <c r="Q455" s="304">
        <f t="shared" ca="1" si="222"/>
        <v>0</v>
      </c>
      <c r="R455" s="306">
        <f t="shared" ca="1" si="223"/>
        <v>0</v>
      </c>
      <c r="S455" s="307">
        <f t="shared" ca="1" si="224"/>
        <v>3.2539999999999996</v>
      </c>
      <c r="T455" s="304">
        <f t="shared" ca="1" si="204"/>
        <v>31.921739999999996</v>
      </c>
      <c r="U455" s="311">
        <f t="shared" ca="1" si="205"/>
        <v>0</v>
      </c>
      <c r="V455" s="306">
        <f t="shared" ca="1" si="206"/>
        <v>1.2252931737767097</v>
      </c>
      <c r="W455" s="304">
        <f t="shared" ca="1" si="207"/>
        <v>27.662211161525136</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1.272564938329813</v>
      </c>
      <c r="AH455" s="304">
        <f t="shared" ca="1" si="231"/>
        <v>-8.5009573570229371</v>
      </c>
    </row>
    <row r="456" spans="1:34" x14ac:dyDescent="0.2">
      <c r="A456" s="347">
        <f t="shared" ca="1" si="209"/>
        <v>1E-4</v>
      </c>
      <c r="B456" s="304">
        <f t="shared" ca="1" si="210"/>
        <v>33.307500000000431</v>
      </c>
      <c r="D456" s="306">
        <f t="shared" ca="1" si="211"/>
        <v>-0.73241200720655242</v>
      </c>
      <c r="E456" s="307">
        <f t="shared" ca="1" si="212"/>
        <v>-1.3406228196627961</v>
      </c>
      <c r="F456" s="304">
        <f t="shared" ca="1" si="213"/>
        <v>1.527644229819547</v>
      </c>
      <c r="G456" s="306">
        <f t="shared" ca="1" si="214"/>
        <v>9.0622170623659102</v>
      </c>
      <c r="H456" s="307">
        <f t="shared" ca="1" si="215"/>
        <v>-104.7935480743669</v>
      </c>
      <c r="I456" s="304">
        <f t="shared" ca="1" si="216"/>
        <v>105.1846542804609</v>
      </c>
      <c r="J456" s="306">
        <f t="shared" ca="1" si="217"/>
        <v>725.01152856350234</v>
      </c>
      <c r="K456" s="307">
        <f t="shared" ca="1" si="218"/>
        <v>-2.403448318896888</v>
      </c>
      <c r="L456" s="304">
        <f t="shared" ca="1" si="203"/>
        <v>725.01551232632789</v>
      </c>
      <c r="M456" s="306">
        <f t="shared" ca="1" si="219"/>
        <v>-1.4845340690915485</v>
      </c>
      <c r="N456" s="304">
        <f t="shared" ca="1" si="220"/>
        <v>-85.057536702328278</v>
      </c>
      <c r="P456" s="310">
        <f t="shared" ca="1" si="221"/>
        <v>23</v>
      </c>
      <c r="Q456" s="304">
        <f t="shared" ca="1" si="222"/>
        <v>0</v>
      </c>
      <c r="R456" s="306">
        <f t="shared" ca="1" si="223"/>
        <v>0</v>
      </c>
      <c r="S456" s="307">
        <f t="shared" ca="1" si="224"/>
        <v>3.2539999999999996</v>
      </c>
      <c r="T456" s="304">
        <f t="shared" ca="1" si="204"/>
        <v>31.921739999999996</v>
      </c>
      <c r="U456" s="311">
        <f t="shared" ca="1" si="205"/>
        <v>0</v>
      </c>
      <c r="V456" s="306">
        <f t="shared" ca="1" si="206"/>
        <v>1.2252944578047704</v>
      </c>
      <c r="W456" s="304">
        <f t="shared" ca="1" si="207"/>
        <v>27.662307082071603</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1.2725361393670358</v>
      </c>
      <c r="AH456" s="304">
        <f t="shared" ca="1" si="231"/>
        <v>-8.500986835133725</v>
      </c>
    </row>
    <row r="457" spans="1:34" x14ac:dyDescent="0.2">
      <c r="A457" s="347">
        <f t="shared" ca="1" si="209"/>
        <v>1E-4</v>
      </c>
      <c r="B457" s="304">
        <f t="shared" ca="1" si="210"/>
        <v>33.307600000000434</v>
      </c>
      <c r="D457" s="306">
        <f t="shared" ca="1" si="211"/>
        <v>-0.73240774146111798</v>
      </c>
      <c r="E457" s="307">
        <f t="shared" ca="1" si="212"/>
        <v>-1.3405928630221631</v>
      </c>
      <c r="F457" s="304">
        <f t="shared" ca="1" si="213"/>
        <v>1.5276158954849011</v>
      </c>
      <c r="G457" s="306">
        <f t="shared" ca="1" si="214"/>
        <v>9.0621438215917642</v>
      </c>
      <c r="H457" s="307">
        <f t="shared" ca="1" si="215"/>
        <v>-104.79368213365319</v>
      </c>
      <c r="I457" s="304">
        <f t="shared" ca="1" si="216"/>
        <v>105.18478153122892</v>
      </c>
      <c r="J457" s="306">
        <f t="shared" ca="1" si="217"/>
        <v>725.01152856350234</v>
      </c>
      <c r="K457" s="307">
        <f t="shared" ca="1" si="218"/>
        <v>-2.4139276804072889</v>
      </c>
      <c r="L457" s="304">
        <f t="shared" ca="1" si="203"/>
        <v>725.0155471414613</v>
      </c>
      <c r="M457" s="306">
        <f t="shared" ca="1" si="219"/>
        <v>-1.4845348726142935</v>
      </c>
      <c r="N457" s="304">
        <f t="shared" ca="1" si="220"/>
        <v>-85.057582740790309</v>
      </c>
      <c r="P457" s="310">
        <f t="shared" ca="1" si="221"/>
        <v>23</v>
      </c>
      <c r="Q457" s="304">
        <f t="shared" ca="1" si="222"/>
        <v>0</v>
      </c>
      <c r="R457" s="306">
        <f t="shared" ca="1" si="223"/>
        <v>0</v>
      </c>
      <c r="S457" s="307">
        <f t="shared" ca="1" si="224"/>
        <v>3.2539999999999996</v>
      </c>
      <c r="T457" s="304">
        <f t="shared" ca="1" si="204"/>
        <v>31.921739999999996</v>
      </c>
      <c r="U457" s="311">
        <f t="shared" ca="1" si="205"/>
        <v>0</v>
      </c>
      <c r="V457" s="306">
        <f t="shared" ca="1" si="206"/>
        <v>1.2252957418358204</v>
      </c>
      <c r="W457" s="304">
        <f t="shared" ca="1" si="207"/>
        <v>27.66240300139205</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1.2725073407675964</v>
      </c>
      <c r="AH457" s="304">
        <f t="shared" ca="1" si="231"/>
        <v>-8.5010163128677334</v>
      </c>
    </row>
    <row r="458" spans="1:34" x14ac:dyDescent="0.2">
      <c r="A458" s="347">
        <f t="shared" ca="1" si="209"/>
        <v>1E-4</v>
      </c>
      <c r="B458" s="304">
        <f t="shared" ca="1" si="210"/>
        <v>33.307700000000438</v>
      </c>
      <c r="D458" s="306">
        <f t="shared" ca="1" si="211"/>
        <v>-0.73240347570702191</v>
      </c>
      <c r="E458" s="307">
        <f t="shared" ca="1" si="212"/>
        <v>-1.3405629067644664</v>
      </c>
      <c r="F458" s="304">
        <f t="shared" ca="1" si="213"/>
        <v>1.5275875615559724</v>
      </c>
      <c r="G458" s="306">
        <f t="shared" ca="1" si="214"/>
        <v>9.0620705812441944</v>
      </c>
      <c r="H458" s="307">
        <f t="shared" ca="1" si="215"/>
        <v>-104.79381618994387</v>
      </c>
      <c r="I458" s="304">
        <f t="shared" ca="1" si="216"/>
        <v>105.18490877911714</v>
      </c>
      <c r="J458" s="306">
        <f t="shared" ca="1" si="217"/>
        <v>725.01152856350234</v>
      </c>
      <c r="K458" s="307">
        <f t="shared" ca="1" si="218"/>
        <v>-2.4244070553234689</v>
      </c>
      <c r="L458" s="304">
        <f t="shared" ca="1" si="203"/>
        <v>725.01558210810617</v>
      </c>
      <c r="M458" s="306">
        <f t="shared" ca="1" si="219"/>
        <v>-1.4845356761286002</v>
      </c>
      <c r="N458" s="304">
        <f t="shared" ca="1" si="220"/>
        <v>-85.057628778768859</v>
      </c>
      <c r="P458" s="310">
        <f t="shared" ca="1" si="221"/>
        <v>23</v>
      </c>
      <c r="Q458" s="304">
        <f t="shared" ca="1" si="222"/>
        <v>0</v>
      </c>
      <c r="R458" s="306">
        <f t="shared" ca="1" si="223"/>
        <v>0</v>
      </c>
      <c r="S458" s="307">
        <f t="shared" ca="1" si="224"/>
        <v>3.2539999999999996</v>
      </c>
      <c r="T458" s="304">
        <f t="shared" ca="1" si="204"/>
        <v>31.921739999999996</v>
      </c>
      <c r="U458" s="311">
        <f t="shared" ca="1" si="205"/>
        <v>0</v>
      </c>
      <c r="V458" s="306">
        <f t="shared" ca="1" si="206"/>
        <v>1.2252970258698581</v>
      </c>
      <c r="W458" s="304">
        <f t="shared" ca="1" si="207"/>
        <v>27.662498919486495</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1.272478542531486</v>
      </c>
      <c r="AH458" s="304">
        <f t="shared" ca="1" si="231"/>
        <v>-8.5010457902249712</v>
      </c>
    </row>
    <row r="459" spans="1:34" x14ac:dyDescent="0.2">
      <c r="A459" s="347">
        <f t="shared" ca="1" si="209"/>
        <v>1E-4</v>
      </c>
      <c r="B459" s="304">
        <f t="shared" ca="1" si="210"/>
        <v>33.307800000000441</v>
      </c>
      <c r="D459" s="306">
        <f t="shared" ca="1" si="211"/>
        <v>-0.73239920994426577</v>
      </c>
      <c r="E459" s="307">
        <f t="shared" ca="1" si="212"/>
        <v>-1.3405329508897061</v>
      </c>
      <c r="F459" s="304">
        <f t="shared" ca="1" si="213"/>
        <v>1.5275592280327621</v>
      </c>
      <c r="G459" s="306">
        <f t="shared" ca="1" si="214"/>
        <v>9.0619973413232007</v>
      </c>
      <c r="H459" s="307">
        <f t="shared" ca="1" si="215"/>
        <v>-104.79395024323895</v>
      </c>
      <c r="I459" s="304">
        <f t="shared" ca="1" si="216"/>
        <v>105.18503602412555</v>
      </c>
      <c r="J459" s="306">
        <f t="shared" ca="1" si="217"/>
        <v>725.01152856350234</v>
      </c>
      <c r="K459" s="307">
        <f t="shared" ca="1" si="218"/>
        <v>-2.4348864436451279</v>
      </c>
      <c r="L459" s="304">
        <f t="shared" ca="1" si="203"/>
        <v>725.01561722626332</v>
      </c>
      <c r="M459" s="306">
        <f t="shared" ca="1" si="219"/>
        <v>-1.4845364796344689</v>
      </c>
      <c r="N459" s="304">
        <f t="shared" ca="1" si="220"/>
        <v>-85.057674816263955</v>
      </c>
      <c r="P459" s="310">
        <f t="shared" ca="1" si="221"/>
        <v>23</v>
      </c>
      <c r="Q459" s="304">
        <f t="shared" ca="1" si="222"/>
        <v>0</v>
      </c>
      <c r="R459" s="306">
        <f t="shared" ca="1" si="223"/>
        <v>0</v>
      </c>
      <c r="S459" s="307">
        <f t="shared" ca="1" si="224"/>
        <v>3.2539999999999996</v>
      </c>
      <c r="T459" s="304">
        <f t="shared" ca="1" si="204"/>
        <v>31.921739999999996</v>
      </c>
      <c r="U459" s="311">
        <f t="shared" ca="1" si="205"/>
        <v>0</v>
      </c>
      <c r="V459" s="306">
        <f t="shared" ca="1" si="206"/>
        <v>1.2252983099068837</v>
      </c>
      <c r="W459" s="304">
        <f t="shared" ca="1" si="207"/>
        <v>27.662594836354923</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1.2724497446587026</v>
      </c>
      <c r="AH459" s="304">
        <f t="shared" ca="1" si="231"/>
        <v>-8.5010752672054384</v>
      </c>
    </row>
    <row r="460" spans="1:34" x14ac:dyDescent="0.2">
      <c r="A460" s="347">
        <f t="shared" ca="1" si="209"/>
        <v>1E-4</v>
      </c>
      <c r="B460" s="304">
        <f t="shared" ca="1" si="210"/>
        <v>33.307900000000444</v>
      </c>
      <c r="D460" s="306">
        <f t="shared" ca="1" si="211"/>
        <v>-0.73239494417284778</v>
      </c>
      <c r="E460" s="307">
        <f t="shared" ca="1" si="212"/>
        <v>-1.340502995397884</v>
      </c>
      <c r="F460" s="304">
        <f t="shared" ca="1" si="213"/>
        <v>1.5275308949152708</v>
      </c>
      <c r="G460" s="306">
        <f t="shared" ca="1" si="214"/>
        <v>9.0619241018287831</v>
      </c>
      <c r="H460" s="307">
        <f t="shared" ca="1" si="215"/>
        <v>-104.79408429353849</v>
      </c>
      <c r="I460" s="304">
        <f t="shared" ca="1" si="216"/>
        <v>105.18516326625421</v>
      </c>
      <c r="J460" s="306">
        <f t="shared" ca="1" si="217"/>
        <v>725.01152856350234</v>
      </c>
      <c r="K460" s="307">
        <f t="shared" ca="1" si="218"/>
        <v>-2.4453658453719669</v>
      </c>
      <c r="L460" s="304">
        <f t="shared" ca="1" si="203"/>
        <v>725.01565249593318</v>
      </c>
      <c r="M460" s="306">
        <f t="shared" ca="1" si="219"/>
        <v>-1.4845372831318997</v>
      </c>
      <c r="N460" s="304">
        <f t="shared" ca="1" si="220"/>
        <v>-85.057720853275598</v>
      </c>
      <c r="P460" s="310">
        <f t="shared" ca="1" si="221"/>
        <v>23</v>
      </c>
      <c r="Q460" s="304">
        <f t="shared" ca="1" si="222"/>
        <v>0</v>
      </c>
      <c r="R460" s="306">
        <f t="shared" ca="1" si="223"/>
        <v>0</v>
      </c>
      <c r="S460" s="307">
        <f t="shared" ca="1" si="224"/>
        <v>3.2539999999999996</v>
      </c>
      <c r="T460" s="304">
        <f t="shared" ca="1" si="204"/>
        <v>31.921739999999996</v>
      </c>
      <c r="U460" s="311">
        <f t="shared" ca="1" si="205"/>
        <v>0</v>
      </c>
      <c r="V460" s="306">
        <f t="shared" ca="1" si="206"/>
        <v>1.2252995939468982</v>
      </c>
      <c r="W460" s="304">
        <f t="shared" ca="1" si="207"/>
        <v>27.662690751997367</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1.2724209471492482</v>
      </c>
      <c r="AH460" s="304">
        <f t="shared" ca="1" si="231"/>
        <v>-8.5011047438091349</v>
      </c>
    </row>
    <row r="461" spans="1:34" x14ac:dyDescent="0.2">
      <c r="A461" s="347">
        <f t="shared" ca="1" si="209"/>
        <v>1E-4</v>
      </c>
      <c r="B461" s="304">
        <f t="shared" ca="1" si="210"/>
        <v>33.308000000000447</v>
      </c>
      <c r="D461" s="306">
        <f t="shared" ca="1" si="211"/>
        <v>-0.73239067839277006</v>
      </c>
      <c r="E461" s="307">
        <f t="shared" ca="1" si="212"/>
        <v>-1.3404730402889893</v>
      </c>
      <c r="F461" s="304">
        <f t="shared" ca="1" si="213"/>
        <v>1.5275025622034903</v>
      </c>
      <c r="G461" s="306">
        <f t="shared" ca="1" si="214"/>
        <v>9.0618508627609433</v>
      </c>
      <c r="H461" s="307">
        <f t="shared" ca="1" si="215"/>
        <v>-104.79421834084252</v>
      </c>
      <c r="I461" s="304">
        <f t="shared" ca="1" si="216"/>
        <v>105.18529050550318</v>
      </c>
      <c r="J461" s="306">
        <f t="shared" ca="1" si="217"/>
        <v>725.01152856350234</v>
      </c>
      <c r="K461" s="307">
        <f t="shared" ca="1" si="218"/>
        <v>-2.4558452605036858</v>
      </c>
      <c r="L461" s="304">
        <f t="shared" ca="1" si="203"/>
        <v>725.01568791711657</v>
      </c>
      <c r="M461" s="306">
        <f t="shared" ca="1" si="219"/>
        <v>-1.4845380866208926</v>
      </c>
      <c r="N461" s="304">
        <f t="shared" ca="1" si="220"/>
        <v>-85.057766889803773</v>
      </c>
      <c r="P461" s="310">
        <f t="shared" ca="1" si="221"/>
        <v>23</v>
      </c>
      <c r="Q461" s="304">
        <f t="shared" ca="1" si="222"/>
        <v>0</v>
      </c>
      <c r="R461" s="306">
        <f t="shared" ca="1" si="223"/>
        <v>0</v>
      </c>
      <c r="S461" s="307">
        <f t="shared" ca="1" si="224"/>
        <v>3.2539999999999996</v>
      </c>
      <c r="T461" s="304">
        <f t="shared" ca="1" si="204"/>
        <v>31.921739999999996</v>
      </c>
      <c r="U461" s="311">
        <f t="shared" ca="1" si="205"/>
        <v>0</v>
      </c>
      <c r="V461" s="306">
        <f t="shared" ca="1" si="206"/>
        <v>1.2253008779899013</v>
      </c>
      <c r="W461" s="304">
        <f t="shared" ca="1" si="207"/>
        <v>27.662786666413851</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1.2723921500031157</v>
      </c>
      <c r="AH461" s="304">
        <f t="shared" ca="1" si="231"/>
        <v>-8.5011342200360698</v>
      </c>
    </row>
    <row r="462" spans="1:34" x14ac:dyDescent="0.2">
      <c r="A462" s="347">
        <f t="shared" ca="1" si="209"/>
        <v>1E-4</v>
      </c>
      <c r="B462" s="304">
        <f t="shared" ca="1" si="210"/>
        <v>33.308100000000451</v>
      </c>
      <c r="D462" s="306">
        <f t="shared" ca="1" si="211"/>
        <v>-0.73238641260403503</v>
      </c>
      <c r="E462" s="307">
        <f t="shared" ca="1" si="212"/>
        <v>-1.3404430855630149</v>
      </c>
      <c r="F462" s="304">
        <f t="shared" ca="1" si="213"/>
        <v>1.527474229897416</v>
      </c>
      <c r="G462" s="306">
        <f t="shared" ca="1" si="214"/>
        <v>9.0617776241196832</v>
      </c>
      <c r="H462" s="307">
        <f t="shared" ca="1" si="215"/>
        <v>-104.79435238515107</v>
      </c>
      <c r="I462" s="304">
        <f t="shared" ca="1" si="216"/>
        <v>105.18541774187244</v>
      </c>
      <c r="J462" s="306">
        <f t="shared" ca="1" si="217"/>
        <v>725.01152856350234</v>
      </c>
      <c r="K462" s="307">
        <f t="shared" ca="1" si="218"/>
        <v>-2.4663246890399853</v>
      </c>
      <c r="L462" s="304">
        <f t="shared" ca="1" si="203"/>
        <v>725.01572348981358</v>
      </c>
      <c r="M462" s="306">
        <f t="shared" ca="1" si="219"/>
        <v>-1.4845388901014476</v>
      </c>
      <c r="N462" s="304">
        <f t="shared" ca="1" si="220"/>
        <v>-85.057812925848495</v>
      </c>
      <c r="P462" s="310">
        <f t="shared" ca="1" si="221"/>
        <v>23</v>
      </c>
      <c r="Q462" s="304">
        <f t="shared" ca="1" si="222"/>
        <v>0</v>
      </c>
      <c r="R462" s="306">
        <f t="shared" ca="1" si="223"/>
        <v>0</v>
      </c>
      <c r="S462" s="307">
        <f t="shared" ca="1" si="224"/>
        <v>3.2539999999999996</v>
      </c>
      <c r="T462" s="304">
        <f t="shared" ca="1" si="204"/>
        <v>31.921739999999996</v>
      </c>
      <c r="U462" s="311">
        <f t="shared" ca="1" si="205"/>
        <v>0</v>
      </c>
      <c r="V462" s="306">
        <f t="shared" ca="1" si="206"/>
        <v>1.2253021620358922</v>
      </c>
      <c r="W462" s="304">
        <f t="shared" ca="1" si="207"/>
        <v>27.662882579604336</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1.272363353220296</v>
      </c>
      <c r="AH462" s="304">
        <f t="shared" ca="1" si="231"/>
        <v>-8.50116369588625</v>
      </c>
    </row>
    <row r="463" spans="1:34" x14ac:dyDescent="0.2">
      <c r="A463" s="347">
        <f t="shared" ca="1" si="209"/>
        <v>1E-4</v>
      </c>
      <c r="B463" s="304">
        <f t="shared" ca="1" si="210"/>
        <v>33.308200000000454</v>
      </c>
      <c r="D463" s="306">
        <f t="shared" ca="1" si="211"/>
        <v>-0.73238214680664304</v>
      </c>
      <c r="E463" s="307">
        <f t="shared" ca="1" si="212"/>
        <v>-1.3404131312199752</v>
      </c>
      <c r="F463" s="304">
        <f t="shared" ca="1" si="213"/>
        <v>1.5274458979970602</v>
      </c>
      <c r="G463" s="306">
        <f t="shared" ca="1" si="214"/>
        <v>9.0617043859050028</v>
      </c>
      <c r="H463" s="307">
        <f t="shared" ca="1" si="215"/>
        <v>-104.79448642646419</v>
      </c>
      <c r="I463" s="304">
        <f t="shared" ca="1" si="216"/>
        <v>105.18554497536208</v>
      </c>
      <c r="J463" s="306">
        <f t="shared" ca="1" si="217"/>
        <v>725.01152856350234</v>
      </c>
      <c r="K463" s="307">
        <f t="shared" ca="1" si="218"/>
        <v>-2.476804130980566</v>
      </c>
      <c r="L463" s="304">
        <f t="shared" ca="1" si="203"/>
        <v>725.01575921402525</v>
      </c>
      <c r="M463" s="306">
        <f t="shared" ca="1" si="219"/>
        <v>-1.4845396935735653</v>
      </c>
      <c r="N463" s="304">
        <f t="shared" ca="1" si="220"/>
        <v>-85.057858961409792</v>
      </c>
      <c r="P463" s="310">
        <f t="shared" ca="1" si="221"/>
        <v>23</v>
      </c>
      <c r="Q463" s="304">
        <f t="shared" ca="1" si="222"/>
        <v>0</v>
      </c>
      <c r="R463" s="306">
        <f t="shared" ca="1" si="223"/>
        <v>0</v>
      </c>
      <c r="S463" s="307">
        <f t="shared" ca="1" si="224"/>
        <v>3.2539999999999996</v>
      </c>
      <c r="T463" s="304">
        <f t="shared" ca="1" si="204"/>
        <v>31.921739999999996</v>
      </c>
      <c r="U463" s="311">
        <f t="shared" ca="1" si="205"/>
        <v>0</v>
      </c>
      <c r="V463" s="306">
        <f t="shared" ca="1" si="206"/>
        <v>1.2253034460848709</v>
      </c>
      <c r="W463" s="304">
        <f t="shared" ca="1" si="207"/>
        <v>27.662978491568865</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1.2723345568008035</v>
      </c>
      <c r="AH463" s="304">
        <f t="shared" ca="1" si="231"/>
        <v>-8.5011931713596613</v>
      </c>
    </row>
    <row r="464" spans="1:34" x14ac:dyDescent="0.2">
      <c r="A464" s="347">
        <f t="shared" ca="1" si="209"/>
        <v>1E-4</v>
      </c>
      <c r="B464" s="304">
        <f t="shared" ca="1" si="210"/>
        <v>33.308300000000457</v>
      </c>
      <c r="D464" s="306">
        <f t="shared" ca="1" si="211"/>
        <v>-0.73237788100059165</v>
      </c>
      <c r="E464" s="307">
        <f t="shared" ca="1" si="212"/>
        <v>-1.340383177259854</v>
      </c>
      <c r="F464" s="304">
        <f t="shared" ca="1" si="213"/>
        <v>1.5274175665024079</v>
      </c>
      <c r="G464" s="306">
        <f t="shared" ca="1" si="214"/>
        <v>9.0616311481169021</v>
      </c>
      <c r="H464" s="307">
        <f t="shared" ca="1" si="215"/>
        <v>-104.79462046478191</v>
      </c>
      <c r="I464" s="304">
        <f t="shared" ca="1" si="216"/>
        <v>105.1856722059721</v>
      </c>
      <c r="J464" s="306">
        <f t="shared" ca="1" si="217"/>
        <v>725.01152856350234</v>
      </c>
      <c r="K464" s="307">
        <f t="shared" ca="1" si="218"/>
        <v>-2.4872835863251281</v>
      </c>
      <c r="L464" s="304">
        <f t="shared" ca="1" si="203"/>
        <v>725.0157950897518</v>
      </c>
      <c r="M464" s="306">
        <f t="shared" ca="1" si="219"/>
        <v>-1.4845404970372453</v>
      </c>
      <c r="N464" s="304">
        <f t="shared" ca="1" si="220"/>
        <v>-85.05790499648765</v>
      </c>
      <c r="P464" s="310">
        <f t="shared" ca="1" si="221"/>
        <v>23</v>
      </c>
      <c r="Q464" s="304">
        <f t="shared" ca="1" si="222"/>
        <v>0</v>
      </c>
      <c r="R464" s="306">
        <f t="shared" ca="1" si="223"/>
        <v>0</v>
      </c>
      <c r="S464" s="307">
        <f t="shared" ca="1" si="224"/>
        <v>3.2539999999999996</v>
      </c>
      <c r="T464" s="304">
        <f t="shared" ca="1" si="204"/>
        <v>31.921739999999996</v>
      </c>
      <c r="U464" s="311">
        <f t="shared" ca="1" si="205"/>
        <v>0</v>
      </c>
      <c r="V464" s="306">
        <f t="shared" ca="1" si="206"/>
        <v>1.2253047301368383</v>
      </c>
      <c r="W464" s="304">
        <f t="shared" ca="1" si="207"/>
        <v>27.663074402307426</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1.2723057607446222</v>
      </c>
      <c r="AH464" s="304">
        <f t="shared" ca="1" si="231"/>
        <v>-8.5012226464563216</v>
      </c>
    </row>
    <row r="465" spans="1:34" x14ac:dyDescent="0.2">
      <c r="A465" s="347">
        <f t="shared" ca="1" si="209"/>
        <v>1E-4</v>
      </c>
      <c r="B465" s="304">
        <f t="shared" ca="1" si="210"/>
        <v>33.308400000000461</v>
      </c>
      <c r="D465" s="306">
        <f t="shared" ca="1" si="211"/>
        <v>-0.73237361518588573</v>
      </c>
      <c r="E465" s="307">
        <f t="shared" ca="1" si="212"/>
        <v>-1.340353223682655</v>
      </c>
      <c r="F465" s="304">
        <f t="shared" ca="1" si="213"/>
        <v>1.5273892354134651</v>
      </c>
      <c r="G465" s="306">
        <f t="shared" ca="1" si="214"/>
        <v>9.0615579107553827</v>
      </c>
      <c r="H465" s="307">
        <f t="shared" ca="1" si="215"/>
        <v>-104.79475450010429</v>
      </c>
      <c r="I465" s="304">
        <f t="shared" ca="1" si="216"/>
        <v>105.18579943370256</v>
      </c>
      <c r="J465" s="306">
        <f t="shared" ca="1" si="217"/>
        <v>725.01152856350234</v>
      </c>
      <c r="K465" s="307">
        <f t="shared" ca="1" si="218"/>
        <v>-2.4977630550733725</v>
      </c>
      <c r="L465" s="304">
        <f t="shared" ca="1" si="203"/>
        <v>725.01583111699392</v>
      </c>
      <c r="M465" s="306">
        <f t="shared" ca="1" si="219"/>
        <v>-1.4845413004924881</v>
      </c>
      <c r="N465" s="304">
        <f t="shared" ca="1" si="220"/>
        <v>-85.057951031082084</v>
      </c>
      <c r="P465" s="310">
        <f t="shared" ca="1" si="221"/>
        <v>23</v>
      </c>
      <c r="Q465" s="304">
        <f t="shared" ca="1" si="222"/>
        <v>0</v>
      </c>
      <c r="R465" s="306">
        <f t="shared" ca="1" si="223"/>
        <v>0</v>
      </c>
      <c r="S465" s="307">
        <f t="shared" ca="1" si="224"/>
        <v>3.2539999999999996</v>
      </c>
      <c r="T465" s="304">
        <f t="shared" ca="1" si="204"/>
        <v>31.921739999999996</v>
      </c>
      <c r="U465" s="311">
        <f t="shared" ca="1" si="205"/>
        <v>0</v>
      </c>
      <c r="V465" s="306">
        <f t="shared" ca="1" si="206"/>
        <v>1.2253060141917937</v>
      </c>
      <c r="W465" s="304">
        <f t="shared" ca="1" si="207"/>
        <v>27.663170311820057</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1.2722769650517591</v>
      </c>
      <c r="AH465" s="304">
        <f t="shared" ca="1" si="231"/>
        <v>-8.5012521211762238</v>
      </c>
    </row>
    <row r="466" spans="1:34" x14ac:dyDescent="0.2">
      <c r="A466" s="347">
        <f t="shared" ca="1" si="209"/>
        <v>1E-4</v>
      </c>
      <c r="B466" s="304">
        <f t="shared" ca="1" si="210"/>
        <v>33.308500000000464</v>
      </c>
      <c r="D466" s="306">
        <f t="shared" ca="1" si="211"/>
        <v>-0.73236934936252418</v>
      </c>
      <c r="E466" s="307">
        <f t="shared" ca="1" si="212"/>
        <v>-1.3403232704883692</v>
      </c>
      <c r="F466" s="304">
        <f t="shared" ca="1" si="213"/>
        <v>1.527360904730223</v>
      </c>
      <c r="G466" s="306">
        <f t="shared" ca="1" si="214"/>
        <v>9.0614846738204466</v>
      </c>
      <c r="H466" s="307">
        <f t="shared" ca="1" si="215"/>
        <v>-104.79488853243134</v>
      </c>
      <c r="I466" s="304">
        <f t="shared" ca="1" si="216"/>
        <v>105.18592665855348</v>
      </c>
      <c r="J466" s="306">
        <f t="shared" ca="1" si="217"/>
        <v>725.01152856350234</v>
      </c>
      <c r="K466" s="307">
        <f t="shared" ca="1" si="218"/>
        <v>-2.5082425372249992</v>
      </c>
      <c r="L466" s="304">
        <f t="shared" ca="1" si="203"/>
        <v>725.01586729575217</v>
      </c>
      <c r="M466" s="306">
        <f t="shared" ca="1" si="219"/>
        <v>-1.4845421039392934</v>
      </c>
      <c r="N466" s="304">
        <f t="shared" ca="1" si="220"/>
        <v>-85.057997065193092</v>
      </c>
      <c r="P466" s="310">
        <f t="shared" ca="1" si="221"/>
        <v>23</v>
      </c>
      <c r="Q466" s="304">
        <f t="shared" ca="1" si="222"/>
        <v>0</v>
      </c>
      <c r="R466" s="306">
        <f t="shared" ca="1" si="223"/>
        <v>0</v>
      </c>
      <c r="S466" s="307">
        <f t="shared" ca="1" si="224"/>
        <v>3.2539999999999996</v>
      </c>
      <c r="T466" s="304">
        <f t="shared" ca="1" si="204"/>
        <v>31.921739999999996</v>
      </c>
      <c r="U466" s="311">
        <f t="shared" ca="1" si="205"/>
        <v>0</v>
      </c>
      <c r="V466" s="306">
        <f t="shared" ca="1" si="206"/>
        <v>1.2253072982497371</v>
      </c>
      <c r="W466" s="304">
        <f t="shared" ca="1" si="207"/>
        <v>27.663266220106745</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1.2722481697222019</v>
      </c>
      <c r="AH466" s="304">
        <f t="shared" ca="1" si="231"/>
        <v>-8.5012815955193801</v>
      </c>
    </row>
    <row r="467" spans="1:34" x14ac:dyDescent="0.2">
      <c r="A467" s="347">
        <f t="shared" ca="1" si="209"/>
        <v>1E-4</v>
      </c>
      <c r="B467" s="304">
        <f t="shared" ca="1" si="210"/>
        <v>33.308600000000467</v>
      </c>
      <c r="D467" s="306">
        <f t="shared" ca="1" si="211"/>
        <v>-0.73236508353051033</v>
      </c>
      <c r="E467" s="307">
        <f t="shared" ca="1" si="212"/>
        <v>-1.3402933176769984</v>
      </c>
      <c r="F467" s="304">
        <f t="shared" ca="1" si="213"/>
        <v>1.5273325744526851</v>
      </c>
      <c r="G467" s="306">
        <f t="shared" ca="1" si="214"/>
        <v>9.0614114373120938</v>
      </c>
      <c r="H467" s="307">
        <f t="shared" ca="1" si="215"/>
        <v>-104.7950225617631</v>
      </c>
      <c r="I467" s="304">
        <f t="shared" ca="1" si="216"/>
        <v>105.18605388052491</v>
      </c>
      <c r="J467" s="306">
        <f t="shared" ca="1" si="217"/>
        <v>725.01152856350234</v>
      </c>
      <c r="K467" s="307">
        <f t="shared" ca="1" si="218"/>
        <v>-2.5187220327797091</v>
      </c>
      <c r="L467" s="304">
        <f t="shared" ca="1" si="203"/>
        <v>725.01590362602713</v>
      </c>
      <c r="M467" s="306">
        <f t="shared" ca="1" si="219"/>
        <v>-1.4845429073776619</v>
      </c>
      <c r="N467" s="304">
        <f t="shared" ca="1" si="220"/>
        <v>-85.058043098820704</v>
      </c>
      <c r="P467" s="310">
        <f t="shared" ca="1" si="221"/>
        <v>23</v>
      </c>
      <c r="Q467" s="304">
        <f t="shared" ca="1" si="222"/>
        <v>0</v>
      </c>
      <c r="R467" s="306">
        <f t="shared" ca="1" si="223"/>
        <v>0</v>
      </c>
      <c r="S467" s="307">
        <f t="shared" ca="1" si="224"/>
        <v>3.2539999999999996</v>
      </c>
      <c r="T467" s="304">
        <f t="shared" ca="1" si="204"/>
        <v>31.921739999999996</v>
      </c>
      <c r="U467" s="311">
        <f t="shared" ca="1" si="205"/>
        <v>0</v>
      </c>
      <c r="V467" s="306">
        <f t="shared" ca="1" si="206"/>
        <v>1.2253085823106689</v>
      </c>
      <c r="W467" s="304">
        <f t="shared" ca="1" si="207"/>
        <v>27.66336212716751</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1.272219374755954</v>
      </c>
      <c r="AH467" s="304">
        <f t="shared" ca="1" si="231"/>
        <v>-8.5013110694857872</v>
      </c>
    </row>
    <row r="468" spans="1:34" x14ac:dyDescent="0.2">
      <c r="A468" s="347">
        <f t="shared" ca="1" si="209"/>
        <v>1E-4</v>
      </c>
      <c r="B468" s="304">
        <f t="shared" ca="1" si="210"/>
        <v>33.308700000000471</v>
      </c>
      <c r="D468" s="306">
        <f t="shared" ca="1" si="211"/>
        <v>-0.73236081768984063</v>
      </c>
      <c r="E468" s="307">
        <f t="shared" ca="1" si="212"/>
        <v>-1.3402633652485356</v>
      </c>
      <c r="F468" s="304">
        <f t="shared" ca="1" si="213"/>
        <v>1.5273042445808436</v>
      </c>
      <c r="G468" s="306">
        <f t="shared" ca="1" si="214"/>
        <v>9.0613382012303241</v>
      </c>
      <c r="H468" s="307">
        <f t="shared" ca="1" si="215"/>
        <v>-104.79515658809963</v>
      </c>
      <c r="I468" s="304">
        <f t="shared" ca="1" si="216"/>
        <v>105.18618109961687</v>
      </c>
      <c r="J468" s="306">
        <f t="shared" ca="1" si="217"/>
        <v>725.01152856350234</v>
      </c>
      <c r="K468" s="307">
        <f t="shared" ca="1" si="218"/>
        <v>-2.5292015417372022</v>
      </c>
      <c r="L468" s="304">
        <f t="shared" ca="1" si="203"/>
        <v>725.01594010781923</v>
      </c>
      <c r="M468" s="306">
        <f t="shared" ca="1" si="219"/>
        <v>-1.4845437108075932</v>
      </c>
      <c r="N468" s="304">
        <f t="shared" ca="1" si="220"/>
        <v>-85.058089131964906</v>
      </c>
      <c r="P468" s="310">
        <f t="shared" ca="1" si="221"/>
        <v>23</v>
      </c>
      <c r="Q468" s="304">
        <f t="shared" ca="1" si="222"/>
        <v>0</v>
      </c>
      <c r="R468" s="306">
        <f t="shared" ca="1" si="223"/>
        <v>0</v>
      </c>
      <c r="S468" s="307">
        <f t="shared" ca="1" si="224"/>
        <v>3.2539999999999996</v>
      </c>
      <c r="T468" s="304">
        <f t="shared" ca="1" si="204"/>
        <v>31.921739999999996</v>
      </c>
      <c r="U468" s="311">
        <f t="shared" ca="1" si="205"/>
        <v>0</v>
      </c>
      <c r="V468" s="306">
        <f t="shared" ca="1" si="206"/>
        <v>1.2253098663745885</v>
      </c>
      <c r="W468" s="304">
        <f t="shared" ca="1" si="207"/>
        <v>27.663458033002353</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1.2721905801530102</v>
      </c>
      <c r="AH468" s="304">
        <f t="shared" ca="1" si="231"/>
        <v>-8.5013405430754503</v>
      </c>
    </row>
    <row r="469" spans="1:34" x14ac:dyDescent="0.2">
      <c r="A469" s="347">
        <f t="shared" ca="1" si="209"/>
        <v>1E-4</v>
      </c>
      <c r="B469" s="304">
        <f t="shared" ca="1" si="210"/>
        <v>33.308800000000474</v>
      </c>
      <c r="D469" s="306">
        <f t="shared" ca="1" si="211"/>
        <v>-0.73235655184052051</v>
      </c>
      <c r="E469" s="307">
        <f t="shared" ca="1" si="212"/>
        <v>-1.3402334132029843</v>
      </c>
      <c r="F469" s="304">
        <f t="shared" ca="1" si="213"/>
        <v>1.5272759151147044</v>
      </c>
      <c r="G469" s="306">
        <f t="shared" ca="1" si="214"/>
        <v>9.0612649655751394</v>
      </c>
      <c r="H469" s="307">
        <f t="shared" ca="1" si="215"/>
        <v>-104.79529061144095</v>
      </c>
      <c r="I469" s="304">
        <f t="shared" ca="1" si="216"/>
        <v>105.18630831582941</v>
      </c>
      <c r="J469" s="306">
        <f t="shared" ca="1" si="217"/>
        <v>725.01152856350234</v>
      </c>
      <c r="K469" s="307">
        <f t="shared" ca="1" si="218"/>
        <v>-2.5396810640971794</v>
      </c>
      <c r="L469" s="304">
        <f t="shared" ca="1" si="203"/>
        <v>725.01597674112918</v>
      </c>
      <c r="M469" s="306">
        <f t="shared" ca="1" si="219"/>
        <v>-1.4845445142290878</v>
      </c>
      <c r="N469" s="304">
        <f t="shared" ca="1" si="220"/>
        <v>-85.058135164625725</v>
      </c>
      <c r="P469" s="310">
        <f t="shared" ca="1" si="221"/>
        <v>23</v>
      </c>
      <c r="Q469" s="304">
        <f t="shared" ca="1" si="222"/>
        <v>0</v>
      </c>
      <c r="R469" s="306">
        <f t="shared" ca="1" si="223"/>
        <v>0</v>
      </c>
      <c r="S469" s="307">
        <f t="shared" ca="1" si="224"/>
        <v>3.2539999999999996</v>
      </c>
      <c r="T469" s="304">
        <f t="shared" ca="1" si="204"/>
        <v>31.921739999999996</v>
      </c>
      <c r="U469" s="311">
        <f t="shared" ca="1" si="205"/>
        <v>0</v>
      </c>
      <c r="V469" s="306">
        <f t="shared" ca="1" si="206"/>
        <v>1.225311150441496</v>
      </c>
      <c r="W469" s="304">
        <f t="shared" ca="1" si="207"/>
        <v>27.663553937611265</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1.272161785913374</v>
      </c>
      <c r="AH469" s="304">
        <f t="shared" ca="1" si="231"/>
        <v>-8.5013700162883694</v>
      </c>
    </row>
    <row r="470" spans="1:34" x14ac:dyDescent="0.2">
      <c r="A470" s="347">
        <f t="shared" ca="1" si="209"/>
        <v>1E-4</v>
      </c>
      <c r="B470" s="304">
        <f t="shared" ca="1" si="210"/>
        <v>33.308900000000477</v>
      </c>
      <c r="D470" s="306">
        <f t="shared" ca="1" si="211"/>
        <v>-0.73235228598254598</v>
      </c>
      <c r="E470" s="307">
        <f t="shared" ca="1" si="212"/>
        <v>-1.3402034615403426</v>
      </c>
      <c r="F470" s="304">
        <f t="shared" ca="1" si="213"/>
        <v>1.5272475860542643</v>
      </c>
      <c r="G470" s="306">
        <f t="shared" ca="1" si="214"/>
        <v>9.0611917303465415</v>
      </c>
      <c r="H470" s="307">
        <f t="shared" ca="1" si="215"/>
        <v>-104.7954246317871</v>
      </c>
      <c r="I470" s="304">
        <f t="shared" ca="1" si="216"/>
        <v>105.18643552916257</v>
      </c>
      <c r="J470" s="306">
        <f t="shared" ca="1" si="217"/>
        <v>725.01152856350234</v>
      </c>
      <c r="K470" s="307">
        <f t="shared" ca="1" si="218"/>
        <v>-2.5501605998593408</v>
      </c>
      <c r="L470" s="304">
        <f t="shared" ca="1" si="203"/>
        <v>725.01601352595742</v>
      </c>
      <c r="M470" s="306">
        <f t="shared" ca="1" si="219"/>
        <v>-1.4845453176421455</v>
      </c>
      <c r="N470" s="304">
        <f t="shared" ca="1" si="220"/>
        <v>-85.058181196803133</v>
      </c>
      <c r="P470" s="310">
        <f t="shared" ca="1" si="221"/>
        <v>23</v>
      </c>
      <c r="Q470" s="304">
        <f t="shared" ca="1" si="222"/>
        <v>0</v>
      </c>
      <c r="R470" s="306">
        <f t="shared" ca="1" si="223"/>
        <v>0</v>
      </c>
      <c r="S470" s="307">
        <f t="shared" ca="1" si="224"/>
        <v>3.2539999999999996</v>
      </c>
      <c r="T470" s="304">
        <f t="shared" ca="1" si="204"/>
        <v>31.921739999999996</v>
      </c>
      <c r="U470" s="311">
        <f t="shared" ca="1" si="205"/>
        <v>0</v>
      </c>
      <c r="V470" s="306">
        <f t="shared" ca="1" si="206"/>
        <v>1.2253124345113917</v>
      </c>
      <c r="W470" s="304">
        <f t="shared" ca="1" si="207"/>
        <v>27.663649840994299</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1.2721329920370401</v>
      </c>
      <c r="AH470" s="304">
        <f t="shared" ca="1" si="231"/>
        <v>-8.5013994891245446</v>
      </c>
    </row>
    <row r="471" spans="1:34" x14ac:dyDescent="0.2">
      <c r="A471" s="347">
        <f t="shared" ca="1" si="209"/>
        <v>1E-4</v>
      </c>
      <c r="B471" s="304">
        <f t="shared" ca="1" si="210"/>
        <v>33.309000000000481</v>
      </c>
      <c r="D471" s="306">
        <f t="shared" ca="1" si="211"/>
        <v>-0.73234802011592359</v>
      </c>
      <c r="E471" s="307">
        <f t="shared" ca="1" si="212"/>
        <v>-1.3401735102605965</v>
      </c>
      <c r="F471" s="304">
        <f t="shared" ca="1" si="213"/>
        <v>1.5272192573995138</v>
      </c>
      <c r="G471" s="306">
        <f t="shared" ca="1" si="214"/>
        <v>9.0611184955445303</v>
      </c>
      <c r="H471" s="307">
        <f t="shared" ca="1" si="215"/>
        <v>-104.79555864913813</v>
      </c>
      <c r="I471" s="304">
        <f t="shared" ca="1" si="216"/>
        <v>105.18656273961635</v>
      </c>
      <c r="J471" s="306">
        <f t="shared" ca="1" si="217"/>
        <v>725.01152856350234</v>
      </c>
      <c r="K471" s="307">
        <f t="shared" ca="1" si="218"/>
        <v>-2.5606401490233872</v>
      </c>
      <c r="L471" s="304">
        <f t="shared" ca="1" si="203"/>
        <v>725.01605046230452</v>
      </c>
      <c r="M471" s="306">
        <f t="shared" ca="1" si="219"/>
        <v>-1.4845461210467665</v>
      </c>
      <c r="N471" s="304">
        <f t="shared" ca="1" si="220"/>
        <v>-85.058227228497159</v>
      </c>
      <c r="P471" s="310">
        <f t="shared" ca="1" si="221"/>
        <v>23</v>
      </c>
      <c r="Q471" s="304">
        <f t="shared" ca="1" si="222"/>
        <v>0</v>
      </c>
      <c r="R471" s="306">
        <f t="shared" ca="1" si="223"/>
        <v>0</v>
      </c>
      <c r="S471" s="307">
        <f t="shared" ca="1" si="224"/>
        <v>3.2539999999999996</v>
      </c>
      <c r="T471" s="304">
        <f t="shared" ca="1" si="204"/>
        <v>31.921739999999996</v>
      </c>
      <c r="U471" s="311">
        <f t="shared" ca="1" si="205"/>
        <v>0</v>
      </c>
      <c r="V471" s="306">
        <f t="shared" ca="1" si="206"/>
        <v>1.2253137185842753</v>
      </c>
      <c r="W471" s="304">
        <f t="shared" ca="1" si="207"/>
        <v>27.663745743151416</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1.2721041985239996</v>
      </c>
      <c r="AH471" s="304">
        <f t="shared" ca="1" si="231"/>
        <v>-8.50142896158399</v>
      </c>
    </row>
    <row r="472" spans="1:34" x14ac:dyDescent="0.2">
      <c r="A472" s="347">
        <f t="shared" ca="1" si="209"/>
        <v>1E-4</v>
      </c>
      <c r="B472" s="304">
        <f t="shared" ca="1" si="210"/>
        <v>33.309100000000484</v>
      </c>
      <c r="D472" s="306">
        <f t="shared" ca="1" si="211"/>
        <v>-0.73234375424065035</v>
      </c>
      <c r="E472" s="307">
        <f t="shared" ca="1" si="212"/>
        <v>-1.3401435593637565</v>
      </c>
      <c r="F472" s="304">
        <f t="shared" ca="1" si="213"/>
        <v>1.5271909291504611</v>
      </c>
      <c r="G472" s="306">
        <f t="shared" ca="1" si="214"/>
        <v>9.0610452611691059</v>
      </c>
      <c r="H472" s="307">
        <f t="shared" ca="1" si="215"/>
        <v>-104.79569266349407</v>
      </c>
      <c r="I472" s="304">
        <f t="shared" ca="1" si="216"/>
        <v>105.18668994719084</v>
      </c>
      <c r="J472" s="306">
        <f t="shared" ca="1" si="217"/>
        <v>725.01152856350234</v>
      </c>
      <c r="K472" s="307">
        <f t="shared" ca="1" si="218"/>
        <v>-2.5711197115890188</v>
      </c>
      <c r="L472" s="304">
        <f t="shared" ca="1" si="203"/>
        <v>725.01608755017116</v>
      </c>
      <c r="M472" s="306">
        <f t="shared" ca="1" si="219"/>
        <v>-1.4845469244429512</v>
      </c>
      <c r="N472" s="304">
        <f t="shared" ca="1" si="220"/>
        <v>-85.058273259707818</v>
      </c>
      <c r="P472" s="310">
        <f t="shared" ca="1" si="221"/>
        <v>23</v>
      </c>
      <c r="Q472" s="304">
        <f t="shared" ca="1" si="222"/>
        <v>0</v>
      </c>
      <c r="R472" s="306">
        <f t="shared" ca="1" si="223"/>
        <v>0</v>
      </c>
      <c r="S472" s="307">
        <f t="shared" ca="1" si="224"/>
        <v>3.2539999999999996</v>
      </c>
      <c r="T472" s="304">
        <f t="shared" ca="1" si="204"/>
        <v>31.921739999999996</v>
      </c>
      <c r="U472" s="311">
        <f t="shared" ca="1" si="205"/>
        <v>0</v>
      </c>
      <c r="V472" s="306">
        <f t="shared" ca="1" si="206"/>
        <v>1.2253150026601471</v>
      </c>
      <c r="W472" s="304">
        <f t="shared" ca="1" si="207"/>
        <v>27.663841644082677</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1.2720754053742631</v>
      </c>
      <c r="AH472" s="304">
        <f t="shared" ca="1" si="231"/>
        <v>-8.5014584336666932</v>
      </c>
    </row>
    <row r="473" spans="1:34" x14ac:dyDescent="0.2">
      <c r="A473" s="347">
        <f t="shared" ca="1" si="209"/>
        <v>1E-4</v>
      </c>
      <c r="B473" s="304">
        <f t="shared" ca="1" si="210"/>
        <v>33.309200000000487</v>
      </c>
      <c r="D473" s="306">
        <f t="shared" ca="1" si="211"/>
        <v>-0.73233948835672746</v>
      </c>
      <c r="E473" s="307">
        <f t="shared" ca="1" si="212"/>
        <v>-1.3401136088498067</v>
      </c>
      <c r="F473" s="304">
        <f t="shared" ca="1" si="213"/>
        <v>1.5271626013070927</v>
      </c>
      <c r="G473" s="306">
        <f t="shared" ca="1" si="214"/>
        <v>9.0609720272202701</v>
      </c>
      <c r="H473" s="307">
        <f t="shared" ca="1" si="215"/>
        <v>-104.79582667485495</v>
      </c>
      <c r="I473" s="304">
        <f t="shared" ca="1" si="216"/>
        <v>105.18681715188605</v>
      </c>
      <c r="J473" s="306">
        <f t="shared" ca="1" si="217"/>
        <v>725.01152856350234</v>
      </c>
      <c r="K473" s="307">
        <f t="shared" ca="1" si="218"/>
        <v>-2.5815992875559362</v>
      </c>
      <c r="L473" s="304">
        <f t="shared" ca="1" si="203"/>
        <v>725.01612478955781</v>
      </c>
      <c r="M473" s="306">
        <f t="shared" ca="1" si="219"/>
        <v>-1.4845477278306993</v>
      </c>
      <c r="N473" s="304">
        <f t="shared" ca="1" si="220"/>
        <v>-85.058319290435094</v>
      </c>
      <c r="P473" s="310">
        <f t="shared" ca="1" si="221"/>
        <v>23</v>
      </c>
      <c r="Q473" s="304">
        <f t="shared" ca="1" si="222"/>
        <v>0</v>
      </c>
      <c r="R473" s="306">
        <f t="shared" ca="1" si="223"/>
        <v>0</v>
      </c>
      <c r="S473" s="307">
        <f t="shared" ca="1" si="224"/>
        <v>3.2539999999999996</v>
      </c>
      <c r="T473" s="304">
        <f t="shared" ca="1" si="204"/>
        <v>31.921739999999996</v>
      </c>
      <c r="U473" s="311">
        <f t="shared" ca="1" si="205"/>
        <v>0</v>
      </c>
      <c r="V473" s="306">
        <f t="shared" ca="1" si="206"/>
        <v>1.2253162867390064</v>
      </c>
      <c r="W473" s="304">
        <f t="shared" ca="1" si="207"/>
        <v>27.663937543788048</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1.2720466125878112</v>
      </c>
      <c r="AH473" s="304">
        <f t="shared" ca="1" si="231"/>
        <v>-8.5014879053726737</v>
      </c>
    </row>
    <row r="474" spans="1:34" x14ac:dyDescent="0.2">
      <c r="A474" s="347">
        <f t="shared" ca="1" si="209"/>
        <v>1E-4</v>
      </c>
      <c r="B474" s="304">
        <f t="shared" ca="1" si="210"/>
        <v>33.309300000000491</v>
      </c>
      <c r="D474" s="306">
        <f t="shared" ca="1" si="211"/>
        <v>-0.73233522246415794</v>
      </c>
      <c r="E474" s="307">
        <f t="shared" ca="1" si="212"/>
        <v>-1.3400836587187541</v>
      </c>
      <c r="F474" s="304">
        <f t="shared" ca="1" si="213"/>
        <v>1.5271342738694165</v>
      </c>
      <c r="G474" s="306">
        <f t="shared" ca="1" si="214"/>
        <v>9.0608987936980245</v>
      </c>
      <c r="H474" s="307">
        <f t="shared" ca="1" si="215"/>
        <v>-104.79596068322083</v>
      </c>
      <c r="I474" s="304">
        <f t="shared" ca="1" si="216"/>
        <v>105.18694435370202</v>
      </c>
      <c r="J474" s="306">
        <f t="shared" ca="1" si="217"/>
        <v>725.01152856350234</v>
      </c>
      <c r="K474" s="307">
        <f t="shared" ca="1" si="218"/>
        <v>-2.5920788769238401</v>
      </c>
      <c r="L474" s="304">
        <f t="shared" ca="1" si="203"/>
        <v>725.01616218046502</v>
      </c>
      <c r="M474" s="306">
        <f t="shared" ca="1" si="219"/>
        <v>-1.4845485312100113</v>
      </c>
      <c r="N474" s="304">
        <f t="shared" ca="1" si="220"/>
        <v>-85.058365320679016</v>
      </c>
      <c r="P474" s="310">
        <f t="shared" ca="1" si="221"/>
        <v>23</v>
      </c>
      <c r="Q474" s="304">
        <f t="shared" ca="1" si="222"/>
        <v>0</v>
      </c>
      <c r="R474" s="306">
        <f t="shared" ca="1" si="223"/>
        <v>0</v>
      </c>
      <c r="S474" s="307">
        <f t="shared" ca="1" si="224"/>
        <v>3.2539999999999996</v>
      </c>
      <c r="T474" s="304">
        <f t="shared" ca="1" si="204"/>
        <v>31.921739999999996</v>
      </c>
      <c r="U474" s="311">
        <f t="shared" ca="1" si="205"/>
        <v>0</v>
      </c>
      <c r="V474" s="306">
        <f t="shared" ca="1" si="206"/>
        <v>1.2253175708208544</v>
      </c>
      <c r="W474" s="304">
        <f t="shared" ca="1" si="207"/>
        <v>27.664033442267566</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1.2720178201646544</v>
      </c>
      <c r="AH474" s="304">
        <f t="shared" ca="1" si="231"/>
        <v>-8.501517376701921</v>
      </c>
    </row>
    <row r="475" spans="1:34" x14ac:dyDescent="0.2">
      <c r="A475" s="347">
        <f t="shared" ca="1" si="209"/>
        <v>1E-4</v>
      </c>
      <c r="B475" s="304">
        <f t="shared" ca="1" si="210"/>
        <v>33.309400000000494</v>
      </c>
      <c r="D475" s="306">
        <f t="shared" ca="1" si="211"/>
        <v>-0.73233095656294034</v>
      </c>
      <c r="E475" s="307">
        <f t="shared" ca="1" si="212"/>
        <v>-1.3400537089705882</v>
      </c>
      <c r="F475" s="304">
        <f t="shared" ca="1" si="213"/>
        <v>1.5271059468374226</v>
      </c>
      <c r="G475" s="306">
        <f t="shared" ca="1" si="214"/>
        <v>9.0608255606023675</v>
      </c>
      <c r="H475" s="307">
        <f t="shared" ca="1" si="215"/>
        <v>-104.79609468859172</v>
      </c>
      <c r="I475" s="304">
        <f t="shared" ca="1" si="216"/>
        <v>105.18707155263877</v>
      </c>
      <c r="J475" s="306">
        <f t="shared" ca="1" si="217"/>
        <v>725.01152856350234</v>
      </c>
      <c r="K475" s="307">
        <f t="shared" ca="1" si="218"/>
        <v>-2.6025584796924308</v>
      </c>
      <c r="L475" s="304">
        <f t="shared" ca="1" si="203"/>
        <v>725.01619972289336</v>
      </c>
      <c r="M475" s="306">
        <f t="shared" ca="1" si="219"/>
        <v>-1.4845493345808869</v>
      </c>
      <c r="N475" s="304">
        <f t="shared" ca="1" si="220"/>
        <v>-85.05841135043957</v>
      </c>
      <c r="P475" s="310">
        <f t="shared" ca="1" si="221"/>
        <v>23</v>
      </c>
      <c r="Q475" s="304">
        <f t="shared" ca="1" si="222"/>
        <v>0</v>
      </c>
      <c r="R475" s="306">
        <f t="shared" ca="1" si="223"/>
        <v>0</v>
      </c>
      <c r="S475" s="307">
        <f t="shared" ca="1" si="224"/>
        <v>3.2539999999999996</v>
      </c>
      <c r="T475" s="304">
        <f t="shared" ca="1" si="204"/>
        <v>31.921739999999996</v>
      </c>
      <c r="U475" s="311">
        <f t="shared" ca="1" si="205"/>
        <v>0</v>
      </c>
      <c r="V475" s="306">
        <f t="shared" ca="1" si="206"/>
        <v>1.2253188549056893</v>
      </c>
      <c r="W475" s="304">
        <f t="shared" ca="1" si="207"/>
        <v>27.66412933952121</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1.2719890281047821</v>
      </c>
      <c r="AH475" s="304">
        <f t="shared" ca="1" si="231"/>
        <v>-8.5015468476544473</v>
      </c>
    </row>
    <row r="476" spans="1:34" x14ac:dyDescent="0.2">
      <c r="A476" s="347">
        <f t="shared" ca="1" si="209"/>
        <v>1E-4</v>
      </c>
      <c r="B476" s="304">
        <f t="shared" ca="1" si="210"/>
        <v>33.309500000000497</v>
      </c>
      <c r="D476" s="306">
        <f t="shared" ca="1" si="211"/>
        <v>-0.73232669065307776</v>
      </c>
      <c r="E476" s="307">
        <f t="shared" ca="1" si="212"/>
        <v>-1.3400237596053195</v>
      </c>
      <c r="F476" s="304">
        <f t="shared" ca="1" si="213"/>
        <v>1.527077620211122</v>
      </c>
      <c r="G476" s="306">
        <f t="shared" ca="1" si="214"/>
        <v>9.0607523279333027</v>
      </c>
      <c r="H476" s="307">
        <f t="shared" ca="1" si="215"/>
        <v>-104.79622869096768</v>
      </c>
      <c r="I476" s="304">
        <f t="shared" ca="1" si="216"/>
        <v>105.18719874869635</v>
      </c>
      <c r="J476" s="306">
        <f t="shared" ca="1" si="217"/>
        <v>725.01152856350234</v>
      </c>
      <c r="K476" s="307">
        <f t="shared" ca="1" si="218"/>
        <v>-2.613038095861409</v>
      </c>
      <c r="L476" s="304">
        <f t="shared" ca="1" si="203"/>
        <v>725.01623741684341</v>
      </c>
      <c r="M476" s="306">
        <f t="shared" ca="1" si="219"/>
        <v>-1.4845501379433268</v>
      </c>
      <c r="N476" s="304">
        <f t="shared" ca="1" si="220"/>
        <v>-85.058457379716799</v>
      </c>
      <c r="P476" s="310">
        <f t="shared" ca="1" si="221"/>
        <v>23</v>
      </c>
      <c r="Q476" s="304">
        <f t="shared" ca="1" si="222"/>
        <v>0</v>
      </c>
      <c r="R476" s="306">
        <f t="shared" ca="1" si="223"/>
        <v>0</v>
      </c>
      <c r="S476" s="307">
        <f t="shared" ca="1" si="224"/>
        <v>3.2539999999999996</v>
      </c>
      <c r="T476" s="304">
        <f t="shared" ca="1" si="204"/>
        <v>31.921739999999996</v>
      </c>
      <c r="U476" s="311">
        <f t="shared" ca="1" si="205"/>
        <v>0</v>
      </c>
      <c r="V476" s="306">
        <f t="shared" ca="1" si="206"/>
        <v>1.2253201389935122</v>
      </c>
      <c r="W476" s="304">
        <f t="shared" ca="1" si="207"/>
        <v>27.664225235549004</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1.2719602364082032</v>
      </c>
      <c r="AH476" s="304">
        <f t="shared" ca="1" si="231"/>
        <v>-8.501576318230244</v>
      </c>
    </row>
    <row r="477" spans="1:34" x14ac:dyDescent="0.2">
      <c r="A477" s="347">
        <f t="shared" ca="1" si="209"/>
        <v>1E-4</v>
      </c>
      <c r="B477" s="304">
        <f t="shared" ca="1" si="210"/>
        <v>33.309600000000501</v>
      </c>
      <c r="D477" s="306">
        <f t="shared" ca="1" si="211"/>
        <v>-0.73232242473456677</v>
      </c>
      <c r="E477" s="307">
        <f t="shared" ca="1" si="212"/>
        <v>-1.3399938106229357</v>
      </c>
      <c r="F477" s="304">
        <f t="shared" ca="1" si="213"/>
        <v>1.5270492939905023</v>
      </c>
      <c r="G477" s="306">
        <f t="shared" ca="1" si="214"/>
        <v>9.0606790956908299</v>
      </c>
      <c r="H477" s="307">
        <f t="shared" ca="1" si="215"/>
        <v>-104.79636269034874</v>
      </c>
      <c r="I477" s="304">
        <f t="shared" ca="1" si="216"/>
        <v>105.1873259418748</v>
      </c>
      <c r="J477" s="306">
        <f t="shared" ca="1" si="217"/>
        <v>725.01152856350234</v>
      </c>
      <c r="K477" s="307">
        <f t="shared" ca="1" si="218"/>
        <v>-2.6235177254304749</v>
      </c>
      <c r="L477" s="304">
        <f t="shared" ca="1" si="203"/>
        <v>725.01627526231562</v>
      </c>
      <c r="M477" s="306">
        <f t="shared" ca="1" si="219"/>
        <v>-1.4845509412973306</v>
      </c>
      <c r="N477" s="304">
        <f t="shared" ca="1" si="220"/>
        <v>-85.058503408510674</v>
      </c>
      <c r="P477" s="310">
        <f t="shared" ca="1" si="221"/>
        <v>23</v>
      </c>
      <c r="Q477" s="304">
        <f t="shared" ca="1" si="222"/>
        <v>0</v>
      </c>
      <c r="R477" s="306">
        <f t="shared" ca="1" si="223"/>
        <v>0</v>
      </c>
      <c r="S477" s="307">
        <f t="shared" ca="1" si="224"/>
        <v>3.2539999999999996</v>
      </c>
      <c r="T477" s="304">
        <f t="shared" ca="1" si="204"/>
        <v>31.921739999999996</v>
      </c>
      <c r="U477" s="311">
        <f t="shared" ca="1" si="205"/>
        <v>0</v>
      </c>
      <c r="V477" s="306">
        <f t="shared" ca="1" si="206"/>
        <v>1.2253214230843235</v>
      </c>
      <c r="W477" s="304">
        <f t="shared" ca="1" si="207"/>
        <v>27.664321130350977</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1.2719314450749071</v>
      </c>
      <c r="AH477" s="304">
        <f t="shared" ca="1" si="231"/>
        <v>-8.5016057884293197</v>
      </c>
    </row>
    <row r="478" spans="1:34" x14ac:dyDescent="0.2">
      <c r="A478" s="347">
        <f t="shared" ca="1" si="209"/>
        <v>1E-4</v>
      </c>
      <c r="B478" s="304">
        <f t="shared" ca="1" si="210"/>
        <v>33.309700000000504</v>
      </c>
      <c r="D478" s="306">
        <f t="shared" ca="1" si="211"/>
        <v>-0.73231815880741391</v>
      </c>
      <c r="E478" s="307">
        <f t="shared" ca="1" si="212"/>
        <v>-1.339963862023426</v>
      </c>
      <c r="F478" s="304">
        <f t="shared" ca="1" si="213"/>
        <v>1.5270209681755571</v>
      </c>
      <c r="G478" s="306">
        <f t="shared" ca="1" si="214"/>
        <v>9.0606058638749492</v>
      </c>
      <c r="H478" s="307">
        <f t="shared" ca="1" si="215"/>
        <v>-104.79649668673494</v>
      </c>
      <c r="I478" s="304">
        <f t="shared" ca="1" si="216"/>
        <v>105.18745313217414</v>
      </c>
      <c r="J478" s="306">
        <f t="shared" ca="1" si="217"/>
        <v>725.01152856350234</v>
      </c>
      <c r="K478" s="307">
        <f t="shared" ca="1" si="218"/>
        <v>-2.6339973683993292</v>
      </c>
      <c r="L478" s="304">
        <f t="shared" ca="1" si="203"/>
        <v>725.01631325931066</v>
      </c>
      <c r="M478" s="306">
        <f t="shared" ca="1" si="219"/>
        <v>-1.4845517446428984</v>
      </c>
      <c r="N478" s="304">
        <f t="shared" ca="1" si="220"/>
        <v>-85.058549436821195</v>
      </c>
      <c r="P478" s="310">
        <f t="shared" ca="1" si="221"/>
        <v>23</v>
      </c>
      <c r="Q478" s="304">
        <f t="shared" ca="1" si="222"/>
        <v>0</v>
      </c>
      <c r="R478" s="306">
        <f t="shared" ca="1" si="223"/>
        <v>0</v>
      </c>
      <c r="S478" s="307">
        <f t="shared" ca="1" si="224"/>
        <v>3.2539999999999996</v>
      </c>
      <c r="T478" s="304">
        <f t="shared" ca="1" si="204"/>
        <v>31.921739999999996</v>
      </c>
      <c r="U478" s="311">
        <f t="shared" ca="1" si="205"/>
        <v>0</v>
      </c>
      <c r="V478" s="306">
        <f t="shared" ca="1" si="206"/>
        <v>1.2253227071781221</v>
      </c>
      <c r="W478" s="304">
        <f t="shared" ca="1" si="207"/>
        <v>27.664417023927093</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1.2719026541048848</v>
      </c>
      <c r="AH478" s="304">
        <f t="shared" ca="1" si="231"/>
        <v>-8.5016352582516852</v>
      </c>
    </row>
    <row r="479" spans="1:34" x14ac:dyDescent="0.2">
      <c r="A479" s="347">
        <f t="shared" ca="1" si="209"/>
        <v>1E-4</v>
      </c>
      <c r="B479" s="304">
        <f t="shared" ca="1" si="210"/>
        <v>33.309800000000507</v>
      </c>
      <c r="D479" s="306">
        <f t="shared" ca="1" si="211"/>
        <v>-0.73231389287161752</v>
      </c>
      <c r="E479" s="307">
        <f t="shared" ca="1" si="212"/>
        <v>-1.3399339138068083</v>
      </c>
      <c r="F479" s="304">
        <f t="shared" ca="1" si="213"/>
        <v>1.5269926427663016</v>
      </c>
      <c r="G479" s="306">
        <f t="shared" ca="1" si="214"/>
        <v>9.0605326324856623</v>
      </c>
      <c r="H479" s="307">
        <f t="shared" ca="1" si="215"/>
        <v>-104.79663068012633</v>
      </c>
      <c r="I479" s="304">
        <f t="shared" ca="1" si="216"/>
        <v>105.18758031959445</v>
      </c>
      <c r="J479" s="306">
        <f t="shared" ca="1" si="217"/>
        <v>725.01152856350234</v>
      </c>
      <c r="K479" s="307">
        <f t="shared" ca="1" si="218"/>
        <v>-2.6444770247676721</v>
      </c>
      <c r="L479" s="304">
        <f t="shared" ca="1" si="203"/>
        <v>725.01635140782901</v>
      </c>
      <c r="M479" s="306">
        <f t="shared" ca="1" si="219"/>
        <v>-1.4845525479800308</v>
      </c>
      <c r="N479" s="304">
        <f t="shared" ca="1" si="220"/>
        <v>-85.058595464648405</v>
      </c>
      <c r="P479" s="310">
        <f t="shared" ca="1" si="221"/>
        <v>23</v>
      </c>
      <c r="Q479" s="304">
        <f t="shared" ca="1" si="222"/>
        <v>0</v>
      </c>
      <c r="R479" s="306">
        <f t="shared" ca="1" si="223"/>
        <v>0</v>
      </c>
      <c r="S479" s="307">
        <f t="shared" ca="1" si="224"/>
        <v>3.2539999999999996</v>
      </c>
      <c r="T479" s="304">
        <f t="shared" ca="1" si="204"/>
        <v>31.921739999999996</v>
      </c>
      <c r="U479" s="311">
        <f t="shared" ca="1" si="205"/>
        <v>0</v>
      </c>
      <c r="V479" s="306">
        <f t="shared" ca="1" si="206"/>
        <v>1.2253239912749085</v>
      </c>
      <c r="W479" s="304">
        <f t="shared" ca="1" si="207"/>
        <v>27.664512916277413</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1.2718738634981523</v>
      </c>
      <c r="AH479" s="304">
        <f t="shared" ca="1" si="231"/>
        <v>-8.5016647276973263</v>
      </c>
    </row>
    <row r="480" spans="1:34" x14ac:dyDescent="0.2">
      <c r="A480" s="347">
        <f t="shared" ca="1" si="209"/>
        <v>1E-4</v>
      </c>
      <c r="B480" s="304">
        <f t="shared" ca="1" si="210"/>
        <v>33.309900000000511</v>
      </c>
      <c r="D480" s="306">
        <f t="shared" ca="1" si="211"/>
        <v>-0.73230962692717738</v>
      </c>
      <c r="E480" s="307">
        <f t="shared" ca="1" si="212"/>
        <v>-1.3399039659730594</v>
      </c>
      <c r="F480" s="304">
        <f t="shared" ca="1" si="213"/>
        <v>1.5269643177627155</v>
      </c>
      <c r="G480" s="306">
        <f t="shared" ca="1" si="214"/>
        <v>9.0604594015229694</v>
      </c>
      <c r="H480" s="307">
        <f t="shared" ca="1" si="215"/>
        <v>-104.79676467052292</v>
      </c>
      <c r="I480" s="304">
        <f t="shared" ca="1" si="216"/>
        <v>105.1877075041357</v>
      </c>
      <c r="J480" s="306">
        <f t="shared" ca="1" si="217"/>
        <v>725.01152856350234</v>
      </c>
      <c r="K480" s="307">
        <f t="shared" ca="1" si="218"/>
        <v>-2.6549566945352048</v>
      </c>
      <c r="L480" s="304">
        <f t="shared" ca="1" si="203"/>
        <v>725.01638970787144</v>
      </c>
      <c r="M480" s="306">
        <f t="shared" ca="1" si="219"/>
        <v>-1.4845533513087275</v>
      </c>
      <c r="N480" s="304">
        <f t="shared" ca="1" si="220"/>
        <v>-85.05864149199229</v>
      </c>
      <c r="P480" s="310">
        <f t="shared" ca="1" si="221"/>
        <v>23</v>
      </c>
      <c r="Q480" s="304">
        <f t="shared" ca="1" si="222"/>
        <v>0</v>
      </c>
      <c r="R480" s="306">
        <f t="shared" ca="1" si="223"/>
        <v>0</v>
      </c>
      <c r="S480" s="307">
        <f t="shared" ca="1" si="224"/>
        <v>3.2539999999999996</v>
      </c>
      <c r="T480" s="304">
        <f t="shared" ca="1" si="204"/>
        <v>31.921739999999996</v>
      </c>
      <c r="U480" s="311">
        <f t="shared" ca="1" si="205"/>
        <v>0</v>
      </c>
      <c r="V480" s="306">
        <f t="shared" ca="1" si="206"/>
        <v>1.2253252753746824</v>
      </c>
      <c r="W480" s="304">
        <f t="shared" ca="1" si="207"/>
        <v>27.664608807401898</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1.2718450732546884</v>
      </c>
      <c r="AH480" s="304">
        <f t="shared" ca="1" si="231"/>
        <v>-8.5016941967662625</v>
      </c>
    </row>
    <row r="481" spans="1:34" x14ac:dyDescent="0.2">
      <c r="A481" s="347">
        <f t="shared" ca="1" si="209"/>
        <v>1E-4</v>
      </c>
      <c r="B481" s="304">
        <f t="shared" ca="1" si="210"/>
        <v>33.310000000000514</v>
      </c>
      <c r="D481" s="306">
        <f t="shared" ca="1" si="211"/>
        <v>-0.73230536097409604</v>
      </c>
      <c r="E481" s="307">
        <f t="shared" ca="1" si="212"/>
        <v>-1.3398740185221918</v>
      </c>
      <c r="F481" s="304">
        <f t="shared" ca="1" si="213"/>
        <v>1.526935993164811</v>
      </c>
      <c r="G481" s="306">
        <f t="shared" ca="1" si="214"/>
        <v>9.060386170986872</v>
      </c>
      <c r="H481" s="307">
        <f t="shared" ca="1" si="215"/>
        <v>-104.79689865792477</v>
      </c>
      <c r="I481" s="304">
        <f t="shared" ca="1" si="216"/>
        <v>105.18783468579798</v>
      </c>
      <c r="J481" s="306">
        <f t="shared" ca="1" si="217"/>
        <v>725.01152856350234</v>
      </c>
      <c r="K481" s="307">
        <f t="shared" ca="1" si="218"/>
        <v>-2.665436377701627</v>
      </c>
      <c r="L481" s="304">
        <f t="shared" ca="1" si="203"/>
        <v>725.01642815943808</v>
      </c>
      <c r="M481" s="306">
        <f t="shared" ca="1" si="219"/>
        <v>-1.4845541546289889</v>
      </c>
      <c r="N481" s="304">
        <f t="shared" ca="1" si="220"/>
        <v>-85.058687518852864</v>
      </c>
      <c r="P481" s="310">
        <f t="shared" ca="1" si="221"/>
        <v>23</v>
      </c>
      <c r="Q481" s="304">
        <f t="shared" ca="1" si="222"/>
        <v>0</v>
      </c>
      <c r="R481" s="306">
        <f t="shared" ca="1" si="223"/>
        <v>0</v>
      </c>
      <c r="S481" s="307">
        <f t="shared" ca="1" si="224"/>
        <v>3.2539999999999996</v>
      </c>
      <c r="T481" s="304">
        <f t="shared" ca="1" si="204"/>
        <v>31.921739999999996</v>
      </c>
      <c r="U481" s="311">
        <f t="shared" ca="1" si="205"/>
        <v>0</v>
      </c>
      <c r="V481" s="306">
        <f t="shared" ca="1" si="206"/>
        <v>1.2253265594774441</v>
      </c>
      <c r="W481" s="304">
        <f t="shared" ca="1" si="207"/>
        <v>27.664704697300586</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1.2718162833745055</v>
      </c>
      <c r="AH481" s="304">
        <f t="shared" ca="1" si="231"/>
        <v>-8.5017236654584831</v>
      </c>
    </row>
    <row r="482" spans="1:34" x14ac:dyDescent="0.2">
      <c r="A482" s="347">
        <f t="shared" ca="1" si="209"/>
        <v>1E-4</v>
      </c>
      <c r="B482" s="304">
        <f t="shared" ca="1" si="210"/>
        <v>33.310100000000517</v>
      </c>
      <c r="D482" s="306">
        <f t="shared" ca="1" si="211"/>
        <v>-0.73230109501237217</v>
      </c>
      <c r="E482" s="307">
        <f t="shared" ca="1" si="212"/>
        <v>-1.3398440714541948</v>
      </c>
      <c r="F482" s="304">
        <f t="shared" ca="1" si="213"/>
        <v>1.5269076689725785</v>
      </c>
      <c r="G482" s="306">
        <f t="shared" ca="1" si="214"/>
        <v>9.0603129408773704</v>
      </c>
      <c r="H482" s="307">
        <f t="shared" ca="1" si="215"/>
        <v>-104.79703264233191</v>
      </c>
      <c r="I482" s="304">
        <f t="shared" ca="1" si="216"/>
        <v>105.1879618645813</v>
      </c>
      <c r="J482" s="306">
        <f t="shared" ca="1" si="217"/>
        <v>725.01152856350234</v>
      </c>
      <c r="K482" s="307">
        <f t="shared" ca="1" si="218"/>
        <v>-2.6759160742666399</v>
      </c>
      <c r="L482" s="304">
        <f t="shared" ca="1" si="203"/>
        <v>725.01646676252994</v>
      </c>
      <c r="M482" s="306">
        <f t="shared" ca="1" si="219"/>
        <v>-1.4845549579408148</v>
      </c>
      <c r="N482" s="304">
        <f t="shared" ca="1" si="220"/>
        <v>-85.058733545230126</v>
      </c>
      <c r="P482" s="310">
        <f t="shared" ca="1" si="221"/>
        <v>23</v>
      </c>
      <c r="Q482" s="304">
        <f t="shared" ca="1" si="222"/>
        <v>0</v>
      </c>
      <c r="R482" s="306">
        <f t="shared" ca="1" si="223"/>
        <v>0</v>
      </c>
      <c r="S482" s="307">
        <f t="shared" ca="1" si="224"/>
        <v>3.2539999999999996</v>
      </c>
      <c r="T482" s="304">
        <f t="shared" ca="1" si="204"/>
        <v>31.921739999999996</v>
      </c>
      <c r="U482" s="311">
        <f t="shared" ca="1" si="205"/>
        <v>0</v>
      </c>
      <c r="V482" s="306">
        <f t="shared" ca="1" si="206"/>
        <v>1.2253278435831934</v>
      </c>
      <c r="W482" s="304">
        <f t="shared" ca="1" si="207"/>
        <v>27.664800585973484</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1.2717874938575928</v>
      </c>
      <c r="AH482" s="304">
        <f t="shared" ca="1" si="231"/>
        <v>-8.5017531337739971</v>
      </c>
    </row>
    <row r="483" spans="1:34" x14ac:dyDescent="0.2">
      <c r="A483" s="347">
        <f t="shared" ca="1" si="209"/>
        <v>1E-4</v>
      </c>
      <c r="B483" s="304">
        <f t="shared" ca="1" si="210"/>
        <v>33.310200000000521</v>
      </c>
      <c r="D483" s="306">
        <f t="shared" ca="1" si="211"/>
        <v>-0.73229682904200977</v>
      </c>
      <c r="E483" s="307">
        <f t="shared" ca="1" si="212"/>
        <v>-1.3398141247690631</v>
      </c>
      <c r="F483" s="304">
        <f t="shared" ca="1" si="213"/>
        <v>1.5268793451860148</v>
      </c>
      <c r="G483" s="306">
        <f t="shared" ca="1" si="214"/>
        <v>9.0602397111944661</v>
      </c>
      <c r="H483" s="307">
        <f t="shared" ca="1" si="215"/>
        <v>-104.79716662374439</v>
      </c>
      <c r="I483" s="304">
        <f t="shared" ca="1" si="216"/>
        <v>105.18808904048571</v>
      </c>
      <c r="J483" s="306">
        <f t="shared" ca="1" si="217"/>
        <v>725.01152856350234</v>
      </c>
      <c r="K483" s="307">
        <f t="shared" ca="1" si="218"/>
        <v>-2.6863957842299437</v>
      </c>
      <c r="L483" s="304">
        <f t="shared" ca="1" si="203"/>
        <v>725.01650551714727</v>
      </c>
      <c r="M483" s="306">
        <f t="shared" ca="1" si="219"/>
        <v>-1.4845557612442057</v>
      </c>
      <c r="N483" s="304">
        <f t="shared" ca="1" si="220"/>
        <v>-85.058779571124091</v>
      </c>
      <c r="P483" s="310">
        <f t="shared" ca="1" si="221"/>
        <v>23</v>
      </c>
      <c r="Q483" s="304">
        <f t="shared" ca="1" si="222"/>
        <v>0</v>
      </c>
      <c r="R483" s="306">
        <f t="shared" ca="1" si="223"/>
        <v>0</v>
      </c>
      <c r="S483" s="307">
        <f t="shared" ca="1" si="224"/>
        <v>3.2539999999999996</v>
      </c>
      <c r="T483" s="304">
        <f t="shared" ca="1" si="204"/>
        <v>31.921739999999996</v>
      </c>
      <c r="U483" s="311">
        <f t="shared" ca="1" si="205"/>
        <v>0</v>
      </c>
      <c r="V483" s="306">
        <f t="shared" ca="1" si="206"/>
        <v>1.2253291276919305</v>
      </c>
      <c r="W483" s="304">
        <f t="shared" ca="1" si="207"/>
        <v>27.664896473420598</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1.2717587047039469</v>
      </c>
      <c r="AH483" s="304">
        <f t="shared" ca="1" si="231"/>
        <v>-8.5017826017128115</v>
      </c>
    </row>
    <row r="484" spans="1:34" x14ac:dyDescent="0.2">
      <c r="A484" s="347">
        <f t="shared" ca="1" si="209"/>
        <v>1E-4</v>
      </c>
      <c r="B484" s="304">
        <f t="shared" ca="1" si="210"/>
        <v>33.310300000000524</v>
      </c>
      <c r="D484" s="306">
        <f t="shared" ca="1" si="211"/>
        <v>-0.73229256306300672</v>
      </c>
      <c r="E484" s="307">
        <f t="shared" ca="1" si="212"/>
        <v>-1.3397841784668003</v>
      </c>
      <c r="F484" s="304">
        <f t="shared" ca="1" si="213"/>
        <v>1.5268510218051226</v>
      </c>
      <c r="G484" s="306">
        <f t="shared" ca="1" si="214"/>
        <v>9.0601664819381593</v>
      </c>
      <c r="H484" s="307">
        <f t="shared" ca="1" si="215"/>
        <v>-104.79730060216224</v>
      </c>
      <c r="I484" s="304">
        <f t="shared" ca="1" si="216"/>
        <v>105.18821621351124</v>
      </c>
      <c r="J484" s="306">
        <f t="shared" ca="1" si="217"/>
        <v>725.01152856350234</v>
      </c>
      <c r="K484" s="307">
        <f t="shared" ca="1" si="218"/>
        <v>-2.6968755075912392</v>
      </c>
      <c r="L484" s="304">
        <f t="shared" ca="1" si="203"/>
        <v>725.01654442329084</v>
      </c>
      <c r="M484" s="306">
        <f t="shared" ca="1" si="219"/>
        <v>-1.4845565645391614</v>
      </c>
      <c r="N484" s="304">
        <f t="shared" ca="1" si="220"/>
        <v>-85.05882559653476</v>
      </c>
      <c r="P484" s="310">
        <f t="shared" ca="1" si="221"/>
        <v>23</v>
      </c>
      <c r="Q484" s="304">
        <f t="shared" ca="1" si="222"/>
        <v>0</v>
      </c>
      <c r="R484" s="306">
        <f t="shared" ca="1" si="223"/>
        <v>0</v>
      </c>
      <c r="S484" s="307">
        <f t="shared" ca="1" si="224"/>
        <v>3.2539999999999996</v>
      </c>
      <c r="T484" s="304">
        <f t="shared" ca="1" si="204"/>
        <v>31.921739999999996</v>
      </c>
      <c r="U484" s="311">
        <f t="shared" ca="1" si="205"/>
        <v>0</v>
      </c>
      <c r="V484" s="306">
        <f t="shared" ca="1" si="206"/>
        <v>1.225330411803655</v>
      </c>
      <c r="W484" s="304">
        <f t="shared" ca="1" si="207"/>
        <v>27.664992359641932</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1.2717299159135678</v>
      </c>
      <c r="AH484" s="304">
        <f t="shared" ca="1" si="231"/>
        <v>-8.5018120692749228</v>
      </c>
    </row>
    <row r="485" spans="1:34" x14ac:dyDescent="0.2">
      <c r="A485" s="347">
        <f t="shared" ca="1" si="209"/>
        <v>1E-4</v>
      </c>
      <c r="B485" s="304">
        <f t="shared" ca="1" si="210"/>
        <v>33.310400000000527</v>
      </c>
      <c r="D485" s="306">
        <f t="shared" ca="1" si="211"/>
        <v>-0.73228829707536669</v>
      </c>
      <c r="E485" s="307">
        <f t="shared" ca="1" si="212"/>
        <v>-1.3397542325473992</v>
      </c>
      <c r="F485" s="304">
        <f t="shared" ca="1" si="213"/>
        <v>1.5268226988298972</v>
      </c>
      <c r="G485" s="306">
        <f t="shared" ca="1" si="214"/>
        <v>9.0600932531084517</v>
      </c>
      <c r="H485" s="307">
        <f t="shared" ca="1" si="215"/>
        <v>-104.79743457758549</v>
      </c>
      <c r="I485" s="304">
        <f t="shared" ca="1" si="216"/>
        <v>105.18834338365794</v>
      </c>
      <c r="J485" s="306">
        <f t="shared" ca="1" si="217"/>
        <v>725.01152856350234</v>
      </c>
      <c r="K485" s="307">
        <f t="shared" ca="1" si="218"/>
        <v>-2.7073552443502265</v>
      </c>
      <c r="L485" s="304">
        <f t="shared" ca="1" si="203"/>
        <v>725.016583480961</v>
      </c>
      <c r="M485" s="306">
        <f t="shared" ca="1" si="219"/>
        <v>-1.4845573678256823</v>
      </c>
      <c r="N485" s="304">
        <f t="shared" ca="1" si="220"/>
        <v>-85.058871621462146</v>
      </c>
      <c r="P485" s="310">
        <f t="shared" ca="1" si="221"/>
        <v>23</v>
      </c>
      <c r="Q485" s="304">
        <f t="shared" ca="1" si="222"/>
        <v>0</v>
      </c>
      <c r="R485" s="306">
        <f t="shared" ca="1" si="223"/>
        <v>0</v>
      </c>
      <c r="S485" s="307">
        <f t="shared" ca="1" si="224"/>
        <v>3.2539999999999996</v>
      </c>
      <c r="T485" s="304">
        <f t="shared" ca="1" si="204"/>
        <v>31.921739999999996</v>
      </c>
      <c r="U485" s="311">
        <f t="shared" ca="1" si="205"/>
        <v>0</v>
      </c>
      <c r="V485" s="306">
        <f t="shared" ca="1" si="206"/>
        <v>1.2253316959183673</v>
      </c>
      <c r="W485" s="304">
        <f t="shared" ca="1" si="207"/>
        <v>27.665088244637502</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1.2717011274864536</v>
      </c>
      <c r="AH485" s="304">
        <f t="shared" ca="1" si="231"/>
        <v>-8.5018415364603364</v>
      </c>
    </row>
    <row r="486" spans="1:34" x14ac:dyDescent="0.2">
      <c r="A486" s="347">
        <f t="shared" ca="1" si="209"/>
        <v>1E-4</v>
      </c>
      <c r="B486" s="304">
        <f t="shared" ca="1" si="210"/>
        <v>33.31050000000053</v>
      </c>
      <c r="D486" s="306">
        <f t="shared" ca="1" si="211"/>
        <v>-0.73228403107908824</v>
      </c>
      <c r="E486" s="307">
        <f t="shared" ca="1" si="212"/>
        <v>-1.3397242870108581</v>
      </c>
      <c r="F486" s="304">
        <f t="shared" ca="1" si="213"/>
        <v>1.5267943762603369</v>
      </c>
      <c r="G486" s="306">
        <f t="shared" ca="1" si="214"/>
        <v>9.0600200247053433</v>
      </c>
      <c r="H486" s="307">
        <f t="shared" ca="1" si="215"/>
        <v>-104.79756855001419</v>
      </c>
      <c r="I486" s="304">
        <f t="shared" ca="1" si="216"/>
        <v>105.1884705509258</v>
      </c>
      <c r="J486" s="306">
        <f t="shared" ca="1" si="217"/>
        <v>725.01152856350234</v>
      </c>
      <c r="K486" s="307">
        <f t="shared" ca="1" si="218"/>
        <v>-2.7178349945066063</v>
      </c>
      <c r="L486" s="304">
        <f t="shared" ca="1" si="203"/>
        <v>725.01662269015844</v>
      </c>
      <c r="M486" s="306">
        <f t="shared" ca="1" si="219"/>
        <v>-1.4845581711037683</v>
      </c>
      <c r="N486" s="304">
        <f t="shared" ca="1" si="220"/>
        <v>-85.058917645906249</v>
      </c>
      <c r="P486" s="310">
        <f t="shared" ca="1" si="221"/>
        <v>23</v>
      </c>
      <c r="Q486" s="304">
        <f t="shared" ca="1" si="222"/>
        <v>0</v>
      </c>
      <c r="R486" s="306">
        <f t="shared" ca="1" si="223"/>
        <v>0</v>
      </c>
      <c r="S486" s="307">
        <f t="shared" ca="1" si="224"/>
        <v>3.2539999999999996</v>
      </c>
      <c r="T486" s="304">
        <f t="shared" ca="1" si="204"/>
        <v>31.921739999999996</v>
      </c>
      <c r="U486" s="311">
        <f t="shared" ca="1" si="205"/>
        <v>0</v>
      </c>
      <c r="V486" s="306">
        <f t="shared" ca="1" si="206"/>
        <v>1.2253329800360668</v>
      </c>
      <c r="W486" s="304">
        <f t="shared" ca="1" si="207"/>
        <v>27.665184128407301</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1.2716723394225991</v>
      </c>
      <c r="AH486" s="304">
        <f t="shared" ca="1" si="231"/>
        <v>-8.5018710032690556</v>
      </c>
    </row>
    <row r="487" spans="1:34" x14ac:dyDescent="0.2">
      <c r="A487" s="347">
        <f t="shared" ca="1" si="209"/>
        <v>1E-4</v>
      </c>
      <c r="B487" s="304">
        <f t="shared" ca="1" si="210"/>
        <v>33.310600000000534</v>
      </c>
      <c r="D487" s="306">
        <f t="shared" ca="1" si="211"/>
        <v>-0.73227976507417247</v>
      </c>
      <c r="E487" s="307">
        <f t="shared" ca="1" si="212"/>
        <v>-1.339694341857177</v>
      </c>
      <c r="F487" s="304">
        <f t="shared" ca="1" si="213"/>
        <v>1.5267660540964421</v>
      </c>
      <c r="G487" s="306">
        <f t="shared" ca="1" si="214"/>
        <v>9.0599467967288358</v>
      </c>
      <c r="H487" s="307">
        <f t="shared" ca="1" si="215"/>
        <v>-104.79770251944838</v>
      </c>
      <c r="I487" s="304">
        <f t="shared" ca="1" si="216"/>
        <v>105.18859771531491</v>
      </c>
      <c r="J487" s="306">
        <f t="shared" ca="1" si="217"/>
        <v>725.01152856350234</v>
      </c>
      <c r="K487" s="307">
        <f t="shared" ca="1" si="218"/>
        <v>-2.7283147580600793</v>
      </c>
      <c r="L487" s="304">
        <f t="shared" ca="1" si="203"/>
        <v>725.01666205088361</v>
      </c>
      <c r="M487" s="306">
        <f t="shared" ca="1" si="219"/>
        <v>-1.4845589743734195</v>
      </c>
      <c r="N487" s="304">
        <f t="shared" ca="1" si="220"/>
        <v>-85.058963669867083</v>
      </c>
      <c r="P487" s="310">
        <f t="shared" ca="1" si="221"/>
        <v>23</v>
      </c>
      <c r="Q487" s="304">
        <f t="shared" ca="1" si="222"/>
        <v>0</v>
      </c>
      <c r="R487" s="306">
        <f t="shared" ca="1" si="223"/>
        <v>0</v>
      </c>
      <c r="S487" s="307">
        <f t="shared" ca="1" si="224"/>
        <v>3.2539999999999996</v>
      </c>
      <c r="T487" s="304">
        <f t="shared" ca="1" si="204"/>
        <v>31.921739999999996</v>
      </c>
      <c r="U487" s="311">
        <f t="shared" ca="1" si="205"/>
        <v>0</v>
      </c>
      <c r="V487" s="306">
        <f t="shared" ca="1" si="206"/>
        <v>1.2253342641567539</v>
      </c>
      <c r="W487" s="304">
        <f t="shared" ca="1" si="207"/>
        <v>27.665280010951356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1.2716435517220095</v>
      </c>
      <c r="AH487" s="304">
        <f t="shared" ca="1" si="231"/>
        <v>-8.5019004697010772</v>
      </c>
    </row>
    <row r="488" spans="1:34" x14ac:dyDescent="0.2">
      <c r="A488" s="347">
        <f t="shared" ca="1" si="209"/>
        <v>1E-4</v>
      </c>
      <c r="B488" s="304">
        <f t="shared" ca="1" si="210"/>
        <v>33.310700000000537</v>
      </c>
      <c r="D488" s="306">
        <f t="shared" ca="1" si="211"/>
        <v>-0.73227549906062195</v>
      </c>
      <c r="E488" s="307">
        <f t="shared" ca="1" si="212"/>
        <v>-1.3396643970863522</v>
      </c>
      <c r="F488" s="304">
        <f t="shared" ca="1" si="213"/>
        <v>1.5267377323382108</v>
      </c>
      <c r="G488" s="306">
        <f t="shared" ca="1" si="214"/>
        <v>9.0598735691789294</v>
      </c>
      <c r="H488" s="307">
        <f t="shared" ca="1" si="215"/>
        <v>-104.79783648588808</v>
      </c>
      <c r="I488" s="304">
        <f t="shared" ca="1" si="216"/>
        <v>105.18872487682528</v>
      </c>
      <c r="J488" s="306">
        <f t="shared" ca="1" si="217"/>
        <v>725.01152856350234</v>
      </c>
      <c r="K488" s="307">
        <f t="shared" ca="1" si="218"/>
        <v>-2.7387945350103462</v>
      </c>
      <c r="L488" s="304">
        <f t="shared" ca="1" si="203"/>
        <v>725.01670156313719</v>
      </c>
      <c r="M488" s="306">
        <f t="shared" ca="1" si="219"/>
        <v>-1.4845597776346362</v>
      </c>
      <c r="N488" s="304">
        <f t="shared" ca="1" si="220"/>
        <v>-85.059009693344635</v>
      </c>
      <c r="P488" s="310">
        <f t="shared" ca="1" si="221"/>
        <v>23</v>
      </c>
      <c r="Q488" s="304">
        <f t="shared" ca="1" si="222"/>
        <v>0</v>
      </c>
      <c r="R488" s="306">
        <f t="shared" ca="1" si="223"/>
        <v>0</v>
      </c>
      <c r="S488" s="307">
        <f t="shared" ca="1" si="224"/>
        <v>3.2539999999999996</v>
      </c>
      <c r="T488" s="304">
        <f t="shared" ca="1" si="204"/>
        <v>31.921739999999996</v>
      </c>
      <c r="U488" s="311">
        <f t="shared" ca="1" si="205"/>
        <v>0</v>
      </c>
      <c r="V488" s="306">
        <f t="shared" ca="1" si="206"/>
        <v>1.2253355482804285</v>
      </c>
      <c r="W488" s="304">
        <f t="shared" ca="1" si="207"/>
        <v>27.665375892269662</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1.2716147643846742</v>
      </c>
      <c r="AH488" s="304">
        <f t="shared" ca="1" si="231"/>
        <v>-8.5019299357564098</v>
      </c>
    </row>
    <row r="489" spans="1:34" x14ac:dyDescent="0.2">
      <c r="A489" s="347">
        <f t="shared" ca="1" si="209"/>
        <v>1E-4</v>
      </c>
      <c r="B489" s="304">
        <f t="shared" ca="1" si="210"/>
        <v>33.31080000000054</v>
      </c>
      <c r="D489" s="306">
        <f t="shared" ca="1" si="211"/>
        <v>-0.73227123303843633</v>
      </c>
      <c r="E489" s="307">
        <f t="shared" ca="1" si="212"/>
        <v>-1.3396344526983803</v>
      </c>
      <c r="F489" s="304">
        <f t="shared" ca="1" si="213"/>
        <v>1.5267094109856403</v>
      </c>
      <c r="G489" s="306">
        <f t="shared" ca="1" si="214"/>
        <v>9.0598003420556257</v>
      </c>
      <c r="H489" s="307">
        <f t="shared" ca="1" si="215"/>
        <v>-104.79797044933335</v>
      </c>
      <c r="I489" s="304">
        <f t="shared" ca="1" si="216"/>
        <v>105.18885203545696</v>
      </c>
      <c r="J489" s="306">
        <f t="shared" ca="1" si="217"/>
        <v>725.01152856350234</v>
      </c>
      <c r="K489" s="307">
        <f t="shared" ca="1" si="218"/>
        <v>-2.7492743253571073</v>
      </c>
      <c r="L489" s="304">
        <f t="shared" ca="1" si="203"/>
        <v>725.01674122691963</v>
      </c>
      <c r="M489" s="306">
        <f t="shared" ca="1" si="219"/>
        <v>-1.4845605808874183</v>
      </c>
      <c r="N489" s="304">
        <f t="shared" ca="1" si="220"/>
        <v>-85.059055716338932</v>
      </c>
      <c r="P489" s="310">
        <f t="shared" ca="1" si="221"/>
        <v>23</v>
      </c>
      <c r="Q489" s="304">
        <f t="shared" ca="1" si="222"/>
        <v>0</v>
      </c>
      <c r="R489" s="306">
        <f t="shared" ca="1" si="223"/>
        <v>0</v>
      </c>
      <c r="S489" s="307">
        <f t="shared" ca="1" si="224"/>
        <v>3.2539999999999996</v>
      </c>
      <c r="T489" s="304">
        <f t="shared" ca="1" si="204"/>
        <v>31.921739999999996</v>
      </c>
      <c r="U489" s="311">
        <f t="shared" ca="1" si="205"/>
        <v>0</v>
      </c>
      <c r="V489" s="306">
        <f t="shared" ca="1" si="206"/>
        <v>1.2253368324070908</v>
      </c>
      <c r="W489" s="304">
        <f t="shared" ca="1" si="207"/>
        <v>27.66547177236226</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1.2715859774105951</v>
      </c>
      <c r="AH489" s="304">
        <f t="shared" ca="1" si="231"/>
        <v>-8.5019594014350535</v>
      </c>
    </row>
    <row r="490" spans="1:34" x14ac:dyDescent="0.2">
      <c r="A490" s="347">
        <f t="shared" ca="1" si="209"/>
        <v>1E-4</v>
      </c>
      <c r="B490" s="304">
        <f t="shared" ca="1" si="210"/>
        <v>33.310900000000544</v>
      </c>
      <c r="D490" s="306">
        <f t="shared" ca="1" si="211"/>
        <v>-0.7322669670076184</v>
      </c>
      <c r="E490" s="307">
        <f t="shared" ca="1" si="212"/>
        <v>-1.3396045086932507</v>
      </c>
      <c r="F490" s="304">
        <f t="shared" ca="1" si="213"/>
        <v>1.5266810900387224</v>
      </c>
      <c r="G490" s="306">
        <f t="shared" ca="1" si="214"/>
        <v>9.0597271153589247</v>
      </c>
      <c r="H490" s="307">
        <f t="shared" ca="1" si="215"/>
        <v>-104.79810440978422</v>
      </c>
      <c r="I490" s="304">
        <f t="shared" ca="1" si="216"/>
        <v>105.18897919120997</v>
      </c>
      <c r="J490" s="306">
        <f t="shared" ca="1" si="217"/>
        <v>725.01152856350234</v>
      </c>
      <c r="K490" s="307">
        <f t="shared" ca="1" si="218"/>
        <v>-2.7597541291000631</v>
      </c>
      <c r="L490" s="304">
        <f t="shared" ca="1" si="203"/>
        <v>725.01678104223163</v>
      </c>
      <c r="M490" s="306">
        <f t="shared" ca="1" si="219"/>
        <v>-1.4845613841317662</v>
      </c>
      <c r="N490" s="304">
        <f t="shared" ca="1" si="220"/>
        <v>-85.059101738849989</v>
      </c>
      <c r="P490" s="310">
        <f t="shared" ca="1" si="221"/>
        <v>23</v>
      </c>
      <c r="Q490" s="304">
        <f t="shared" ca="1" si="222"/>
        <v>0</v>
      </c>
      <c r="R490" s="306">
        <f t="shared" ca="1" si="223"/>
        <v>0</v>
      </c>
      <c r="S490" s="307">
        <f t="shared" ca="1" si="224"/>
        <v>3.2539999999999996</v>
      </c>
      <c r="T490" s="304">
        <f t="shared" ca="1" si="204"/>
        <v>31.921739999999996</v>
      </c>
      <c r="U490" s="311">
        <f t="shared" ca="1" si="205"/>
        <v>0</v>
      </c>
      <c r="V490" s="306">
        <f t="shared" ca="1" si="206"/>
        <v>1.2253381165367403</v>
      </c>
      <c r="W490" s="304">
        <f t="shared" ca="1" si="207"/>
        <v>27.665567651229111</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1.2715571907997614</v>
      </c>
      <c r="AH490" s="304">
        <f t="shared" ca="1" si="231"/>
        <v>-8.5019888667370207</v>
      </c>
    </row>
    <row r="491" spans="1:34" x14ac:dyDescent="0.2">
      <c r="A491" s="347">
        <f t="shared" ca="1" si="209"/>
        <v>1E-4</v>
      </c>
      <c r="B491" s="304">
        <f t="shared" ca="1" si="210"/>
        <v>33.311000000000547</v>
      </c>
      <c r="D491" s="306">
        <f t="shared" ca="1" si="211"/>
        <v>-0.73226270096816504</v>
      </c>
      <c r="E491" s="307">
        <f t="shared" ca="1" si="212"/>
        <v>-1.3395745650709756</v>
      </c>
      <c r="F491" s="304">
        <f t="shared" ca="1" si="213"/>
        <v>1.526652769497467</v>
      </c>
      <c r="G491" s="306">
        <f t="shared" ca="1" si="214"/>
        <v>9.0596538890888283</v>
      </c>
      <c r="H491" s="307">
        <f t="shared" ca="1" si="215"/>
        <v>-104.79823836724073</v>
      </c>
      <c r="I491" s="304">
        <f t="shared" ca="1" si="216"/>
        <v>105.18910634408437</v>
      </c>
      <c r="J491" s="306">
        <f t="shared" ca="1" si="217"/>
        <v>725.01152856350234</v>
      </c>
      <c r="K491" s="307">
        <f t="shared" ca="1" si="218"/>
        <v>-2.7702339462389145</v>
      </c>
      <c r="L491" s="304">
        <f t="shared" ca="1" si="203"/>
        <v>725.01682100907351</v>
      </c>
      <c r="M491" s="306">
        <f t="shared" ca="1" si="219"/>
        <v>-1.4845621873676798</v>
      </c>
      <c r="N491" s="304">
        <f t="shared" ca="1" si="220"/>
        <v>-85.059147760877792</v>
      </c>
      <c r="P491" s="310">
        <f t="shared" ca="1" si="221"/>
        <v>23</v>
      </c>
      <c r="Q491" s="304">
        <f t="shared" ca="1" si="222"/>
        <v>0</v>
      </c>
      <c r="R491" s="306">
        <f t="shared" ca="1" si="223"/>
        <v>0</v>
      </c>
      <c r="S491" s="307">
        <f t="shared" ca="1" si="224"/>
        <v>3.2539999999999996</v>
      </c>
      <c r="T491" s="304">
        <f t="shared" ca="1" si="204"/>
        <v>31.921739999999996</v>
      </c>
      <c r="U491" s="311">
        <f t="shared" ca="1" si="205"/>
        <v>0</v>
      </c>
      <c r="V491" s="306">
        <f t="shared" ca="1" si="206"/>
        <v>1.225339400669377</v>
      </c>
      <c r="W491" s="304">
        <f t="shared" ca="1" si="207"/>
        <v>27.665663528870258</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1.2715284045521837</v>
      </c>
      <c r="AH491" s="304">
        <f t="shared" ca="1" si="231"/>
        <v>-8.5020183316622973</v>
      </c>
    </row>
    <row r="492" spans="1:34" x14ac:dyDescent="0.2">
      <c r="A492" s="347">
        <f t="shared" ca="1" si="209"/>
        <v>1E-4</v>
      </c>
      <c r="B492" s="304">
        <f t="shared" ca="1" si="210"/>
        <v>33.31110000000055</v>
      </c>
      <c r="D492" s="306">
        <f t="shared" ca="1" si="211"/>
        <v>-0.73225843492008058</v>
      </c>
      <c r="E492" s="307">
        <f t="shared" ca="1" si="212"/>
        <v>-1.339544621831541</v>
      </c>
      <c r="F492" s="304">
        <f t="shared" ca="1" si="213"/>
        <v>1.5266244493618633</v>
      </c>
      <c r="G492" s="306">
        <f t="shared" ca="1" si="214"/>
        <v>9.0595806632453364</v>
      </c>
      <c r="H492" s="307">
        <f t="shared" ca="1" si="215"/>
        <v>-104.79837232170291</v>
      </c>
      <c r="I492" s="304">
        <f t="shared" ca="1" si="216"/>
        <v>105.18923349408016</v>
      </c>
      <c r="J492" s="306">
        <f t="shared" ca="1" si="217"/>
        <v>725.01152856350234</v>
      </c>
      <c r="K492" s="307">
        <f t="shared" ca="1" si="218"/>
        <v>-2.7807137767733616</v>
      </c>
      <c r="L492" s="304">
        <f t="shared" ca="1" si="203"/>
        <v>725.01686112744619</v>
      </c>
      <c r="M492" s="306">
        <f t="shared" ca="1" si="219"/>
        <v>-1.4845629905951592</v>
      </c>
      <c r="N492" s="304">
        <f t="shared" ca="1" si="220"/>
        <v>-85.059193782422341</v>
      </c>
      <c r="P492" s="310">
        <f t="shared" ca="1" si="221"/>
        <v>23</v>
      </c>
      <c r="Q492" s="304">
        <f t="shared" ca="1" si="222"/>
        <v>0</v>
      </c>
      <c r="R492" s="306">
        <f t="shared" ca="1" si="223"/>
        <v>0</v>
      </c>
      <c r="S492" s="307">
        <f t="shared" ca="1" si="224"/>
        <v>3.2539999999999996</v>
      </c>
      <c r="T492" s="304">
        <f t="shared" ca="1" si="204"/>
        <v>31.921739999999996</v>
      </c>
      <c r="U492" s="311">
        <f t="shared" ca="1" si="205"/>
        <v>0</v>
      </c>
      <c r="V492" s="306">
        <f t="shared" ca="1" si="206"/>
        <v>1.2253406848050015</v>
      </c>
      <c r="W492" s="304">
        <f t="shared" ca="1" si="207"/>
        <v>27.665759405285701</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1.2714996186678515</v>
      </c>
      <c r="AH492" s="304">
        <f t="shared" ca="1" si="231"/>
        <v>-8.5020477962108973</v>
      </c>
    </row>
    <row r="493" spans="1:34" x14ac:dyDescent="0.2">
      <c r="A493" s="347">
        <f t="shared" ca="1" si="209"/>
        <v>1E-4</v>
      </c>
      <c r="B493" s="304">
        <f t="shared" ca="1" si="210"/>
        <v>33.311200000000554</v>
      </c>
      <c r="D493" s="306">
        <f t="shared" ca="1" si="211"/>
        <v>-0.73225416886336525</v>
      </c>
      <c r="E493" s="307">
        <f t="shared" ca="1" si="212"/>
        <v>-1.3395146789749468</v>
      </c>
      <c r="F493" s="304">
        <f t="shared" ca="1" si="213"/>
        <v>1.5265961296319117</v>
      </c>
      <c r="G493" s="306">
        <f t="shared" ca="1" si="214"/>
        <v>9.0595074378284508</v>
      </c>
      <c r="H493" s="307">
        <f t="shared" ca="1" si="215"/>
        <v>-104.79850627317082</v>
      </c>
      <c r="I493" s="304">
        <f t="shared" ca="1" si="216"/>
        <v>105.18936064119741</v>
      </c>
      <c r="J493" s="306">
        <f t="shared" ca="1" si="217"/>
        <v>725.01152856350234</v>
      </c>
      <c r="K493" s="307">
        <f t="shared" ca="1" si="218"/>
        <v>-2.7911936207031052</v>
      </c>
      <c r="L493" s="304">
        <f t="shared" ca="1" si="203"/>
        <v>725.01690139734978</v>
      </c>
      <c r="M493" s="306">
        <f t="shared" ca="1" si="219"/>
        <v>-1.4845637938142047</v>
      </c>
      <c r="N493" s="304">
        <f t="shared" ca="1" si="220"/>
        <v>-85.059239803483678</v>
      </c>
      <c r="P493" s="310">
        <f t="shared" ca="1" si="221"/>
        <v>23</v>
      </c>
      <c r="Q493" s="304">
        <f t="shared" ca="1" si="222"/>
        <v>0</v>
      </c>
      <c r="R493" s="306">
        <f t="shared" ca="1" si="223"/>
        <v>0</v>
      </c>
      <c r="S493" s="307">
        <f t="shared" ca="1" si="224"/>
        <v>3.2539999999999996</v>
      </c>
      <c r="T493" s="304">
        <f t="shared" ca="1" si="204"/>
        <v>31.921739999999996</v>
      </c>
      <c r="U493" s="311">
        <f t="shared" ca="1" si="205"/>
        <v>0</v>
      </c>
      <c r="V493" s="306">
        <f t="shared" ca="1" si="206"/>
        <v>1.2253419689436129</v>
      </c>
      <c r="W493" s="304">
        <f t="shared" ca="1" si="207"/>
        <v>27.665855280475441</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1.271470833146763</v>
      </c>
      <c r="AH493" s="304">
        <f t="shared" ca="1" si="231"/>
        <v>-8.5020772603828227</v>
      </c>
    </row>
    <row r="494" spans="1:34" x14ac:dyDescent="0.2">
      <c r="A494" s="347">
        <f t="shared" ca="1" si="209"/>
        <v>1E-4</v>
      </c>
      <c r="B494" s="304">
        <f t="shared" ca="1" si="210"/>
        <v>33.311300000000557</v>
      </c>
      <c r="D494" s="306">
        <f t="shared" ca="1" si="211"/>
        <v>-0.73224990279801871</v>
      </c>
      <c r="E494" s="307">
        <f t="shared" ca="1" si="212"/>
        <v>-1.339484736501193</v>
      </c>
      <c r="F494" s="304">
        <f t="shared" ca="1" si="213"/>
        <v>1.5265678103076123</v>
      </c>
      <c r="G494" s="306">
        <f t="shared" ca="1" si="214"/>
        <v>9.0594342128381715</v>
      </c>
      <c r="H494" s="307">
        <f t="shared" ca="1" si="215"/>
        <v>-104.79864022164446</v>
      </c>
      <c r="I494" s="304">
        <f t="shared" ca="1" si="216"/>
        <v>105.18948778543614</v>
      </c>
      <c r="J494" s="306">
        <f t="shared" ca="1" si="217"/>
        <v>725.01152856350234</v>
      </c>
      <c r="K494" s="307">
        <f t="shared" ca="1" si="218"/>
        <v>-2.8016734780278458</v>
      </c>
      <c r="L494" s="304">
        <f t="shared" ca="1" si="203"/>
        <v>725.01694181878509</v>
      </c>
      <c r="M494" s="306">
        <f t="shared" ca="1" si="219"/>
        <v>-1.4845645970248162</v>
      </c>
      <c r="N494" s="304">
        <f t="shared" ca="1" si="220"/>
        <v>-85.059285824061774</v>
      </c>
      <c r="P494" s="310">
        <f t="shared" ca="1" si="221"/>
        <v>23</v>
      </c>
      <c r="Q494" s="304">
        <f t="shared" ca="1" si="222"/>
        <v>0</v>
      </c>
      <c r="R494" s="306">
        <f t="shared" ca="1" si="223"/>
        <v>0</v>
      </c>
      <c r="S494" s="307">
        <f t="shared" ca="1" si="224"/>
        <v>3.2539999999999996</v>
      </c>
      <c r="T494" s="304">
        <f t="shared" ca="1" si="204"/>
        <v>31.921739999999996</v>
      </c>
      <c r="U494" s="311">
        <f t="shared" ca="1" si="205"/>
        <v>0</v>
      </c>
      <c r="V494" s="306">
        <f t="shared" ca="1" si="206"/>
        <v>1.2253432530852117</v>
      </c>
      <c r="W494" s="304">
        <f t="shared" ca="1" si="207"/>
        <v>27.665951154439494</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1.2714420479889181</v>
      </c>
      <c r="AH494" s="304">
        <f t="shared" ca="1" si="231"/>
        <v>-8.5021067241780717</v>
      </c>
    </row>
    <row r="495" spans="1:34" x14ac:dyDescent="0.2">
      <c r="A495" s="347">
        <f t="shared" ca="1" si="209"/>
        <v>1E-4</v>
      </c>
      <c r="B495" s="304">
        <f t="shared" ca="1" si="210"/>
        <v>33.31140000000056</v>
      </c>
      <c r="D495" s="306">
        <f t="shared" ca="1" si="211"/>
        <v>-0.73224563672404297</v>
      </c>
      <c r="E495" s="307">
        <f t="shared" ca="1" si="212"/>
        <v>-1.3394547944102744</v>
      </c>
      <c r="F495" s="304">
        <f t="shared" ca="1" si="213"/>
        <v>1.5265394913889616</v>
      </c>
      <c r="G495" s="306">
        <f t="shared" ca="1" si="214"/>
        <v>9.0593609882744985</v>
      </c>
      <c r="H495" s="307">
        <f t="shared" ca="1" si="215"/>
        <v>-104.79877416712391</v>
      </c>
      <c r="I495" s="304">
        <f t="shared" ca="1" si="216"/>
        <v>105.18961492679639</v>
      </c>
      <c r="J495" s="306">
        <f t="shared" ca="1" si="217"/>
        <v>725.01152856350234</v>
      </c>
      <c r="K495" s="307">
        <f t="shared" ca="1" si="218"/>
        <v>-2.8121533487472843</v>
      </c>
      <c r="L495" s="304">
        <f t="shared" ca="1" si="203"/>
        <v>725.01698239175278</v>
      </c>
      <c r="M495" s="306">
        <f t="shared" ca="1" si="219"/>
        <v>-1.4845654002269941</v>
      </c>
      <c r="N495" s="304">
        <f t="shared" ca="1" si="220"/>
        <v>-85.059331844156674</v>
      </c>
      <c r="P495" s="310">
        <f t="shared" ca="1" si="221"/>
        <v>23</v>
      </c>
      <c r="Q495" s="304">
        <f t="shared" ca="1" si="222"/>
        <v>0</v>
      </c>
      <c r="R495" s="306">
        <f t="shared" ca="1" si="223"/>
        <v>0</v>
      </c>
      <c r="S495" s="307">
        <f t="shared" ca="1" si="224"/>
        <v>3.2539999999999996</v>
      </c>
      <c r="T495" s="304">
        <f t="shared" ca="1" si="204"/>
        <v>31.921739999999996</v>
      </c>
      <c r="U495" s="311">
        <f t="shared" ca="1" si="205"/>
        <v>0</v>
      </c>
      <c r="V495" s="306">
        <f t="shared" ca="1" si="206"/>
        <v>1.2253445372297977</v>
      </c>
      <c r="W495" s="304">
        <f t="shared" ca="1" si="207"/>
        <v>27.666047027177868</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1.2714132631943151</v>
      </c>
      <c r="AH495" s="304">
        <f t="shared" ca="1" si="231"/>
        <v>-8.5021361875966495</v>
      </c>
    </row>
    <row r="496" spans="1:34" x14ac:dyDescent="0.2">
      <c r="A496" s="347">
        <f t="shared" ca="1" si="209"/>
        <v>1E-4</v>
      </c>
      <c r="B496" s="304">
        <f t="shared" ca="1" si="210"/>
        <v>33.311500000000564</v>
      </c>
      <c r="D496" s="306">
        <f t="shared" ca="1" si="211"/>
        <v>-0.73224137064143813</v>
      </c>
      <c r="E496" s="307">
        <f t="shared" ca="1" si="212"/>
        <v>-1.3394248527021873</v>
      </c>
      <c r="F496" s="304">
        <f t="shared" ca="1" si="213"/>
        <v>1.5265111728759564</v>
      </c>
      <c r="G496" s="306">
        <f t="shared" ca="1" si="214"/>
        <v>9.0592877641374336</v>
      </c>
      <c r="H496" s="307">
        <f t="shared" ca="1" si="215"/>
        <v>-104.79890810960919</v>
      </c>
      <c r="I496" s="304">
        <f t="shared" ca="1" si="216"/>
        <v>105.18974206527821</v>
      </c>
      <c r="J496" s="306">
        <f t="shared" ca="1" si="217"/>
        <v>725.01152856350234</v>
      </c>
      <c r="K496" s="307">
        <f t="shared" ca="1" si="218"/>
        <v>-2.8226332328611208</v>
      </c>
      <c r="L496" s="304">
        <f t="shared" ca="1" si="203"/>
        <v>725.01702311625309</v>
      </c>
      <c r="M496" s="306">
        <f t="shared" ca="1" si="219"/>
        <v>-1.4845662034207385</v>
      </c>
      <c r="N496" s="304">
        <f t="shared" ca="1" si="220"/>
        <v>-85.059377863768361</v>
      </c>
      <c r="P496" s="310">
        <f t="shared" ca="1" si="221"/>
        <v>23</v>
      </c>
      <c r="Q496" s="304">
        <f t="shared" ca="1" si="222"/>
        <v>0</v>
      </c>
      <c r="R496" s="306">
        <f t="shared" ca="1" si="223"/>
        <v>0</v>
      </c>
      <c r="S496" s="307">
        <f t="shared" ca="1" si="224"/>
        <v>3.2539999999999996</v>
      </c>
      <c r="T496" s="304">
        <f t="shared" ca="1" si="204"/>
        <v>31.921739999999996</v>
      </c>
      <c r="U496" s="311">
        <f t="shared" ca="1" si="205"/>
        <v>0</v>
      </c>
      <c r="V496" s="306">
        <f t="shared" ca="1" si="206"/>
        <v>1.2253458213773709</v>
      </c>
      <c r="W496" s="304">
        <f t="shared" ca="1" si="207"/>
        <v>27.66614289869058</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1.2713844787629469</v>
      </c>
      <c r="AH496" s="304">
        <f t="shared" ca="1" si="231"/>
        <v>-8.5021656506385597</v>
      </c>
    </row>
    <row r="497" spans="1:34" x14ac:dyDescent="0.2">
      <c r="A497" s="347">
        <f t="shared" ca="1" si="209"/>
        <v>1E-4</v>
      </c>
      <c r="B497" s="304">
        <f t="shared" ca="1" si="210"/>
        <v>33.311600000000567</v>
      </c>
      <c r="D497" s="306">
        <f t="shared" ca="1" si="211"/>
        <v>-0.73223710455020441</v>
      </c>
      <c r="E497" s="307">
        <f t="shared" ca="1" si="212"/>
        <v>-1.3393949113769299</v>
      </c>
      <c r="F497" s="304">
        <f t="shared" ca="1" si="213"/>
        <v>1.5264828547685954</v>
      </c>
      <c r="G497" s="306">
        <f t="shared" ca="1" si="214"/>
        <v>9.0592145404269786</v>
      </c>
      <c r="H497" s="307">
        <f t="shared" ca="1" si="215"/>
        <v>-104.79904204910032</v>
      </c>
      <c r="I497" s="304">
        <f t="shared" ca="1" si="216"/>
        <v>105.1898692008816</v>
      </c>
      <c r="J497" s="306">
        <f t="shared" ca="1" si="217"/>
        <v>725.01152856350234</v>
      </c>
      <c r="K497" s="307">
        <f t="shared" ca="1" si="218"/>
        <v>-2.8331131303690564</v>
      </c>
      <c r="L497" s="304">
        <f t="shared" ca="1" si="203"/>
        <v>725.01706399228669</v>
      </c>
      <c r="M497" s="306">
        <f t="shared" ca="1" si="219"/>
        <v>-1.4845670066060492</v>
      </c>
      <c r="N497" s="304">
        <f t="shared" ca="1" si="220"/>
        <v>-85.059423882896823</v>
      </c>
      <c r="P497" s="310">
        <f t="shared" ca="1" si="221"/>
        <v>23</v>
      </c>
      <c r="Q497" s="304">
        <f t="shared" ca="1" si="222"/>
        <v>0</v>
      </c>
      <c r="R497" s="306">
        <f t="shared" ca="1" si="223"/>
        <v>0</v>
      </c>
      <c r="S497" s="307">
        <f t="shared" ca="1" si="224"/>
        <v>3.2539999999999996</v>
      </c>
      <c r="T497" s="304">
        <f t="shared" ca="1" si="204"/>
        <v>31.921739999999996</v>
      </c>
      <c r="U497" s="311">
        <f t="shared" ca="1" si="205"/>
        <v>0</v>
      </c>
      <c r="V497" s="306">
        <f t="shared" ca="1" si="206"/>
        <v>1.2253471055279315</v>
      </c>
      <c r="W497" s="304">
        <f t="shared" ca="1" si="207"/>
        <v>27.666238768977625</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1.2713556946948135</v>
      </c>
      <c r="AH497" s="304">
        <f t="shared" ca="1" si="231"/>
        <v>-8.5021951133038058</v>
      </c>
    </row>
    <row r="498" spans="1:34" x14ac:dyDescent="0.2">
      <c r="A498" s="347">
        <f t="shared" ca="1" si="209"/>
        <v>1E-4</v>
      </c>
      <c r="B498" s="304">
        <f t="shared" ca="1" si="210"/>
        <v>33.31170000000057</v>
      </c>
      <c r="D498" s="306">
        <f t="shared" ca="1" si="211"/>
        <v>-0.73223283845034504</v>
      </c>
      <c r="E498" s="307">
        <f t="shared" ca="1" si="212"/>
        <v>-1.3393649704345005</v>
      </c>
      <c r="F498" s="304">
        <f t="shared" ca="1" si="213"/>
        <v>1.5264545370668789</v>
      </c>
      <c r="G498" s="306">
        <f t="shared" ca="1" si="214"/>
        <v>9.0591413171431334</v>
      </c>
      <c r="H498" s="307">
        <f t="shared" ca="1" si="215"/>
        <v>-104.79917598559737</v>
      </c>
      <c r="I498" s="304">
        <f t="shared" ca="1" si="216"/>
        <v>105.18999633360664</v>
      </c>
      <c r="J498" s="306">
        <f t="shared" ca="1" si="217"/>
        <v>725.01152856350234</v>
      </c>
      <c r="K498" s="307">
        <f t="shared" ca="1" si="218"/>
        <v>-2.8435930412707915</v>
      </c>
      <c r="L498" s="304">
        <f t="shared" ca="1" si="203"/>
        <v>725.0171050198544</v>
      </c>
      <c r="M498" s="306">
        <f t="shared" ca="1" si="219"/>
        <v>-1.4845678097829265</v>
      </c>
      <c r="N498" s="304">
        <f t="shared" ca="1" si="220"/>
        <v>-85.059469901542087</v>
      </c>
      <c r="P498" s="310">
        <f t="shared" ca="1" si="221"/>
        <v>23</v>
      </c>
      <c r="Q498" s="304">
        <f t="shared" ca="1" si="222"/>
        <v>0</v>
      </c>
      <c r="R498" s="306">
        <f t="shared" ca="1" si="223"/>
        <v>0</v>
      </c>
      <c r="S498" s="307">
        <f t="shared" ca="1" si="224"/>
        <v>3.2539999999999996</v>
      </c>
      <c r="T498" s="304">
        <f t="shared" ca="1" si="204"/>
        <v>31.921739999999996</v>
      </c>
      <c r="U498" s="311">
        <f t="shared" ca="1" si="205"/>
        <v>0</v>
      </c>
      <c r="V498" s="306">
        <f t="shared" ca="1" si="206"/>
        <v>1.2253483896814794</v>
      </c>
      <c r="W498" s="304">
        <f t="shared" ca="1" si="207"/>
        <v>27.666334638039032</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1.271326910989913</v>
      </c>
      <c r="AH498" s="304">
        <f t="shared" ca="1" si="231"/>
        <v>-8.502224575592388</v>
      </c>
    </row>
    <row r="499" spans="1:34" x14ac:dyDescent="0.2">
      <c r="A499" s="347">
        <f t="shared" ca="1" si="209"/>
        <v>1E-4</v>
      </c>
      <c r="B499" s="304">
        <f t="shared" ca="1" si="210"/>
        <v>33.311800000000574</v>
      </c>
      <c r="D499" s="306">
        <f t="shared" ca="1" si="211"/>
        <v>-0.73222857234186067</v>
      </c>
      <c r="E499" s="307">
        <f t="shared" ca="1" si="212"/>
        <v>-1.3393350298748921</v>
      </c>
      <c r="F499" s="304">
        <f t="shared" ca="1" si="213"/>
        <v>1.526426219770801</v>
      </c>
      <c r="G499" s="306">
        <f t="shared" ca="1" si="214"/>
        <v>9.0590680942858999</v>
      </c>
      <c r="H499" s="307">
        <f t="shared" ca="1" si="215"/>
        <v>-104.79930991910037</v>
      </c>
      <c r="I499" s="304">
        <f t="shared" ca="1" si="216"/>
        <v>105.19012346345335</v>
      </c>
      <c r="J499" s="306">
        <f t="shared" ca="1" si="217"/>
        <v>725.01152856350234</v>
      </c>
      <c r="K499" s="307">
        <f t="shared" ca="1" si="218"/>
        <v>-2.8540729655660262</v>
      </c>
      <c r="L499" s="304">
        <f t="shared" ca="1" si="203"/>
        <v>725.01714619895642</v>
      </c>
      <c r="M499" s="306">
        <f t="shared" ca="1" si="219"/>
        <v>-1.4845686129513704</v>
      </c>
      <c r="N499" s="304">
        <f t="shared" ca="1" si="220"/>
        <v>-85.059515919704168</v>
      </c>
      <c r="P499" s="310">
        <f t="shared" ca="1" si="221"/>
        <v>23</v>
      </c>
      <c r="Q499" s="304">
        <f t="shared" ca="1" si="222"/>
        <v>0</v>
      </c>
      <c r="R499" s="306">
        <f t="shared" ca="1" si="223"/>
        <v>0</v>
      </c>
      <c r="S499" s="307">
        <f t="shared" ca="1" si="224"/>
        <v>3.2539999999999996</v>
      </c>
      <c r="T499" s="304">
        <f t="shared" ca="1" si="204"/>
        <v>31.921739999999996</v>
      </c>
      <c r="U499" s="311">
        <f t="shared" ca="1" si="205"/>
        <v>0</v>
      </c>
      <c r="V499" s="306">
        <f t="shared" ca="1" si="206"/>
        <v>1.2253496738380141</v>
      </c>
      <c r="W499" s="304">
        <f t="shared" ca="1" si="207"/>
        <v>27.666430505874775</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1.2712981276482385</v>
      </c>
      <c r="AH499" s="304">
        <f t="shared" ca="1" si="231"/>
        <v>-8.5022540375043132</v>
      </c>
    </row>
    <row r="500" spans="1:34" x14ac:dyDescent="0.2">
      <c r="A500" s="347">
        <f t="shared" ca="1" si="209"/>
        <v>1E-4</v>
      </c>
      <c r="B500" s="304">
        <f t="shared" ca="1" si="210"/>
        <v>33.311900000000577</v>
      </c>
      <c r="D500" s="306">
        <f t="shared" ca="1" si="211"/>
        <v>-0.73222430622475065</v>
      </c>
      <c r="E500" s="307">
        <f t="shared" ca="1" si="212"/>
        <v>-1.3393050896981098</v>
      </c>
      <c r="F500" s="304">
        <f t="shared" ca="1" si="213"/>
        <v>1.526397902880366</v>
      </c>
      <c r="G500" s="306">
        <f t="shared" ca="1" si="214"/>
        <v>9.058994871855278</v>
      </c>
      <c r="H500" s="307">
        <f t="shared" ca="1" si="215"/>
        <v>-104.79944384960933</v>
      </c>
      <c r="I500" s="304">
        <f t="shared" ca="1" si="216"/>
        <v>105.19025059042173</v>
      </c>
      <c r="J500" s="306">
        <f t="shared" ca="1" si="217"/>
        <v>725.01152856350234</v>
      </c>
      <c r="K500" s="307">
        <f t="shared" ca="1" si="218"/>
        <v>-2.8645529032544617</v>
      </c>
      <c r="L500" s="304">
        <f t="shared" ca="1" si="203"/>
        <v>725.01718752959346</v>
      </c>
      <c r="M500" s="306">
        <f t="shared" ca="1" si="219"/>
        <v>-1.4845694161113814</v>
      </c>
      <c r="N500" s="304">
        <f t="shared" ca="1" si="220"/>
        <v>-85.059561937383066</v>
      </c>
      <c r="P500" s="310">
        <f t="shared" ca="1" si="221"/>
        <v>23</v>
      </c>
      <c r="Q500" s="304">
        <f t="shared" ca="1" si="222"/>
        <v>0</v>
      </c>
      <c r="R500" s="306">
        <f t="shared" ca="1" si="223"/>
        <v>0</v>
      </c>
      <c r="S500" s="307">
        <f t="shared" ca="1" si="224"/>
        <v>3.2539999999999996</v>
      </c>
      <c r="T500" s="304">
        <f t="shared" ca="1" si="204"/>
        <v>31.921739999999996</v>
      </c>
      <c r="U500" s="311">
        <f t="shared" ca="1" si="205"/>
        <v>0</v>
      </c>
      <c r="V500" s="306">
        <f t="shared" ca="1" si="206"/>
        <v>1.2253509579975363</v>
      </c>
      <c r="W500" s="304">
        <f t="shared" ca="1" si="207"/>
        <v>27.666526372484896</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1.2712693446697987</v>
      </c>
      <c r="AH500" s="304">
        <f t="shared" ca="1" si="231"/>
        <v>-8.5022834990395761</v>
      </c>
    </row>
    <row r="501" spans="1:34" x14ac:dyDescent="0.2">
      <c r="A501" s="347">
        <f t="shared" ca="1" si="209"/>
        <v>1E-4</v>
      </c>
      <c r="B501" s="304">
        <f t="shared" ca="1" si="210"/>
        <v>33.31200000000058</v>
      </c>
      <c r="D501" s="306">
        <f t="shared" ca="1" si="211"/>
        <v>-0.73222004009901553</v>
      </c>
      <c r="E501" s="307">
        <f t="shared" ca="1" si="212"/>
        <v>-1.3392751499041449</v>
      </c>
      <c r="F501" s="304">
        <f t="shared" ca="1" si="213"/>
        <v>1.5263695863955669</v>
      </c>
      <c r="G501" s="306">
        <f t="shared" ca="1" si="214"/>
        <v>9.0589216498512677</v>
      </c>
      <c r="H501" s="307">
        <f t="shared" ca="1" si="215"/>
        <v>-104.79957777712433</v>
      </c>
      <c r="I501" s="304">
        <f t="shared" ca="1" si="216"/>
        <v>105.19037771451187</v>
      </c>
      <c r="J501" s="306">
        <f t="shared" ca="1" si="217"/>
        <v>725.01152856350234</v>
      </c>
      <c r="K501" s="307">
        <f t="shared" ca="1" si="218"/>
        <v>-2.8750328543357981</v>
      </c>
      <c r="L501" s="304">
        <f t="shared" ca="1" si="203"/>
        <v>725.01722901176606</v>
      </c>
      <c r="M501" s="306">
        <f t="shared" ca="1" si="219"/>
        <v>-1.4845702192629593</v>
      </c>
      <c r="N501" s="304">
        <f t="shared" ca="1" si="220"/>
        <v>-85.059607954578794</v>
      </c>
      <c r="P501" s="310">
        <f t="shared" ca="1" si="221"/>
        <v>23</v>
      </c>
      <c r="Q501" s="304">
        <f t="shared" ca="1" si="222"/>
        <v>0</v>
      </c>
      <c r="R501" s="306">
        <f t="shared" ca="1" si="223"/>
        <v>0</v>
      </c>
      <c r="S501" s="307">
        <f t="shared" ca="1" si="224"/>
        <v>3.2539999999999996</v>
      </c>
      <c r="T501" s="304">
        <f t="shared" ca="1" si="204"/>
        <v>31.921739999999996</v>
      </c>
      <c r="U501" s="311">
        <f t="shared" ca="1" si="205"/>
        <v>0</v>
      </c>
      <c r="V501" s="306">
        <f t="shared" ca="1" si="206"/>
        <v>1.2253522421600453</v>
      </c>
      <c r="W501" s="304">
        <f t="shared" ca="1" si="207"/>
        <v>27.66662223786939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1.2712405620545812</v>
      </c>
      <c r="AH501" s="304">
        <f t="shared" ca="1" si="231"/>
        <v>-8.5023129601981875</v>
      </c>
    </row>
    <row r="502" spans="1:34" x14ac:dyDescent="0.2">
      <c r="A502" s="347">
        <f t="shared" ca="1" si="209"/>
        <v>1E-4</v>
      </c>
      <c r="B502" s="304">
        <f t="shared" ca="1" si="210"/>
        <v>33.312100000000584</v>
      </c>
      <c r="D502" s="306">
        <f t="shared" ca="1" si="211"/>
        <v>-0.73221577396465687</v>
      </c>
      <c r="E502" s="307">
        <f t="shared" ca="1" si="212"/>
        <v>-1.3392452104929955</v>
      </c>
      <c r="F502" s="304">
        <f t="shared" ca="1" si="213"/>
        <v>1.5263412703164025</v>
      </c>
      <c r="G502" s="306">
        <f t="shared" ca="1" si="214"/>
        <v>9.0588484282738708</v>
      </c>
      <c r="H502" s="307">
        <f t="shared" ca="1" si="215"/>
        <v>-104.79971170164538</v>
      </c>
      <c r="I502" s="304">
        <f t="shared" ca="1" si="216"/>
        <v>105.19050483572377</v>
      </c>
      <c r="J502" s="306">
        <f t="shared" ca="1" si="217"/>
        <v>725.01152856350234</v>
      </c>
      <c r="K502" s="307">
        <f t="shared" ca="1" si="218"/>
        <v>-2.8855128188097368</v>
      </c>
      <c r="L502" s="304">
        <f t="shared" ca="1" si="203"/>
        <v>725.01727064547481</v>
      </c>
      <c r="M502" s="306">
        <f t="shared" ca="1" si="219"/>
        <v>-1.4845710224061042</v>
      </c>
      <c r="N502" s="304">
        <f t="shared" ca="1" si="220"/>
        <v>-85.05965397129134</v>
      </c>
      <c r="P502" s="310">
        <f t="shared" ca="1" si="221"/>
        <v>23</v>
      </c>
      <c r="Q502" s="304">
        <f t="shared" ca="1" si="222"/>
        <v>0</v>
      </c>
      <c r="R502" s="306">
        <f t="shared" ca="1" si="223"/>
        <v>0</v>
      </c>
      <c r="S502" s="307">
        <f t="shared" ca="1" si="224"/>
        <v>3.2539999999999996</v>
      </c>
      <c r="T502" s="304">
        <f t="shared" ca="1" si="204"/>
        <v>31.921739999999996</v>
      </c>
      <c r="U502" s="311">
        <f t="shared" ca="1" si="205"/>
        <v>0</v>
      </c>
      <c r="V502" s="306">
        <f t="shared" ca="1" si="206"/>
        <v>1.2253535263255417</v>
      </c>
      <c r="W502" s="304">
        <f t="shared" ca="1" si="207"/>
        <v>27.66671810202827</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1.2712117798025862</v>
      </c>
      <c r="AH502" s="304">
        <f t="shared" ca="1" si="231"/>
        <v>-8.5023424209801455</v>
      </c>
    </row>
    <row r="503" spans="1:34" x14ac:dyDescent="0.2">
      <c r="A503" s="347">
        <f t="shared" ca="1" si="209"/>
        <v>1E-4</v>
      </c>
      <c r="B503" s="304">
        <f t="shared" ca="1" si="210"/>
        <v>33.312200000000587</v>
      </c>
      <c r="D503" s="306">
        <f t="shared" ca="1" si="211"/>
        <v>-0.73221150782167677</v>
      </c>
      <c r="E503" s="307">
        <f t="shared" ca="1" si="212"/>
        <v>-1.3392152714646599</v>
      </c>
      <c r="F503" s="304">
        <f t="shared" ca="1" si="213"/>
        <v>1.5263129546428729</v>
      </c>
      <c r="G503" s="306">
        <f t="shared" ca="1" si="214"/>
        <v>9.0587752071230891</v>
      </c>
      <c r="H503" s="307">
        <f t="shared" ca="1" si="215"/>
        <v>-104.79984562317253</v>
      </c>
      <c r="I503" s="304">
        <f t="shared" ca="1" si="216"/>
        <v>105.19063195405749</v>
      </c>
      <c r="J503" s="306">
        <f t="shared" ca="1" si="217"/>
        <v>725.01152856350234</v>
      </c>
      <c r="K503" s="307">
        <f t="shared" ca="1" si="218"/>
        <v>-2.8959927966759778</v>
      </c>
      <c r="L503" s="304">
        <f t="shared" ca="1" si="203"/>
        <v>725.01731243072015</v>
      </c>
      <c r="M503" s="306">
        <f t="shared" ca="1" si="219"/>
        <v>-1.4845718255408165</v>
      </c>
      <c r="N503" s="304">
        <f t="shared" ca="1" si="220"/>
        <v>-85.05969998752073</v>
      </c>
      <c r="P503" s="310">
        <f t="shared" ca="1" si="221"/>
        <v>23</v>
      </c>
      <c r="Q503" s="304">
        <f t="shared" ca="1" si="222"/>
        <v>0</v>
      </c>
      <c r="R503" s="306">
        <f t="shared" ca="1" si="223"/>
        <v>0</v>
      </c>
      <c r="S503" s="307">
        <f t="shared" ca="1" si="224"/>
        <v>3.2539999999999996</v>
      </c>
      <c r="T503" s="304">
        <f t="shared" ca="1" si="204"/>
        <v>31.921739999999996</v>
      </c>
      <c r="U503" s="311">
        <f t="shared" ca="1" si="205"/>
        <v>0</v>
      </c>
      <c r="V503" s="306">
        <f t="shared" ca="1" si="206"/>
        <v>1.2253548104940244</v>
      </c>
      <c r="W503" s="304">
        <f t="shared" ca="1" si="207"/>
        <v>27.666813964961531</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1.2711829979138116</v>
      </c>
      <c r="AH503" s="304">
        <f t="shared" ca="1" si="231"/>
        <v>-8.5023718813854554</v>
      </c>
    </row>
    <row r="504" spans="1:34" x14ac:dyDescent="0.2">
      <c r="A504" s="347">
        <f t="shared" ca="1" si="209"/>
        <v>1E-4</v>
      </c>
      <c r="B504" s="304">
        <f t="shared" ca="1" si="210"/>
        <v>33.31230000000059</v>
      </c>
      <c r="D504" s="306">
        <f t="shared" ca="1" si="211"/>
        <v>-0.73220724167007301</v>
      </c>
      <c r="E504" s="307">
        <f t="shared" ca="1" si="212"/>
        <v>-1.3391853328191363</v>
      </c>
      <c r="F504" s="304">
        <f t="shared" ca="1" si="213"/>
        <v>1.5262846393749749</v>
      </c>
      <c r="G504" s="306">
        <f t="shared" ca="1" si="214"/>
        <v>9.0587019863989227</v>
      </c>
      <c r="H504" s="307">
        <f t="shared" ca="1" si="215"/>
        <v>-104.79997954170581</v>
      </c>
      <c r="I504" s="304">
        <f t="shared" ca="1" si="216"/>
        <v>105.19075906951306</v>
      </c>
      <c r="J504" s="306">
        <f t="shared" ca="1" si="217"/>
        <v>725.01152856350234</v>
      </c>
      <c r="K504" s="307">
        <f t="shared" ca="1" si="218"/>
        <v>-2.9064727879342218</v>
      </c>
      <c r="L504" s="304">
        <f t="shared" ca="1" si="203"/>
        <v>725.01735436750278</v>
      </c>
      <c r="M504" s="306">
        <f t="shared" ca="1" si="219"/>
        <v>-1.4845726286670959</v>
      </c>
      <c r="N504" s="304">
        <f t="shared" ca="1" si="220"/>
        <v>-85.059746003266966</v>
      </c>
      <c r="P504" s="310">
        <f t="shared" ca="1" si="221"/>
        <v>23</v>
      </c>
      <c r="Q504" s="304">
        <f t="shared" ca="1" si="222"/>
        <v>0</v>
      </c>
      <c r="R504" s="306">
        <f t="shared" ca="1" si="223"/>
        <v>0</v>
      </c>
      <c r="S504" s="307">
        <f t="shared" ca="1" si="224"/>
        <v>3.2539999999999996</v>
      </c>
      <c r="T504" s="304">
        <f t="shared" ca="1" si="204"/>
        <v>31.921739999999996</v>
      </c>
      <c r="U504" s="311">
        <f t="shared" ca="1" si="205"/>
        <v>0</v>
      </c>
      <c r="V504" s="306">
        <f t="shared" ca="1" si="206"/>
        <v>1.2253560946654947</v>
      </c>
      <c r="W504" s="304">
        <f t="shared" ca="1" si="207"/>
        <v>27.666909826669208</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1.2711542163882577</v>
      </c>
      <c r="AH504" s="304">
        <f t="shared" ca="1" si="231"/>
        <v>-8.5024013414141155</v>
      </c>
    </row>
    <row r="505" spans="1:34" x14ac:dyDescent="0.2">
      <c r="A505" s="347">
        <f t="shared" ca="1" si="209"/>
        <v>1E-4</v>
      </c>
      <c r="B505" s="304">
        <f t="shared" ca="1" si="210"/>
        <v>33.312400000000594</v>
      </c>
      <c r="D505" s="306">
        <f t="shared" ca="1" si="211"/>
        <v>-0.73220297550985014</v>
      </c>
      <c r="E505" s="307">
        <f t="shared" ca="1" si="212"/>
        <v>-1.3391553945564159</v>
      </c>
      <c r="F505" s="304">
        <f t="shared" ca="1" si="213"/>
        <v>1.5262563245127039</v>
      </c>
      <c r="G505" s="306">
        <f t="shared" ca="1" si="214"/>
        <v>9.0586287661013714</v>
      </c>
      <c r="H505" s="307">
        <f t="shared" ca="1" si="215"/>
        <v>-104.80011345724526</v>
      </c>
      <c r="I505" s="304">
        <f t="shared" ca="1" si="216"/>
        <v>105.19088618209049</v>
      </c>
      <c r="J505" s="306">
        <f t="shared" ca="1" si="217"/>
        <v>725.01152856350234</v>
      </c>
      <c r="K505" s="307">
        <f t="shared" ca="1" si="218"/>
        <v>-2.9169527925841692</v>
      </c>
      <c r="L505" s="304">
        <f t="shared" ca="1" si="203"/>
        <v>725.01739645582313</v>
      </c>
      <c r="M505" s="306">
        <f t="shared" ca="1" si="219"/>
        <v>-1.4845734317849428</v>
      </c>
      <c r="N505" s="304">
        <f t="shared" ca="1" si="220"/>
        <v>-85.059792018530047</v>
      </c>
      <c r="P505" s="310">
        <f t="shared" ca="1" si="221"/>
        <v>23</v>
      </c>
      <c r="Q505" s="304">
        <f t="shared" ca="1" si="222"/>
        <v>0</v>
      </c>
      <c r="R505" s="306">
        <f t="shared" ca="1" si="223"/>
        <v>0</v>
      </c>
      <c r="S505" s="307">
        <f t="shared" ca="1" si="224"/>
        <v>3.2539999999999996</v>
      </c>
      <c r="T505" s="304">
        <f t="shared" ca="1" si="204"/>
        <v>31.921739999999996</v>
      </c>
      <c r="U505" s="311">
        <f t="shared" ca="1" si="205"/>
        <v>0</v>
      </c>
      <c r="V505" s="306">
        <f t="shared" ca="1" si="206"/>
        <v>1.2253573788399519</v>
      </c>
      <c r="W505" s="304">
        <f t="shared" ca="1" si="207"/>
        <v>27.667005687151278</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1.2711254352259136</v>
      </c>
      <c r="AH505" s="304">
        <f t="shared" ca="1" si="231"/>
        <v>-8.5024308010661382</v>
      </c>
    </row>
    <row r="506" spans="1:34" x14ac:dyDescent="0.2">
      <c r="A506" s="347">
        <f t="shared" ca="1" si="209"/>
        <v>1E-4</v>
      </c>
      <c r="B506" s="304">
        <f t="shared" ca="1" si="210"/>
        <v>33.312500000000597</v>
      </c>
      <c r="D506" s="306">
        <f t="shared" ca="1" si="211"/>
        <v>-0.73219870934100706</v>
      </c>
      <c r="E506" s="307">
        <f t="shared" ca="1" si="212"/>
        <v>-1.3391254566765056</v>
      </c>
      <c r="F506" s="304">
        <f t="shared" ca="1" si="213"/>
        <v>1.526228010056065</v>
      </c>
      <c r="G506" s="306">
        <f t="shared" ca="1" si="214"/>
        <v>9.058555546230437</v>
      </c>
      <c r="H506" s="307">
        <f t="shared" ca="1" si="215"/>
        <v>-104.80024736979092</v>
      </c>
      <c r="I506" s="304">
        <f t="shared" ca="1" si="216"/>
        <v>105.19101329178986</v>
      </c>
      <c r="J506" s="306">
        <f t="shared" ca="1" si="217"/>
        <v>725.01152856350234</v>
      </c>
      <c r="K506" s="307">
        <f t="shared" ca="1" si="218"/>
        <v>-2.927432810625521</v>
      </c>
      <c r="L506" s="304">
        <f t="shared" ca="1" si="203"/>
        <v>725.0174386956819</v>
      </c>
      <c r="M506" s="306">
        <f t="shared" ca="1" si="219"/>
        <v>-1.4845742348943574</v>
      </c>
      <c r="N506" s="304">
        <f t="shared" ca="1" si="220"/>
        <v>-85.059838033309987</v>
      </c>
      <c r="P506" s="310">
        <f t="shared" ca="1" si="221"/>
        <v>23</v>
      </c>
      <c r="Q506" s="304">
        <f t="shared" ca="1" si="222"/>
        <v>0</v>
      </c>
      <c r="R506" s="306">
        <f t="shared" ca="1" si="223"/>
        <v>0</v>
      </c>
      <c r="S506" s="307">
        <f t="shared" ca="1" si="224"/>
        <v>3.2539999999999996</v>
      </c>
      <c r="T506" s="304">
        <f t="shared" ca="1" si="204"/>
        <v>31.921739999999996</v>
      </c>
      <c r="U506" s="311">
        <f t="shared" ca="1" si="205"/>
        <v>0</v>
      </c>
      <c r="V506" s="306">
        <f t="shared" ca="1" si="206"/>
        <v>1.225358663017396</v>
      </c>
      <c r="W506" s="304">
        <f t="shared" ca="1" si="207"/>
        <v>27.667101546407775</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1.2710966544267883</v>
      </c>
      <c r="AH506" s="304">
        <f t="shared" ca="1" si="231"/>
        <v>-8.5024602603415129</v>
      </c>
    </row>
    <row r="507" spans="1:34" x14ac:dyDescent="0.2">
      <c r="A507" s="347">
        <f t="shared" ca="1" si="209"/>
        <v>1E-4</v>
      </c>
      <c r="B507" s="304">
        <f t="shared" ca="1" si="210"/>
        <v>33.3126000000006</v>
      </c>
      <c r="D507" s="306">
        <f t="shared" ca="1" si="211"/>
        <v>-0.73219444316354476</v>
      </c>
      <c r="E507" s="307">
        <f t="shared" ca="1" si="212"/>
        <v>-1.339095519179395</v>
      </c>
      <c r="F507" s="304">
        <f t="shared" ca="1" si="213"/>
        <v>1.5261996960050499</v>
      </c>
      <c r="G507" s="306">
        <f t="shared" ca="1" si="214"/>
        <v>9.0584823267861214</v>
      </c>
      <c r="H507" s="307">
        <f t="shared" ca="1" si="215"/>
        <v>-104.80038127934284</v>
      </c>
      <c r="I507" s="304">
        <f t="shared" ca="1" si="216"/>
        <v>105.1911403986112</v>
      </c>
      <c r="J507" s="306">
        <f t="shared" ca="1" si="217"/>
        <v>725.01152856350234</v>
      </c>
      <c r="K507" s="307">
        <f t="shared" ca="1" si="218"/>
        <v>-2.9379128420579779</v>
      </c>
      <c r="L507" s="304">
        <f t="shared" ca="1" si="203"/>
        <v>725.01748108707955</v>
      </c>
      <c r="M507" s="306">
        <f t="shared" ca="1" si="219"/>
        <v>-1.4845750379953397</v>
      </c>
      <c r="N507" s="304">
        <f t="shared" ca="1" si="220"/>
        <v>-85.059884047606801</v>
      </c>
      <c r="P507" s="310">
        <f t="shared" ca="1" si="221"/>
        <v>23</v>
      </c>
      <c r="Q507" s="304">
        <f t="shared" ca="1" si="222"/>
        <v>0</v>
      </c>
      <c r="R507" s="306">
        <f t="shared" ca="1" si="223"/>
        <v>0</v>
      </c>
      <c r="S507" s="307">
        <f t="shared" ca="1" si="224"/>
        <v>3.2539999999999996</v>
      </c>
      <c r="T507" s="304">
        <f t="shared" ca="1" si="204"/>
        <v>31.921739999999996</v>
      </c>
      <c r="U507" s="311">
        <f t="shared" ca="1" si="205"/>
        <v>0</v>
      </c>
      <c r="V507" s="306">
        <f t="shared" ca="1" si="206"/>
        <v>1.2253599471978271</v>
      </c>
      <c r="W507" s="304">
        <f t="shared" ca="1" si="207"/>
        <v>27.667197404438717</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1.271067873990873</v>
      </c>
      <c r="AH507" s="304">
        <f t="shared" ca="1" si="231"/>
        <v>-8.502489719240252</v>
      </c>
    </row>
    <row r="508" spans="1:34" x14ac:dyDescent="0.2">
      <c r="A508" s="347">
        <f t="shared" ca="1" si="209"/>
        <v>1E-4</v>
      </c>
      <c r="B508" s="304">
        <f t="shared" ca="1" si="210"/>
        <v>33.312700000000603</v>
      </c>
      <c r="D508" s="306">
        <f t="shared" ca="1" si="211"/>
        <v>-0.73219017697746325</v>
      </c>
      <c r="E508" s="307">
        <f t="shared" ca="1" si="212"/>
        <v>-1.3390655820650803</v>
      </c>
      <c r="F508" s="304">
        <f t="shared" ca="1" si="213"/>
        <v>1.5261713823596554</v>
      </c>
      <c r="G508" s="306">
        <f t="shared" ca="1" si="214"/>
        <v>9.0584091077684228</v>
      </c>
      <c r="H508" s="307">
        <f t="shared" ca="1" si="215"/>
        <v>-104.80051518590105</v>
      </c>
      <c r="I508" s="304">
        <f t="shared" ca="1" si="216"/>
        <v>105.1912675025545</v>
      </c>
      <c r="J508" s="306">
        <f t="shared" ca="1" si="217"/>
        <v>725.01152856350234</v>
      </c>
      <c r="K508" s="307">
        <f t="shared" ca="1" si="218"/>
        <v>-2.9483928868812401</v>
      </c>
      <c r="L508" s="304">
        <f t="shared" ca="1" si="203"/>
        <v>725.01752363001651</v>
      </c>
      <c r="M508" s="306">
        <f t="shared" ca="1" si="219"/>
        <v>-1.4845758410878898</v>
      </c>
      <c r="N508" s="304">
        <f t="shared" ca="1" si="220"/>
        <v>-85.059930061420474</v>
      </c>
      <c r="P508" s="310">
        <f t="shared" ca="1" si="221"/>
        <v>23</v>
      </c>
      <c r="Q508" s="304">
        <f t="shared" ca="1" si="222"/>
        <v>0</v>
      </c>
      <c r="R508" s="306">
        <f t="shared" ca="1" si="223"/>
        <v>0</v>
      </c>
      <c r="S508" s="307">
        <f t="shared" ca="1" si="224"/>
        <v>3.2539999999999996</v>
      </c>
      <c r="T508" s="304">
        <f t="shared" ca="1" si="204"/>
        <v>31.921739999999996</v>
      </c>
      <c r="U508" s="311">
        <f t="shared" ca="1" si="205"/>
        <v>0</v>
      </c>
      <c r="V508" s="306">
        <f t="shared" ca="1" si="206"/>
        <v>1.2253612313812445</v>
      </c>
      <c r="W508" s="304">
        <f t="shared" ca="1" si="207"/>
        <v>27.667293261244062</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1.2710390939181586</v>
      </c>
      <c r="AH508" s="304">
        <f t="shared" ca="1" si="231"/>
        <v>-8.5025191777623608</v>
      </c>
    </row>
    <row r="509" spans="1:34" x14ac:dyDescent="0.2">
      <c r="A509" s="347">
        <f t="shared" ca="1" si="209"/>
        <v>1E-4</v>
      </c>
      <c r="B509" s="304">
        <f t="shared" ca="1" si="210"/>
        <v>33.312800000000607</v>
      </c>
      <c r="D509" s="306">
        <f t="shared" ca="1" si="211"/>
        <v>-0.73218591078276507</v>
      </c>
      <c r="E509" s="307">
        <f t="shared" ca="1" si="212"/>
        <v>-1.3390356453335723</v>
      </c>
      <c r="F509" s="304">
        <f t="shared" ca="1" si="213"/>
        <v>1.5261430691198921</v>
      </c>
      <c r="G509" s="306">
        <f t="shared" ca="1" si="214"/>
        <v>9.0583358891773447</v>
      </c>
      <c r="H509" s="307">
        <f t="shared" ca="1" si="215"/>
        <v>-104.80064908946558</v>
      </c>
      <c r="I509" s="304">
        <f t="shared" ca="1" si="216"/>
        <v>105.19139460361984</v>
      </c>
      <c r="J509" s="306">
        <f t="shared" ca="1" si="217"/>
        <v>725.01152856350234</v>
      </c>
      <c r="K509" s="307">
        <f t="shared" ca="1" si="218"/>
        <v>-2.9588729450950084</v>
      </c>
      <c r="L509" s="304">
        <f t="shared" ca="1" si="203"/>
        <v>725.01756632449349</v>
      </c>
      <c r="M509" s="306">
        <f t="shared" ca="1" si="219"/>
        <v>-1.4845766441720076</v>
      </c>
      <c r="N509" s="304">
        <f t="shared" ca="1" si="220"/>
        <v>-85.05997607475102</v>
      </c>
      <c r="P509" s="310">
        <f t="shared" ca="1" si="221"/>
        <v>23</v>
      </c>
      <c r="Q509" s="304">
        <f t="shared" ca="1" si="222"/>
        <v>0</v>
      </c>
      <c r="R509" s="306">
        <f t="shared" ca="1" si="223"/>
        <v>0</v>
      </c>
      <c r="S509" s="307">
        <f t="shared" ca="1" si="224"/>
        <v>3.2539999999999996</v>
      </c>
      <c r="T509" s="304">
        <f t="shared" ca="1" si="204"/>
        <v>31.921739999999996</v>
      </c>
      <c r="U509" s="311">
        <f t="shared" ca="1" si="205"/>
        <v>0</v>
      </c>
      <c r="V509" s="306">
        <f t="shared" ca="1" si="206"/>
        <v>1.2253625155676495</v>
      </c>
      <c r="W509" s="304">
        <f t="shared" ca="1" si="207"/>
        <v>27.667389116823884</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1.2710103142086631</v>
      </c>
      <c r="AH509" s="304">
        <f t="shared" ca="1" si="231"/>
        <v>-8.5025486359078251</v>
      </c>
    </row>
    <row r="510" spans="1:34" x14ac:dyDescent="0.2">
      <c r="A510" s="347">
        <f t="shared" ca="1" si="209"/>
        <v>1E-4</v>
      </c>
      <c r="B510" s="304">
        <f t="shared" ca="1" si="210"/>
        <v>33.31290000000061</v>
      </c>
      <c r="D510" s="306">
        <f t="shared" ca="1" si="211"/>
        <v>-0.73218164457945212</v>
      </c>
      <c r="E510" s="307">
        <f t="shared" ca="1" si="212"/>
        <v>-1.3390057089848444</v>
      </c>
      <c r="F510" s="304">
        <f t="shared" ca="1" si="213"/>
        <v>1.5261147562857378</v>
      </c>
      <c r="G510" s="306">
        <f t="shared" ca="1" si="214"/>
        <v>9.0582626710128871</v>
      </c>
      <c r="H510" s="307">
        <f t="shared" ca="1" si="215"/>
        <v>-104.80078299003648</v>
      </c>
      <c r="I510" s="304">
        <f t="shared" ca="1" si="216"/>
        <v>105.19152170180725</v>
      </c>
      <c r="J510" s="306">
        <f t="shared" ca="1" si="217"/>
        <v>725.01152856350234</v>
      </c>
      <c r="K510" s="307">
        <f t="shared" ca="1" si="218"/>
        <v>-2.9693530166989834</v>
      </c>
      <c r="L510" s="304">
        <f t="shared" ca="1" si="203"/>
        <v>725.01760917051104</v>
      </c>
      <c r="M510" s="306">
        <f t="shared" ca="1" si="219"/>
        <v>-1.4845774472476936</v>
      </c>
      <c r="N510" s="304">
        <f t="shared" ca="1" si="220"/>
        <v>-85.060022087598455</v>
      </c>
      <c r="P510" s="310">
        <f t="shared" ca="1" si="221"/>
        <v>23</v>
      </c>
      <c r="Q510" s="304">
        <f t="shared" ca="1" si="222"/>
        <v>0</v>
      </c>
      <c r="R510" s="306">
        <f t="shared" ca="1" si="223"/>
        <v>0</v>
      </c>
      <c r="S510" s="307">
        <f t="shared" ca="1" si="224"/>
        <v>3.2539999999999996</v>
      </c>
      <c r="T510" s="304">
        <f t="shared" ca="1" si="204"/>
        <v>31.921739999999996</v>
      </c>
      <c r="U510" s="311">
        <f t="shared" ca="1" si="205"/>
        <v>0</v>
      </c>
      <c r="V510" s="306">
        <f t="shared" ca="1" si="206"/>
        <v>1.225363799757041</v>
      </c>
      <c r="W510" s="304">
        <f t="shared" ca="1" si="207"/>
        <v>27.667484971178151</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1.2709815348623614</v>
      </c>
      <c r="AH510" s="304">
        <f t="shared" ca="1" si="231"/>
        <v>-8.5025780936766715</v>
      </c>
    </row>
    <row r="511" spans="1:34" x14ac:dyDescent="0.2">
      <c r="A511" s="347">
        <f t="shared" ca="1" si="209"/>
        <v>1E-4</v>
      </c>
      <c r="B511" s="304">
        <f t="shared" ca="1" si="210"/>
        <v>33.313000000000613</v>
      </c>
      <c r="D511" s="306">
        <f t="shared" ca="1" si="211"/>
        <v>-0.73217737836752295</v>
      </c>
      <c r="E511" s="307">
        <f t="shared" ca="1" si="212"/>
        <v>-1.3389757730189142</v>
      </c>
      <c r="F511" s="304">
        <f t="shared" ca="1" si="213"/>
        <v>1.5260864438572075</v>
      </c>
      <c r="G511" s="306">
        <f t="shared" ca="1" si="214"/>
        <v>9.05818945327505</v>
      </c>
      <c r="H511" s="307">
        <f t="shared" ca="1" si="215"/>
        <v>-104.80091688761378</v>
      </c>
      <c r="I511" s="304">
        <f t="shared" ca="1" si="216"/>
        <v>105.19164879711674</v>
      </c>
      <c r="J511" s="306">
        <f t="shared" ca="1" si="217"/>
        <v>725.01152856350234</v>
      </c>
      <c r="K511" s="307">
        <f t="shared" ca="1" si="218"/>
        <v>-2.9798331016928659</v>
      </c>
      <c r="L511" s="304">
        <f t="shared" ca="1" si="203"/>
        <v>725.01765216806973</v>
      </c>
      <c r="M511" s="306">
        <f t="shared" ca="1" si="219"/>
        <v>-1.4845782503149478</v>
      </c>
      <c r="N511" s="304">
        <f t="shared" ca="1" si="220"/>
        <v>-85.060068099962791</v>
      </c>
      <c r="P511" s="310">
        <f t="shared" ca="1" si="221"/>
        <v>23</v>
      </c>
      <c r="Q511" s="304">
        <f t="shared" ca="1" si="222"/>
        <v>0</v>
      </c>
      <c r="R511" s="306">
        <f t="shared" ca="1" si="223"/>
        <v>0</v>
      </c>
      <c r="S511" s="307">
        <f t="shared" ca="1" si="224"/>
        <v>3.2539999999999996</v>
      </c>
      <c r="T511" s="304">
        <f t="shared" ca="1" si="204"/>
        <v>31.921739999999996</v>
      </c>
      <c r="U511" s="311">
        <f t="shared" ca="1" si="205"/>
        <v>0</v>
      </c>
      <c r="V511" s="306">
        <f t="shared" ca="1" si="206"/>
        <v>1.2253650839494195</v>
      </c>
      <c r="W511" s="304">
        <f t="shared" ca="1" si="207"/>
        <v>27.667580824306878</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1.2709527558792608</v>
      </c>
      <c r="AH511" s="304">
        <f t="shared" ca="1" si="231"/>
        <v>-8.5026075510688859</v>
      </c>
    </row>
    <row r="512" spans="1:34" x14ac:dyDescent="0.2">
      <c r="A512" s="347">
        <f t="shared" ca="1" si="209"/>
        <v>1E-4</v>
      </c>
      <c r="B512" s="304">
        <f t="shared" ca="1" si="210"/>
        <v>33.313100000000617</v>
      </c>
      <c r="D512" s="306">
        <f t="shared" ca="1" si="211"/>
        <v>-0.73217311214697811</v>
      </c>
      <c r="E512" s="307">
        <f t="shared" ca="1" si="212"/>
        <v>-1.338945837435773</v>
      </c>
      <c r="F512" s="304">
        <f t="shared" ca="1" si="213"/>
        <v>1.5260581318342938</v>
      </c>
      <c r="G512" s="306">
        <f t="shared" ca="1" si="214"/>
        <v>9.0581162359638352</v>
      </c>
      <c r="H512" s="307">
        <f t="shared" ca="1" si="215"/>
        <v>-104.80105078219752</v>
      </c>
      <c r="I512" s="304">
        <f t="shared" ca="1" si="216"/>
        <v>105.1917758895484</v>
      </c>
      <c r="J512" s="306">
        <f t="shared" ca="1" si="217"/>
        <v>725.01152856350234</v>
      </c>
      <c r="K512" s="307">
        <f t="shared" ca="1" si="218"/>
        <v>-2.9903132000763564</v>
      </c>
      <c r="L512" s="304">
        <f t="shared" ca="1" si="203"/>
        <v>725.01769531716991</v>
      </c>
      <c r="M512" s="306">
        <f t="shared" ca="1" si="219"/>
        <v>-1.4845790533737702</v>
      </c>
      <c r="N512" s="304">
        <f t="shared" ca="1" si="220"/>
        <v>-85.060114111844015</v>
      </c>
      <c r="P512" s="310">
        <f t="shared" ca="1" si="221"/>
        <v>23</v>
      </c>
      <c r="Q512" s="304">
        <f t="shared" ca="1" si="222"/>
        <v>0</v>
      </c>
      <c r="R512" s="306">
        <f t="shared" ca="1" si="223"/>
        <v>0</v>
      </c>
      <c r="S512" s="307">
        <f t="shared" ca="1" si="224"/>
        <v>3.2539999999999996</v>
      </c>
      <c r="T512" s="304">
        <f t="shared" ca="1" si="204"/>
        <v>31.921739999999996</v>
      </c>
      <c r="U512" s="311">
        <f t="shared" ca="1" si="205"/>
        <v>0</v>
      </c>
      <c r="V512" s="306">
        <f t="shared" ca="1" si="206"/>
        <v>1.2253663681447844</v>
      </c>
      <c r="W512" s="304">
        <f t="shared" ca="1" si="207"/>
        <v>27.667676676210082</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1.2709239772593612</v>
      </c>
      <c r="AH512" s="304">
        <f t="shared" ca="1" si="231"/>
        <v>-8.5026370080844753</v>
      </c>
    </row>
    <row r="513" spans="1:34" x14ac:dyDescent="0.2">
      <c r="A513" s="347">
        <f t="shared" ca="1" si="209"/>
        <v>1E-4</v>
      </c>
      <c r="B513" s="304">
        <f t="shared" ca="1" si="210"/>
        <v>33.31320000000062</v>
      </c>
      <c r="D513" s="306">
        <f t="shared" ca="1" si="211"/>
        <v>-0.73216884591782128</v>
      </c>
      <c r="E513" s="307">
        <f t="shared" ca="1" si="212"/>
        <v>-1.3389159022354153</v>
      </c>
      <c r="F513" s="304">
        <f t="shared" ca="1" si="213"/>
        <v>1.5260298202169937</v>
      </c>
      <c r="G513" s="306">
        <f t="shared" ca="1" si="214"/>
        <v>9.0580430190792427</v>
      </c>
      <c r="H513" s="307">
        <f t="shared" ca="1" si="215"/>
        <v>-104.80118467378774</v>
      </c>
      <c r="I513" s="304">
        <f t="shared" ca="1" si="216"/>
        <v>105.19190297910222</v>
      </c>
      <c r="J513" s="306">
        <f t="shared" ca="1" si="217"/>
        <v>725.01152856350234</v>
      </c>
      <c r="K513" s="307">
        <f t="shared" ca="1" si="218"/>
        <v>-3.0007933118491557</v>
      </c>
      <c r="L513" s="304">
        <f t="shared" ca="1" si="203"/>
        <v>725.01773861781237</v>
      </c>
      <c r="M513" s="306">
        <f t="shared" ca="1" si="219"/>
        <v>-1.4845798564241612</v>
      </c>
      <c r="N513" s="304">
        <f t="shared" ca="1" si="220"/>
        <v>-85.060160123242156</v>
      </c>
      <c r="P513" s="310">
        <f t="shared" ca="1" si="221"/>
        <v>23</v>
      </c>
      <c r="Q513" s="304">
        <f t="shared" ca="1" si="222"/>
        <v>0</v>
      </c>
      <c r="R513" s="306">
        <f t="shared" ca="1" si="223"/>
        <v>0</v>
      </c>
      <c r="S513" s="307">
        <f t="shared" ca="1" si="224"/>
        <v>3.2539999999999996</v>
      </c>
      <c r="T513" s="304">
        <f t="shared" ca="1" si="204"/>
        <v>31.921739999999996</v>
      </c>
      <c r="U513" s="311">
        <f t="shared" ca="1" si="205"/>
        <v>0</v>
      </c>
      <c r="V513" s="306">
        <f t="shared" ca="1" si="206"/>
        <v>1.2253676523431363</v>
      </c>
      <c r="W513" s="304">
        <f t="shared" ca="1" si="207"/>
        <v>27.667772526887777</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1.2708951990026573</v>
      </c>
      <c r="AH513" s="304">
        <f t="shared" ca="1" si="231"/>
        <v>-8.5026664647234433</v>
      </c>
    </row>
    <row r="514" spans="1:34" x14ac:dyDescent="0.2">
      <c r="A514" s="347">
        <f t="shared" ca="1" si="209"/>
        <v>1E-4</v>
      </c>
      <c r="B514" s="304">
        <f t="shared" ca="1" si="210"/>
        <v>33.313300000000623</v>
      </c>
      <c r="D514" s="306">
        <f t="shared" ca="1" si="211"/>
        <v>-0.73216457968004911</v>
      </c>
      <c r="E514" s="307">
        <f t="shared" ca="1" si="212"/>
        <v>-1.3388859674178359</v>
      </c>
      <c r="F514" s="304">
        <f t="shared" ca="1" si="213"/>
        <v>1.5260015090053016</v>
      </c>
      <c r="G514" s="306">
        <f t="shared" ca="1" si="214"/>
        <v>9.0579698026212743</v>
      </c>
      <c r="H514" s="307">
        <f t="shared" ca="1" si="215"/>
        <v>-104.80131856238448</v>
      </c>
      <c r="I514" s="304">
        <f t="shared" ca="1" si="216"/>
        <v>105.19203006577824</v>
      </c>
      <c r="J514" s="306">
        <f t="shared" ca="1" si="217"/>
        <v>725.01152856350234</v>
      </c>
      <c r="K514" s="307">
        <f t="shared" ca="1" si="218"/>
        <v>-3.0112734370109644</v>
      </c>
      <c r="L514" s="304">
        <f t="shared" ca="1" si="203"/>
        <v>725.01778206999757</v>
      </c>
      <c r="M514" s="306">
        <f t="shared" ca="1" si="219"/>
        <v>-1.4845806594661206</v>
      </c>
      <c r="N514" s="304">
        <f t="shared" ca="1" si="220"/>
        <v>-85.060206134157198</v>
      </c>
      <c r="P514" s="310">
        <f t="shared" ca="1" si="221"/>
        <v>23</v>
      </c>
      <c r="Q514" s="304">
        <f t="shared" ca="1" si="222"/>
        <v>0</v>
      </c>
      <c r="R514" s="306">
        <f t="shared" ca="1" si="223"/>
        <v>0</v>
      </c>
      <c r="S514" s="307">
        <f t="shared" ca="1" si="224"/>
        <v>3.2539999999999996</v>
      </c>
      <c r="T514" s="304">
        <f t="shared" ca="1" si="204"/>
        <v>31.921739999999996</v>
      </c>
      <c r="U514" s="311">
        <f t="shared" ca="1" si="205"/>
        <v>0</v>
      </c>
      <c r="V514" s="306">
        <f t="shared" ca="1" si="206"/>
        <v>1.2253689365444749</v>
      </c>
      <c r="W514" s="304">
        <f t="shared" ca="1" si="207"/>
        <v>27.66786837633995</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1.2708664211091421</v>
      </c>
      <c r="AH514" s="304">
        <f t="shared" ca="1" si="231"/>
        <v>-8.5026959209857971</v>
      </c>
    </row>
    <row r="515" spans="1:34" x14ac:dyDescent="0.2">
      <c r="A515" s="347">
        <f t="shared" ca="1" si="209"/>
        <v>1E-4</v>
      </c>
      <c r="B515" s="304">
        <f t="shared" ca="1" si="210"/>
        <v>33.313400000000627</v>
      </c>
      <c r="D515" s="306">
        <f t="shared" ca="1" si="211"/>
        <v>-0.73216031343366639</v>
      </c>
      <c r="E515" s="307">
        <f t="shared" ca="1" si="212"/>
        <v>-1.3388560329830437</v>
      </c>
      <c r="F515" s="304">
        <f t="shared" ca="1" si="213"/>
        <v>1.5259731981992271</v>
      </c>
      <c r="G515" s="306">
        <f t="shared" ca="1" si="214"/>
        <v>9.0578965865899317</v>
      </c>
      <c r="H515" s="307">
        <f t="shared" ca="1" si="215"/>
        <v>-104.80145244798778</v>
      </c>
      <c r="I515" s="304">
        <f t="shared" ca="1" si="216"/>
        <v>105.19215714957652</v>
      </c>
      <c r="J515" s="306">
        <f t="shared" ca="1" si="217"/>
        <v>725.01152856350234</v>
      </c>
      <c r="K515" s="307">
        <f t="shared" ca="1" si="218"/>
        <v>-3.0217535755614828</v>
      </c>
      <c r="L515" s="304">
        <f t="shared" ca="1" si="203"/>
        <v>725.01782567372618</v>
      </c>
      <c r="M515" s="306">
        <f t="shared" ca="1" si="219"/>
        <v>-1.4845814624996487</v>
      </c>
      <c r="N515" s="304">
        <f t="shared" ca="1" si="220"/>
        <v>-85.060252144589171</v>
      </c>
      <c r="P515" s="310">
        <f t="shared" ca="1" si="221"/>
        <v>23</v>
      </c>
      <c r="Q515" s="304">
        <f t="shared" ca="1" si="222"/>
        <v>0</v>
      </c>
      <c r="R515" s="306">
        <f t="shared" ca="1" si="223"/>
        <v>0</v>
      </c>
      <c r="S515" s="307">
        <f t="shared" ca="1" si="224"/>
        <v>3.2539999999999996</v>
      </c>
      <c r="T515" s="304">
        <f t="shared" ca="1" si="204"/>
        <v>31.921739999999996</v>
      </c>
      <c r="U515" s="311">
        <f t="shared" ca="1" si="205"/>
        <v>0</v>
      </c>
      <c r="V515" s="306">
        <f t="shared" ca="1" si="206"/>
        <v>1.2253702207488</v>
      </c>
      <c r="W515" s="304">
        <f t="shared" ca="1" si="207"/>
        <v>27.667964224566632</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1.2708376435788242</v>
      </c>
      <c r="AH515" s="304">
        <f t="shared" ca="1" si="231"/>
        <v>-8.5027253768715276</v>
      </c>
    </row>
    <row r="516" spans="1:34" x14ac:dyDescent="0.2">
      <c r="A516" s="347">
        <f t="shared" ca="1" si="209"/>
        <v>1E-4</v>
      </c>
      <c r="B516" s="304">
        <f t="shared" ca="1" si="210"/>
        <v>33.31350000000063</v>
      </c>
      <c r="D516" s="306">
        <f t="shared" ca="1" si="211"/>
        <v>-0.73215604717867222</v>
      </c>
      <c r="E516" s="307">
        <f t="shared" ca="1" si="212"/>
        <v>-1.3388260989310243</v>
      </c>
      <c r="F516" s="304">
        <f t="shared" ca="1" si="213"/>
        <v>1.5259448877987576</v>
      </c>
      <c r="G516" s="306">
        <f t="shared" ca="1" si="214"/>
        <v>9.0578233709852132</v>
      </c>
      <c r="H516" s="307">
        <f t="shared" ca="1" si="215"/>
        <v>-104.80158633059767</v>
      </c>
      <c r="I516" s="304">
        <f t="shared" ca="1" si="216"/>
        <v>105.19228423049707</v>
      </c>
      <c r="J516" s="306">
        <f t="shared" ca="1" si="217"/>
        <v>725.01152856350234</v>
      </c>
      <c r="K516" s="307">
        <f t="shared" ca="1" si="218"/>
        <v>-3.0322337275004121</v>
      </c>
      <c r="L516" s="304">
        <f t="shared" ref="L516:L579" ca="1" si="232">SQRT(pos_x^2+pos_z^2)</f>
        <v>725.01786942899855</v>
      </c>
      <c r="M516" s="306">
        <f t="shared" ca="1" si="219"/>
        <v>-1.4845822655247454</v>
      </c>
      <c r="N516" s="304">
        <f t="shared" ca="1" si="220"/>
        <v>-85.060298154538046</v>
      </c>
      <c r="P516" s="310">
        <f t="shared" ca="1" si="221"/>
        <v>23</v>
      </c>
      <c r="Q516" s="304">
        <f t="shared" ca="1" si="222"/>
        <v>0</v>
      </c>
      <c r="R516" s="306">
        <f t="shared" ca="1" si="223"/>
        <v>0</v>
      </c>
      <c r="S516" s="307">
        <f t="shared" ca="1" si="224"/>
        <v>3.2539999999999996</v>
      </c>
      <c r="T516" s="304">
        <f t="shared" ref="T516:T579" ca="1" si="233">m*g</f>
        <v>31.921739999999996</v>
      </c>
      <c r="U516" s="311">
        <f t="shared" ref="U516:U579" ca="1" si="234">IF(pos_xz&lt;L_rampe,Poids*COS(Beta),0)</f>
        <v>0</v>
      </c>
      <c r="V516" s="306">
        <f t="shared" ref="V516:V579" ca="1" si="235">Rho_moyen*(20000-Alt_rampe-pos_z)/(20000+Alt_rampe+pos_z)</f>
        <v>1.2253715049561116</v>
      </c>
      <c r="W516" s="304">
        <f t="shared" ref="W516:W579" ca="1" si="236">1/2*Rho*Sref*Cx*vit_xz^2</f>
        <v>27.668060071567801</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1.2708088664116914</v>
      </c>
      <c r="AH516" s="304">
        <f t="shared" ca="1" si="231"/>
        <v>-8.5027548323806492</v>
      </c>
    </row>
    <row r="517" spans="1:34" x14ac:dyDescent="0.2">
      <c r="A517" s="347">
        <f t="shared" ref="A517:A580" ca="1" si="238">IF(B516+0.01&lt;=T_ini+ROUNDUP(Temps_fin_propu,0), 0.01, IF(K516&gt;0, 0.1, 0.0001))</f>
        <v>1E-4</v>
      </c>
      <c r="B517" s="304">
        <f t="shared" ref="B517:B580" ca="1" si="239">B516+pas</f>
        <v>33.313600000000633</v>
      </c>
      <c r="D517" s="306">
        <f t="shared" ref="D517:D580" ca="1" si="240">IF(AND(L516&lt;L_rampe,Poussee&lt;Poids*SIN(M516)),0,(-W516+Poussee)/m*COS(M516)-U516/m*SIN(M516))</f>
        <v>-0.73215178091506938</v>
      </c>
      <c r="E517" s="307">
        <f t="shared" ref="E517:E580" ca="1" si="241">IF(AND(L516&lt;L_rampe,Poussee&lt;Poids*SIN(M516)),0,(-W516+Poussee)/m*SIN(M516)+U516/m*COS(M516)-Poids/m)</f>
        <v>-1.3387961652617832</v>
      </c>
      <c r="F517" s="304">
        <f t="shared" ref="F517:F580" ca="1" si="242">SQRT(acc_x^2+acc_z^2)</f>
        <v>1.5259165778038994</v>
      </c>
      <c r="G517" s="306">
        <f t="shared" ref="G517:G580" ca="1" si="243">G516+acc_x*pas</f>
        <v>9.0577501558071223</v>
      </c>
      <c r="H517" s="307">
        <f t="shared" ref="H517:H580" ca="1" si="244">H516+acc_z*pas</f>
        <v>-104.8017202102142</v>
      </c>
      <c r="I517" s="304">
        <f t="shared" ref="I517:I580" ca="1" si="245">SQRT(vit_x^2+vit_z^2)</f>
        <v>105.19241130853996</v>
      </c>
      <c r="J517" s="306">
        <f t="shared" ref="J517:J580" ca="1" si="246">J516+0.5*(vit_x+G516)*pas*(K516&gt;=0)</f>
        <v>725.01152856350234</v>
      </c>
      <c r="K517" s="307">
        <f t="shared" ref="K517:K580" ca="1" si="247">K516+0.5*(vit_z+H516)*pas</f>
        <v>-3.0427138928274529</v>
      </c>
      <c r="L517" s="304">
        <f t="shared" ca="1" si="232"/>
        <v>725.01791333581525</v>
      </c>
      <c r="M517" s="306">
        <f t="shared" ref="M517:M580" ca="1" si="248">IF(AND(L516&gt;L_rampe,G517&gt;0),ATAN2(G517,H517),$M$4)</f>
        <v>-1.4845830685414112</v>
      </c>
      <c r="N517" s="304">
        <f t="shared" ref="N517:N580" ca="1" si="249">DEGREES(Beta)</f>
        <v>-85.06034416400388</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3.2539999999999996</v>
      </c>
      <c r="T517" s="304">
        <f t="shared" ca="1" si="233"/>
        <v>31.921739999999996</v>
      </c>
      <c r="U517" s="311">
        <f t="shared" ca="1" si="234"/>
        <v>0</v>
      </c>
      <c r="V517" s="306">
        <f t="shared" ca="1" si="235"/>
        <v>1.2253727891664103</v>
      </c>
      <c r="W517" s="304">
        <f t="shared" ca="1" si="236"/>
        <v>27.668155917343526</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1.270780089607749</v>
      </c>
      <c r="AH517" s="304">
        <f t="shared" ref="AH517:AH580" ca="1" si="260">IF(AND(L516&lt;L_rampe,Poussee&lt;Poids*SIN(M516)), g*SIN(M516), (-W516+Poussee)/m)</f>
        <v>-8.5027842875131547</v>
      </c>
    </row>
    <row r="518" spans="1:34" x14ac:dyDescent="0.2">
      <c r="A518" s="347">
        <f t="shared" ca="1" si="238"/>
        <v>1E-4</v>
      </c>
      <c r="B518" s="304">
        <f t="shared" ca="1" si="239"/>
        <v>33.313700000000637</v>
      </c>
      <c r="D518" s="306">
        <f t="shared" ca="1" si="240"/>
        <v>-0.73214751464285555</v>
      </c>
      <c r="E518" s="307">
        <f t="shared" ca="1" si="241"/>
        <v>-1.3387662319753044</v>
      </c>
      <c r="F518" s="304">
        <f t="shared" ca="1" si="242"/>
        <v>1.5258882682146373</v>
      </c>
      <c r="G518" s="306">
        <f t="shared" ca="1" si="243"/>
        <v>9.0576769410556572</v>
      </c>
      <c r="H518" s="307">
        <f t="shared" ca="1" si="244"/>
        <v>-104.80185408683739</v>
      </c>
      <c r="I518" s="304">
        <f t="shared" ca="1" si="245"/>
        <v>105.19253838370518</v>
      </c>
      <c r="J518" s="306">
        <f t="shared" ca="1" si="246"/>
        <v>725.01152856350234</v>
      </c>
      <c r="K518" s="307">
        <f t="shared" ca="1" si="247"/>
        <v>-3.0531940715423054</v>
      </c>
      <c r="L518" s="304">
        <f t="shared" ca="1" si="232"/>
        <v>725.01795739417707</v>
      </c>
      <c r="M518" s="306">
        <f t="shared" ca="1" si="248"/>
        <v>-1.484583871549646</v>
      </c>
      <c r="N518" s="304">
        <f t="shared" ca="1" si="249"/>
        <v>-85.060390172986644</v>
      </c>
      <c r="P518" s="310">
        <f t="shared" ca="1" si="250"/>
        <v>23</v>
      </c>
      <c r="Q518" s="304">
        <f t="shared" ca="1" si="251"/>
        <v>0</v>
      </c>
      <c r="R518" s="306">
        <f t="shared" ca="1" si="252"/>
        <v>0</v>
      </c>
      <c r="S518" s="307">
        <f t="shared" ca="1" si="253"/>
        <v>3.2539999999999996</v>
      </c>
      <c r="T518" s="304">
        <f t="shared" ca="1" si="233"/>
        <v>31.921739999999996</v>
      </c>
      <c r="U518" s="311">
        <f t="shared" ca="1" si="234"/>
        <v>0</v>
      </c>
      <c r="V518" s="306">
        <f t="shared" ca="1" si="235"/>
        <v>1.2253740733796952</v>
      </c>
      <c r="W518" s="304">
        <f t="shared" ca="1" si="236"/>
        <v>27.668251761893742</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1.270751313166981</v>
      </c>
      <c r="AH518" s="304">
        <f t="shared" ca="1" si="260"/>
        <v>-8.5028137422690619</v>
      </c>
    </row>
    <row r="519" spans="1:34" x14ac:dyDescent="0.2">
      <c r="A519" s="347">
        <f t="shared" ca="1" si="238"/>
        <v>1E-4</v>
      </c>
      <c r="B519" s="304">
        <f t="shared" ca="1" si="239"/>
        <v>33.31380000000064</v>
      </c>
      <c r="D519" s="306">
        <f t="shared" ca="1" si="240"/>
        <v>-0.73214324836203271</v>
      </c>
      <c r="E519" s="307">
        <f t="shared" ca="1" si="241"/>
        <v>-1.3387362990716021</v>
      </c>
      <c r="F519" s="304">
        <f t="shared" ca="1" si="242"/>
        <v>1.5258599590309849</v>
      </c>
      <c r="G519" s="306">
        <f t="shared" ca="1" si="243"/>
        <v>9.0576037267308216</v>
      </c>
      <c r="H519" s="307">
        <f t="shared" ca="1" si="244"/>
        <v>-104.8019879604673</v>
      </c>
      <c r="I519" s="304">
        <f t="shared" ca="1" si="245"/>
        <v>105.1926654559928</v>
      </c>
      <c r="J519" s="306">
        <f t="shared" ca="1" si="246"/>
        <v>725.01152856350234</v>
      </c>
      <c r="K519" s="307">
        <f t="shared" ca="1" si="247"/>
        <v>-3.0636742636446708</v>
      </c>
      <c r="L519" s="304">
        <f t="shared" ca="1" si="232"/>
        <v>725.01800160408425</v>
      </c>
      <c r="M519" s="306">
        <f t="shared" ca="1" si="248"/>
        <v>-1.4845846745494498</v>
      </c>
      <c r="N519" s="304">
        <f t="shared" ca="1" si="249"/>
        <v>-85.060436181486352</v>
      </c>
      <c r="P519" s="310">
        <f t="shared" ca="1" si="250"/>
        <v>23</v>
      </c>
      <c r="Q519" s="304">
        <f t="shared" ca="1" si="251"/>
        <v>0</v>
      </c>
      <c r="R519" s="306">
        <f t="shared" ca="1" si="252"/>
        <v>0</v>
      </c>
      <c r="S519" s="307">
        <f t="shared" ca="1" si="253"/>
        <v>3.2539999999999996</v>
      </c>
      <c r="T519" s="304">
        <f t="shared" ca="1" si="233"/>
        <v>31.921739999999996</v>
      </c>
      <c r="U519" s="311">
        <f t="shared" ca="1" si="234"/>
        <v>0</v>
      </c>
      <c r="V519" s="306">
        <f t="shared" ca="1" si="235"/>
        <v>1.2253753575959669</v>
      </c>
      <c r="W519" s="304">
        <f t="shared" ca="1" si="236"/>
        <v>27.668347605218511</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1.2707225370894051</v>
      </c>
      <c r="AH519" s="304">
        <f t="shared" ca="1" si="260"/>
        <v>-8.5028431966483549</v>
      </c>
    </row>
    <row r="520" spans="1:34" x14ac:dyDescent="0.2">
      <c r="A520" s="347">
        <f t="shared" ca="1" si="238"/>
        <v>1E-4</v>
      </c>
      <c r="B520" s="304">
        <f t="shared" ca="1" si="239"/>
        <v>33.313900000000643</v>
      </c>
      <c r="D520" s="306">
        <f t="shared" ca="1" si="240"/>
        <v>-0.73213898207260431</v>
      </c>
      <c r="E520" s="307">
        <f t="shared" ca="1" si="241"/>
        <v>-1.338706366550662</v>
      </c>
      <c r="F520" s="304">
        <f t="shared" ca="1" si="242"/>
        <v>1.5258316502529317</v>
      </c>
      <c r="G520" s="306">
        <f t="shared" ca="1" si="243"/>
        <v>9.0575305128326136</v>
      </c>
      <c r="H520" s="307">
        <f t="shared" ca="1" si="244"/>
        <v>-104.80212183110396</v>
      </c>
      <c r="I520" s="304">
        <f t="shared" ca="1" si="245"/>
        <v>105.19279252540287</v>
      </c>
      <c r="J520" s="306">
        <f t="shared" ca="1" si="246"/>
        <v>725.01152856350234</v>
      </c>
      <c r="K520" s="307">
        <f t="shared" ca="1" si="247"/>
        <v>-3.0741544691342493</v>
      </c>
      <c r="L520" s="304">
        <f t="shared" ca="1" si="232"/>
        <v>725.01804596553745</v>
      </c>
      <c r="M520" s="306">
        <f t="shared" ca="1" si="248"/>
        <v>-1.4845854775408229</v>
      </c>
      <c r="N520" s="304">
        <f t="shared" ca="1" si="249"/>
        <v>-85.06048218950302</v>
      </c>
      <c r="P520" s="310">
        <f t="shared" ca="1" si="250"/>
        <v>23</v>
      </c>
      <c r="Q520" s="304">
        <f t="shared" ca="1" si="251"/>
        <v>0</v>
      </c>
      <c r="R520" s="306">
        <f t="shared" ca="1" si="252"/>
        <v>0</v>
      </c>
      <c r="S520" s="307">
        <f t="shared" ca="1" si="253"/>
        <v>3.2539999999999996</v>
      </c>
      <c r="T520" s="304">
        <f t="shared" ca="1" si="233"/>
        <v>31.921739999999996</v>
      </c>
      <c r="U520" s="311">
        <f t="shared" ca="1" si="234"/>
        <v>0</v>
      </c>
      <c r="V520" s="306">
        <f t="shared" ca="1" si="235"/>
        <v>1.225376641815225</v>
      </c>
      <c r="W520" s="304">
        <f t="shared" ca="1" si="236"/>
        <v>27.668443447317831</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1.2706937613750018</v>
      </c>
      <c r="AH520" s="304">
        <f t="shared" ca="1" si="260"/>
        <v>-8.5028726506510495</v>
      </c>
    </row>
    <row r="521" spans="1:34" x14ac:dyDescent="0.2">
      <c r="A521" s="347">
        <f t="shared" ca="1" si="238"/>
        <v>1E-4</v>
      </c>
      <c r="B521" s="304">
        <f t="shared" ca="1" si="239"/>
        <v>33.314000000000647</v>
      </c>
      <c r="D521" s="306">
        <f t="shared" ca="1" si="240"/>
        <v>-0.73213471577456779</v>
      </c>
      <c r="E521" s="307">
        <f t="shared" ca="1" si="241"/>
        <v>-1.3386764344124842</v>
      </c>
      <c r="F521" s="304">
        <f t="shared" ca="1" si="242"/>
        <v>1.5258033418804762</v>
      </c>
      <c r="G521" s="306">
        <f t="shared" ca="1" si="243"/>
        <v>9.0574572993610367</v>
      </c>
      <c r="H521" s="307">
        <f t="shared" ca="1" si="244"/>
        <v>-104.8022556987474</v>
      </c>
      <c r="I521" s="304">
        <f t="shared" ca="1" si="245"/>
        <v>105.19291959193536</v>
      </c>
      <c r="J521" s="306">
        <f t="shared" ca="1" si="246"/>
        <v>725.01152856350234</v>
      </c>
      <c r="K521" s="307">
        <f t="shared" ca="1" si="247"/>
        <v>-3.084634688010742</v>
      </c>
      <c r="L521" s="304">
        <f t="shared" ca="1" si="232"/>
        <v>725.01809047853737</v>
      </c>
      <c r="M521" s="306">
        <f t="shared" ca="1" si="248"/>
        <v>-1.4845862805237655</v>
      </c>
      <c r="N521" s="304">
        <f t="shared" ca="1" si="249"/>
        <v>-85.060528197036646</v>
      </c>
      <c r="P521" s="310">
        <f t="shared" ca="1" si="250"/>
        <v>23</v>
      </c>
      <c r="Q521" s="304">
        <f t="shared" ca="1" si="251"/>
        <v>0</v>
      </c>
      <c r="R521" s="306">
        <f t="shared" ca="1" si="252"/>
        <v>0</v>
      </c>
      <c r="S521" s="307">
        <f t="shared" ca="1" si="253"/>
        <v>3.2539999999999996</v>
      </c>
      <c r="T521" s="304">
        <f t="shared" ca="1" si="233"/>
        <v>31.921739999999996</v>
      </c>
      <c r="U521" s="311">
        <f t="shared" ca="1" si="234"/>
        <v>0</v>
      </c>
      <c r="V521" s="306">
        <f t="shared" ca="1" si="235"/>
        <v>1.2253779260374695</v>
      </c>
      <c r="W521" s="304">
        <f t="shared" ca="1" si="236"/>
        <v>27.668539288191681</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1.2706649860237729</v>
      </c>
      <c r="AH521" s="304">
        <f t="shared" ca="1" si="260"/>
        <v>-8.5029021042771458</v>
      </c>
    </row>
    <row r="522" spans="1:34" x14ac:dyDescent="0.2">
      <c r="A522" s="347">
        <f t="shared" ca="1" si="238"/>
        <v>1E-4</v>
      </c>
      <c r="B522" s="304">
        <f t="shared" ca="1" si="239"/>
        <v>33.31410000000065</v>
      </c>
      <c r="D522" s="306">
        <f t="shared" ca="1" si="240"/>
        <v>-0.73213044946792472</v>
      </c>
      <c r="E522" s="307">
        <f t="shared" ca="1" si="241"/>
        <v>-1.3386465026570704</v>
      </c>
      <c r="F522" s="304">
        <f t="shared" ca="1" si="242"/>
        <v>1.5257750339136209</v>
      </c>
      <c r="G522" s="306">
        <f t="shared" ca="1" si="243"/>
        <v>9.0573840863160893</v>
      </c>
      <c r="H522" s="307">
        <f t="shared" ca="1" si="244"/>
        <v>-104.80238956339767</v>
      </c>
      <c r="I522" s="304">
        <f t="shared" ca="1" si="245"/>
        <v>105.19304665559039</v>
      </c>
      <c r="J522" s="306">
        <f t="shared" ca="1" si="246"/>
        <v>725.01152856350234</v>
      </c>
      <c r="K522" s="307">
        <f t="shared" ca="1" si="247"/>
        <v>-3.0951149202738493</v>
      </c>
      <c r="L522" s="304">
        <f t="shared" ca="1" si="232"/>
        <v>725.01813514308446</v>
      </c>
      <c r="M522" s="306">
        <f t="shared" ca="1" si="248"/>
        <v>-1.4845870834982775</v>
      </c>
      <c r="N522" s="304">
        <f t="shared" ca="1" si="249"/>
        <v>-85.060574204087246</v>
      </c>
      <c r="P522" s="310">
        <f t="shared" ca="1" si="250"/>
        <v>23</v>
      </c>
      <c r="Q522" s="304">
        <f t="shared" ca="1" si="251"/>
        <v>0</v>
      </c>
      <c r="R522" s="306">
        <f t="shared" ca="1" si="252"/>
        <v>0</v>
      </c>
      <c r="S522" s="307">
        <f t="shared" ca="1" si="253"/>
        <v>3.2539999999999996</v>
      </c>
      <c r="T522" s="304">
        <f t="shared" ca="1" si="233"/>
        <v>31.921739999999996</v>
      </c>
      <c r="U522" s="311">
        <f t="shared" ca="1" si="234"/>
        <v>0</v>
      </c>
      <c r="V522" s="306">
        <f t="shared" ca="1" si="235"/>
        <v>1.2253792102627008</v>
      </c>
      <c r="W522" s="304">
        <f t="shared" ca="1" si="236"/>
        <v>27.668635127840123</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1.2706362110357237</v>
      </c>
      <c r="AH522" s="304">
        <f t="shared" ca="1" si="260"/>
        <v>-8.5029315575266402</v>
      </c>
    </row>
    <row r="523" spans="1:34" x14ac:dyDescent="0.2">
      <c r="A523" s="347">
        <f t="shared" ca="1" si="238"/>
        <v>1E-4</v>
      </c>
      <c r="B523" s="304">
        <f t="shared" ca="1" si="239"/>
        <v>33.314200000000653</v>
      </c>
      <c r="D523" s="306">
        <f t="shared" ca="1" si="240"/>
        <v>-0.73212618315267797</v>
      </c>
      <c r="E523" s="307">
        <f t="shared" ca="1" si="241"/>
        <v>-1.3386165712844065</v>
      </c>
      <c r="F523" s="304">
        <f t="shared" ca="1" si="242"/>
        <v>1.5257467263523554</v>
      </c>
      <c r="G523" s="306">
        <f t="shared" ca="1" si="243"/>
        <v>9.0573108736977748</v>
      </c>
      <c r="H523" s="307">
        <f t="shared" ca="1" si="244"/>
        <v>-104.8025234250548</v>
      </c>
      <c r="I523" s="304">
        <f t="shared" ca="1" si="245"/>
        <v>105.19317371636795</v>
      </c>
      <c r="J523" s="306">
        <f t="shared" ca="1" si="246"/>
        <v>725.01152856350234</v>
      </c>
      <c r="K523" s="307">
        <f t="shared" ca="1" si="247"/>
        <v>-3.1055951659232717</v>
      </c>
      <c r="L523" s="304">
        <f t="shared" ca="1" si="232"/>
        <v>725.01817995917918</v>
      </c>
      <c r="M523" s="306">
        <f t="shared" ca="1" si="248"/>
        <v>-1.4845878864643591</v>
      </c>
      <c r="N523" s="304">
        <f t="shared" ca="1" si="249"/>
        <v>-85.060620210654818</v>
      </c>
      <c r="P523" s="310">
        <f t="shared" ca="1" si="250"/>
        <v>23</v>
      </c>
      <c r="Q523" s="304">
        <f t="shared" ca="1" si="251"/>
        <v>0</v>
      </c>
      <c r="R523" s="306">
        <f t="shared" ca="1" si="252"/>
        <v>0</v>
      </c>
      <c r="S523" s="307">
        <f t="shared" ca="1" si="253"/>
        <v>3.2539999999999996</v>
      </c>
      <c r="T523" s="304">
        <f t="shared" ca="1" si="233"/>
        <v>31.921739999999996</v>
      </c>
      <c r="U523" s="311">
        <f t="shared" ca="1" si="234"/>
        <v>0</v>
      </c>
      <c r="V523" s="306">
        <f t="shared" ca="1" si="235"/>
        <v>1.2253804944909181</v>
      </c>
      <c r="W523" s="304">
        <f t="shared" ca="1" si="236"/>
        <v>27.668730966263119</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1.27060743641084</v>
      </c>
      <c r="AH523" s="304">
        <f t="shared" ca="1" si="260"/>
        <v>-8.502961010399547</v>
      </c>
    </row>
    <row r="524" spans="1:34" x14ac:dyDescent="0.2">
      <c r="A524" s="347">
        <f t="shared" ca="1" si="238"/>
        <v>1E-4</v>
      </c>
      <c r="B524" s="304">
        <f t="shared" ca="1" si="239"/>
        <v>33.314300000000657</v>
      </c>
      <c r="D524" s="306">
        <f t="shared" ca="1" si="240"/>
        <v>-0.73212191682882666</v>
      </c>
      <c r="E524" s="307">
        <f t="shared" ca="1" si="241"/>
        <v>-1.3385866402945013</v>
      </c>
      <c r="F524" s="304">
        <f t="shared" ca="1" si="242"/>
        <v>1.5257184191966866</v>
      </c>
      <c r="G524" s="306">
        <f t="shared" ca="1" si="243"/>
        <v>9.0572376615060914</v>
      </c>
      <c r="H524" s="307">
        <f t="shared" ca="1" si="244"/>
        <v>-104.80265728371883</v>
      </c>
      <c r="I524" s="304">
        <f t="shared" ca="1" si="245"/>
        <v>105.19330077426807</v>
      </c>
      <c r="J524" s="306">
        <f t="shared" ca="1" si="246"/>
        <v>725.01152856350234</v>
      </c>
      <c r="K524" s="307">
        <f t="shared" ca="1" si="247"/>
        <v>-3.1160754249587104</v>
      </c>
      <c r="L524" s="304">
        <f t="shared" ca="1" si="232"/>
        <v>725.0182249268222</v>
      </c>
      <c r="M524" s="306">
        <f t="shared" ca="1" si="248"/>
        <v>-1.4845886894220104</v>
      </c>
      <c r="N524" s="304">
        <f t="shared" ca="1" si="249"/>
        <v>-85.060666216739364</v>
      </c>
      <c r="P524" s="310">
        <f t="shared" ca="1" si="250"/>
        <v>23</v>
      </c>
      <c r="Q524" s="304">
        <f t="shared" ca="1" si="251"/>
        <v>0</v>
      </c>
      <c r="R524" s="306">
        <f t="shared" ca="1" si="252"/>
        <v>0</v>
      </c>
      <c r="S524" s="307">
        <f t="shared" ca="1" si="253"/>
        <v>3.2539999999999996</v>
      </c>
      <c r="T524" s="304">
        <f t="shared" ca="1" si="233"/>
        <v>31.921739999999996</v>
      </c>
      <c r="U524" s="311">
        <f t="shared" ca="1" si="234"/>
        <v>0</v>
      </c>
      <c r="V524" s="306">
        <f t="shared" ca="1" si="235"/>
        <v>1.225381778722122</v>
      </c>
      <c r="W524" s="304">
        <f t="shared" ca="1" si="236"/>
        <v>27.668826803460686</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1.2705786621491288</v>
      </c>
      <c r="AH524" s="304">
        <f t="shared" ca="1" si="260"/>
        <v>-8.502990462895859</v>
      </c>
    </row>
    <row r="525" spans="1:34" x14ac:dyDescent="0.2">
      <c r="A525" s="347">
        <f t="shared" ca="1" si="238"/>
        <v>1E-4</v>
      </c>
      <c r="B525" s="304">
        <f t="shared" ca="1" si="239"/>
        <v>33.31440000000066</v>
      </c>
      <c r="D525" s="306">
        <f t="shared" ca="1" si="240"/>
        <v>-0.73211765049637267</v>
      </c>
      <c r="E525" s="307">
        <f t="shared" ca="1" si="241"/>
        <v>-1.3385567096873512</v>
      </c>
      <c r="F525" s="304">
        <f t="shared" ca="1" si="242"/>
        <v>1.5256901124466122</v>
      </c>
      <c r="G525" s="306">
        <f t="shared" ca="1" si="243"/>
        <v>9.0571644497410411</v>
      </c>
      <c r="H525" s="307">
        <f t="shared" ca="1" si="244"/>
        <v>-104.8027911393898</v>
      </c>
      <c r="I525" s="304">
        <f t="shared" ca="1" si="245"/>
        <v>105.19342782929081</v>
      </c>
      <c r="J525" s="306">
        <f t="shared" ca="1" si="246"/>
        <v>725.01152856350234</v>
      </c>
      <c r="K525" s="307">
        <f t="shared" ca="1" si="247"/>
        <v>-3.1265556973798656</v>
      </c>
      <c r="L525" s="304">
        <f t="shared" ca="1" si="232"/>
        <v>725.01827004601398</v>
      </c>
      <c r="M525" s="306">
        <f t="shared" ca="1" si="248"/>
        <v>-1.4845894923712315</v>
      </c>
      <c r="N525" s="304">
        <f t="shared" ca="1" si="249"/>
        <v>-85.060712222340896</v>
      </c>
      <c r="P525" s="310">
        <f t="shared" ca="1" si="250"/>
        <v>23</v>
      </c>
      <c r="Q525" s="304">
        <f t="shared" ca="1" si="251"/>
        <v>0</v>
      </c>
      <c r="R525" s="306">
        <f t="shared" ca="1" si="252"/>
        <v>0</v>
      </c>
      <c r="S525" s="307">
        <f t="shared" ca="1" si="253"/>
        <v>3.2539999999999996</v>
      </c>
      <c r="T525" s="304">
        <f t="shared" ca="1" si="233"/>
        <v>31.921739999999996</v>
      </c>
      <c r="U525" s="311">
        <f t="shared" ca="1" si="234"/>
        <v>0</v>
      </c>
      <c r="V525" s="306">
        <f t="shared" ca="1" si="235"/>
        <v>1.2253830629563127</v>
      </c>
      <c r="W525" s="304">
        <f t="shared" ca="1" si="236"/>
        <v>27.668922639432871</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1.2705498882505886</v>
      </c>
      <c r="AH525" s="304">
        <f t="shared" ca="1" si="260"/>
        <v>-8.5030199150155781</v>
      </c>
    </row>
    <row r="526" spans="1:34" x14ac:dyDescent="0.2">
      <c r="A526" s="347">
        <f t="shared" ca="1" si="238"/>
        <v>1E-4</v>
      </c>
      <c r="B526" s="304">
        <f t="shared" ca="1" si="239"/>
        <v>33.314500000000663</v>
      </c>
      <c r="D526" s="306">
        <f t="shared" ca="1" si="240"/>
        <v>-0.73211338415531713</v>
      </c>
      <c r="E526" s="307">
        <f t="shared" ca="1" si="241"/>
        <v>-1.3385267794629421</v>
      </c>
      <c r="F526" s="304">
        <f t="shared" ca="1" si="242"/>
        <v>1.5256618061021212</v>
      </c>
      <c r="G526" s="306">
        <f t="shared" ca="1" si="243"/>
        <v>9.0570912384026254</v>
      </c>
      <c r="H526" s="307">
        <f t="shared" ca="1" si="244"/>
        <v>-104.80292499206774</v>
      </c>
      <c r="I526" s="304">
        <f t="shared" ca="1" si="245"/>
        <v>105.19355488143619</v>
      </c>
      <c r="J526" s="306">
        <f t="shared" ca="1" si="246"/>
        <v>725.01152856350234</v>
      </c>
      <c r="K526" s="307">
        <f t="shared" ca="1" si="247"/>
        <v>-3.1370359831864385</v>
      </c>
      <c r="L526" s="304">
        <f t="shared" ca="1" si="232"/>
        <v>725.01831531675532</v>
      </c>
      <c r="M526" s="306">
        <f t="shared" ca="1" si="248"/>
        <v>-1.4845902953120227</v>
      </c>
      <c r="N526" s="304">
        <f t="shared" ca="1" si="249"/>
        <v>-85.060758227459431</v>
      </c>
      <c r="P526" s="310">
        <f t="shared" ca="1" si="250"/>
        <v>23</v>
      </c>
      <c r="Q526" s="304">
        <f t="shared" ca="1" si="251"/>
        <v>0</v>
      </c>
      <c r="R526" s="306">
        <f t="shared" ca="1" si="252"/>
        <v>0</v>
      </c>
      <c r="S526" s="307">
        <f t="shared" ca="1" si="253"/>
        <v>3.2539999999999996</v>
      </c>
      <c r="T526" s="304">
        <f t="shared" ca="1" si="233"/>
        <v>31.921739999999996</v>
      </c>
      <c r="U526" s="311">
        <f t="shared" ca="1" si="234"/>
        <v>0</v>
      </c>
      <c r="V526" s="306">
        <f t="shared" ca="1" si="235"/>
        <v>1.2253843471934891</v>
      </c>
      <c r="W526" s="304">
        <f t="shared" ca="1" si="236"/>
        <v>27.669018474179627</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1.2705211147152013</v>
      </c>
      <c r="AH526" s="304">
        <f t="shared" ca="1" si="260"/>
        <v>-8.5030493667587201</v>
      </c>
    </row>
    <row r="527" spans="1:34" x14ac:dyDescent="0.2">
      <c r="A527" s="347">
        <f t="shared" ca="1" si="238"/>
        <v>1E-4</v>
      </c>
      <c r="B527" s="304">
        <f t="shared" ca="1" si="239"/>
        <v>33.314600000000667</v>
      </c>
      <c r="D527" s="306">
        <f t="shared" ca="1" si="240"/>
        <v>-0.73210911780565857</v>
      </c>
      <c r="E527" s="307">
        <f t="shared" ca="1" si="241"/>
        <v>-1.3384968496212863</v>
      </c>
      <c r="F527" s="304">
        <f t="shared" ca="1" si="242"/>
        <v>1.5256335001632233</v>
      </c>
      <c r="G527" s="306">
        <f t="shared" ca="1" si="243"/>
        <v>9.0570180274908445</v>
      </c>
      <c r="H527" s="307">
        <f t="shared" ca="1" si="244"/>
        <v>-104.8030588417527</v>
      </c>
      <c r="I527" s="304">
        <f t="shared" ca="1" si="245"/>
        <v>105.19368193070424</v>
      </c>
      <c r="J527" s="306">
        <f t="shared" ca="1" si="246"/>
        <v>725.01152856350234</v>
      </c>
      <c r="K527" s="307">
        <f t="shared" ca="1" si="247"/>
        <v>-3.1475162823781293</v>
      </c>
      <c r="L527" s="304">
        <f t="shared" ca="1" si="232"/>
        <v>725.01836073904633</v>
      </c>
      <c r="M527" s="306">
        <f t="shared" ca="1" si="248"/>
        <v>-1.484591098244384</v>
      </c>
      <c r="N527" s="304">
        <f t="shared" ca="1" si="249"/>
        <v>-85.060804232094966</v>
      </c>
      <c r="P527" s="310">
        <f t="shared" ca="1" si="250"/>
        <v>23</v>
      </c>
      <c r="Q527" s="304">
        <f t="shared" ca="1" si="251"/>
        <v>0</v>
      </c>
      <c r="R527" s="306">
        <f t="shared" ca="1" si="252"/>
        <v>0</v>
      </c>
      <c r="S527" s="307">
        <f t="shared" ca="1" si="253"/>
        <v>3.2539999999999996</v>
      </c>
      <c r="T527" s="304">
        <f t="shared" ca="1" si="233"/>
        <v>31.921739999999996</v>
      </c>
      <c r="U527" s="311">
        <f t="shared" ca="1" si="234"/>
        <v>0</v>
      </c>
      <c r="V527" s="306">
        <f t="shared" ca="1" si="235"/>
        <v>1.225385631433652</v>
      </c>
      <c r="W527" s="304">
        <f t="shared" ca="1" si="236"/>
        <v>27.669114307700998</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1.270492341542985</v>
      </c>
      <c r="AH527" s="304">
        <f t="shared" ca="1" si="260"/>
        <v>-8.503078818125271</v>
      </c>
    </row>
    <row r="528" spans="1:34" x14ac:dyDescent="0.2">
      <c r="A528" s="347">
        <f t="shared" ca="1" si="238"/>
        <v>1E-4</v>
      </c>
      <c r="B528" s="304">
        <f t="shared" ca="1" si="239"/>
        <v>33.31470000000067</v>
      </c>
      <c r="D528" s="306">
        <f t="shared" ca="1" si="240"/>
        <v>-0.73210485144739978</v>
      </c>
      <c r="E528" s="307">
        <f t="shared" ca="1" si="241"/>
        <v>-1.3384669201623716</v>
      </c>
      <c r="F528" s="304">
        <f t="shared" ca="1" si="242"/>
        <v>1.5256051946299094</v>
      </c>
      <c r="G528" s="306">
        <f t="shared" ca="1" si="243"/>
        <v>9.0569448170057001</v>
      </c>
      <c r="H528" s="307">
        <f t="shared" ca="1" si="244"/>
        <v>-104.80319268844472</v>
      </c>
      <c r="I528" s="304">
        <f t="shared" ca="1" si="245"/>
        <v>105.19380897709505</v>
      </c>
      <c r="J528" s="306">
        <f t="shared" ca="1" si="246"/>
        <v>725.01152856350234</v>
      </c>
      <c r="K528" s="307">
        <f t="shared" ca="1" si="247"/>
        <v>-3.1579965949546391</v>
      </c>
      <c r="L528" s="304">
        <f t="shared" ca="1" si="232"/>
        <v>725.01840631288792</v>
      </c>
      <c r="M528" s="306">
        <f t="shared" ca="1" si="248"/>
        <v>-1.4845919011683155</v>
      </c>
      <c r="N528" s="304">
        <f t="shared" ca="1" si="249"/>
        <v>-85.060850236247504</v>
      </c>
      <c r="P528" s="310">
        <f t="shared" ca="1" si="250"/>
        <v>23</v>
      </c>
      <c r="Q528" s="304">
        <f t="shared" ca="1" si="251"/>
        <v>0</v>
      </c>
      <c r="R528" s="306">
        <f t="shared" ca="1" si="252"/>
        <v>0</v>
      </c>
      <c r="S528" s="307">
        <f t="shared" ca="1" si="253"/>
        <v>3.2539999999999996</v>
      </c>
      <c r="T528" s="304">
        <f t="shared" ca="1" si="233"/>
        <v>31.921739999999996</v>
      </c>
      <c r="U528" s="311">
        <f t="shared" ca="1" si="234"/>
        <v>0</v>
      </c>
      <c r="V528" s="306">
        <f t="shared" ca="1" si="235"/>
        <v>1.2253869156768014</v>
      </c>
      <c r="W528" s="304">
        <f t="shared" ca="1" si="236"/>
        <v>27.669210139997002</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1.2704635687339252</v>
      </c>
      <c r="AH528" s="304">
        <f t="shared" ca="1" si="260"/>
        <v>-8.5031082691152431</v>
      </c>
    </row>
    <row r="529" spans="1:34" x14ac:dyDescent="0.2">
      <c r="A529" s="347">
        <f t="shared" ca="1" si="238"/>
        <v>1E-4</v>
      </c>
      <c r="B529" s="304">
        <f t="shared" ca="1" si="239"/>
        <v>33.314800000000673</v>
      </c>
      <c r="D529" s="306">
        <f t="shared" ca="1" si="240"/>
        <v>-0.73210058508054099</v>
      </c>
      <c r="E529" s="307">
        <f t="shared" ca="1" si="241"/>
        <v>-1.3384369910861924</v>
      </c>
      <c r="F529" s="304">
        <f t="shared" ca="1" si="242"/>
        <v>1.5255768895021746</v>
      </c>
      <c r="G529" s="306">
        <f t="shared" ca="1" si="243"/>
        <v>9.0568716069471922</v>
      </c>
      <c r="H529" s="307">
        <f t="shared" ca="1" si="244"/>
        <v>-104.80332653214383</v>
      </c>
      <c r="I529" s="304">
        <f t="shared" ca="1" si="245"/>
        <v>105.19393602060856</v>
      </c>
      <c r="J529" s="306">
        <f t="shared" ca="1" si="246"/>
        <v>725.01152856350234</v>
      </c>
      <c r="K529" s="307">
        <f t="shared" ca="1" si="247"/>
        <v>-3.1684769209156687</v>
      </c>
      <c r="L529" s="304">
        <f t="shared" ca="1" si="232"/>
        <v>725.01845203828054</v>
      </c>
      <c r="M529" s="306">
        <f t="shared" ca="1" si="248"/>
        <v>-1.4845927040838172</v>
      </c>
      <c r="N529" s="304">
        <f t="shared" ca="1" si="249"/>
        <v>-85.060896239917057</v>
      </c>
      <c r="P529" s="310">
        <f t="shared" ca="1" si="250"/>
        <v>23</v>
      </c>
      <c r="Q529" s="304">
        <f t="shared" ca="1" si="251"/>
        <v>0</v>
      </c>
      <c r="R529" s="306">
        <f t="shared" ca="1" si="252"/>
        <v>0</v>
      </c>
      <c r="S529" s="307">
        <f t="shared" ca="1" si="253"/>
        <v>3.2539999999999996</v>
      </c>
      <c r="T529" s="304">
        <f t="shared" ca="1" si="233"/>
        <v>31.921739999999996</v>
      </c>
      <c r="U529" s="311">
        <f t="shared" ca="1" si="234"/>
        <v>0</v>
      </c>
      <c r="V529" s="306">
        <f t="shared" ca="1" si="235"/>
        <v>1.2253881999229372</v>
      </c>
      <c r="W529" s="304">
        <f t="shared" ca="1" si="236"/>
        <v>27.669305971067615</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1.2704347962880185</v>
      </c>
      <c r="AH529" s="304">
        <f t="shared" ca="1" si="260"/>
        <v>-8.5031377197286435</v>
      </c>
    </row>
    <row r="530" spans="1:34" x14ac:dyDescent="0.2">
      <c r="A530" s="347">
        <f t="shared" ca="1" si="238"/>
        <v>1E-4</v>
      </c>
      <c r="B530" s="304">
        <f t="shared" ca="1" si="239"/>
        <v>33.314900000000677</v>
      </c>
      <c r="D530" s="306">
        <f t="shared" ca="1" si="240"/>
        <v>-0.73209631870508518</v>
      </c>
      <c r="E530" s="307">
        <f t="shared" ca="1" si="241"/>
        <v>-1.338407062392756</v>
      </c>
      <c r="F530" s="304">
        <f t="shared" ca="1" si="242"/>
        <v>1.5255485847800272</v>
      </c>
      <c r="G530" s="306">
        <f t="shared" ca="1" si="243"/>
        <v>9.0567983973153225</v>
      </c>
      <c r="H530" s="307">
        <f t="shared" ca="1" si="244"/>
        <v>-104.80346037285007</v>
      </c>
      <c r="I530" s="304">
        <f t="shared" ca="1" si="245"/>
        <v>105.19406306124489</v>
      </c>
      <c r="J530" s="306">
        <f t="shared" ca="1" si="246"/>
        <v>725.01152856350234</v>
      </c>
      <c r="K530" s="307">
        <f t="shared" ca="1" si="247"/>
        <v>-3.1789572602609182</v>
      </c>
      <c r="L530" s="304">
        <f t="shared" ca="1" si="232"/>
        <v>725.01849791522466</v>
      </c>
      <c r="M530" s="306">
        <f t="shared" ca="1" si="248"/>
        <v>-1.4845935069908895</v>
      </c>
      <c r="N530" s="304">
        <f t="shared" ca="1" si="249"/>
        <v>-85.060942243103653</v>
      </c>
      <c r="P530" s="310">
        <f t="shared" ca="1" si="250"/>
        <v>23</v>
      </c>
      <c r="Q530" s="304">
        <f t="shared" ca="1" si="251"/>
        <v>0</v>
      </c>
      <c r="R530" s="306">
        <f t="shared" ca="1" si="252"/>
        <v>0</v>
      </c>
      <c r="S530" s="307">
        <f t="shared" ca="1" si="253"/>
        <v>3.2539999999999996</v>
      </c>
      <c r="T530" s="304">
        <f t="shared" ca="1" si="233"/>
        <v>31.921739999999996</v>
      </c>
      <c r="U530" s="311">
        <f t="shared" ca="1" si="234"/>
        <v>0</v>
      </c>
      <c r="V530" s="306">
        <f t="shared" ca="1" si="235"/>
        <v>1.225389484172059</v>
      </c>
      <c r="W530" s="304">
        <f t="shared" ca="1" si="236"/>
        <v>27.669401800912865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1.2704060242052684</v>
      </c>
      <c r="AH530" s="304">
        <f t="shared" ca="1" si="260"/>
        <v>-8.5031671699654634</v>
      </c>
    </row>
    <row r="531" spans="1:34" x14ac:dyDescent="0.2">
      <c r="A531" s="347">
        <f t="shared" ca="1" si="238"/>
        <v>1E-4</v>
      </c>
      <c r="B531" s="304">
        <f t="shared" ca="1" si="239"/>
        <v>33.31500000000068</v>
      </c>
      <c r="D531" s="306">
        <f t="shared" ca="1" si="240"/>
        <v>-0.73209205232102925</v>
      </c>
      <c r="E531" s="307">
        <f t="shared" ca="1" si="241"/>
        <v>-1.3383771340820534</v>
      </c>
      <c r="F531" s="304">
        <f t="shared" ca="1" si="242"/>
        <v>1.525520280463458</v>
      </c>
      <c r="G531" s="306">
        <f t="shared" ca="1" si="243"/>
        <v>9.0567251881100912</v>
      </c>
      <c r="H531" s="307">
        <f t="shared" ca="1" si="244"/>
        <v>-104.80359421056347</v>
      </c>
      <c r="I531" s="304">
        <f t="shared" ca="1" si="245"/>
        <v>105.19419009900406</v>
      </c>
      <c r="J531" s="306">
        <f t="shared" ca="1" si="246"/>
        <v>725.01152856350234</v>
      </c>
      <c r="K531" s="307">
        <f t="shared" ca="1" si="247"/>
        <v>-3.1894376129900888</v>
      </c>
      <c r="L531" s="304">
        <f t="shared" ca="1" si="232"/>
        <v>725.01854394372106</v>
      </c>
      <c r="M531" s="306">
        <f t="shared" ca="1" si="248"/>
        <v>-1.4845943098895322</v>
      </c>
      <c r="N531" s="304">
        <f t="shared" ca="1" si="249"/>
        <v>-85.060988245807252</v>
      </c>
      <c r="P531" s="310">
        <f t="shared" ca="1" si="250"/>
        <v>23</v>
      </c>
      <c r="Q531" s="304">
        <f t="shared" ca="1" si="251"/>
        <v>0</v>
      </c>
      <c r="R531" s="306">
        <f t="shared" ca="1" si="252"/>
        <v>0</v>
      </c>
      <c r="S531" s="307">
        <f t="shared" ca="1" si="253"/>
        <v>3.2539999999999996</v>
      </c>
      <c r="T531" s="304">
        <f t="shared" ca="1" si="233"/>
        <v>31.921739999999996</v>
      </c>
      <c r="U531" s="311">
        <f t="shared" ca="1" si="234"/>
        <v>0</v>
      </c>
      <c r="V531" s="306">
        <f t="shared" ca="1" si="235"/>
        <v>1.2253907684241669</v>
      </c>
      <c r="W531" s="304">
        <f t="shared" ca="1" si="236"/>
        <v>27.66949762953276</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1.2703772524856713</v>
      </c>
      <c r="AH531" s="304">
        <f t="shared" ca="1" si="260"/>
        <v>-8.5031966198257134</v>
      </c>
    </row>
    <row r="532" spans="1:34" x14ac:dyDescent="0.2">
      <c r="A532" s="347">
        <f t="shared" ca="1" si="238"/>
        <v>1E-4</v>
      </c>
      <c r="B532" s="304">
        <f t="shared" ca="1" si="239"/>
        <v>33.315100000000683</v>
      </c>
      <c r="D532" s="306">
        <f t="shared" ca="1" si="240"/>
        <v>-0.73208778592837853</v>
      </c>
      <c r="E532" s="307">
        <f t="shared" ca="1" si="241"/>
        <v>-1.3383472061540811</v>
      </c>
      <c r="F532" s="304">
        <f t="shared" ca="1" si="242"/>
        <v>1.5254919765524662</v>
      </c>
      <c r="G532" s="306">
        <f t="shared" ca="1" si="243"/>
        <v>9.0566519793314981</v>
      </c>
      <c r="H532" s="307">
        <f t="shared" ca="1" si="244"/>
        <v>-104.80372804528409</v>
      </c>
      <c r="I532" s="304">
        <f t="shared" ca="1" si="245"/>
        <v>105.19431713388606</v>
      </c>
      <c r="J532" s="306">
        <f t="shared" ca="1" si="246"/>
        <v>725.01152856350234</v>
      </c>
      <c r="K532" s="307">
        <f t="shared" ca="1" si="247"/>
        <v>-3.1999179791028811</v>
      </c>
      <c r="L532" s="304">
        <f t="shared" ca="1" si="232"/>
        <v>725.01859012376997</v>
      </c>
      <c r="M532" s="306">
        <f t="shared" ca="1" si="248"/>
        <v>-1.4845951127797459</v>
      </c>
      <c r="N532" s="304">
        <f t="shared" ca="1" si="249"/>
        <v>-85.061034248027909</v>
      </c>
      <c r="P532" s="310">
        <f t="shared" ca="1" si="250"/>
        <v>23</v>
      </c>
      <c r="Q532" s="304">
        <f t="shared" ca="1" si="251"/>
        <v>0</v>
      </c>
      <c r="R532" s="306">
        <f t="shared" ca="1" si="252"/>
        <v>0</v>
      </c>
      <c r="S532" s="307">
        <f t="shared" ca="1" si="253"/>
        <v>3.2539999999999996</v>
      </c>
      <c r="T532" s="304">
        <f t="shared" ca="1" si="233"/>
        <v>31.921739999999996</v>
      </c>
      <c r="U532" s="311">
        <f t="shared" ca="1" si="234"/>
        <v>0</v>
      </c>
      <c r="V532" s="306">
        <f t="shared" ca="1" si="235"/>
        <v>1.2253920526792608</v>
      </c>
      <c r="W532" s="304">
        <f t="shared" ca="1" si="236"/>
        <v>27.669593456927288</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1.2703484811292221</v>
      </c>
      <c r="AH532" s="304">
        <f t="shared" ca="1" si="260"/>
        <v>-8.5032260693093935</v>
      </c>
    </row>
    <row r="533" spans="1:34" x14ac:dyDescent="0.2">
      <c r="A533" s="347">
        <f t="shared" ca="1" si="238"/>
        <v>1E-4</v>
      </c>
      <c r="B533" s="304">
        <f t="shared" ca="1" si="239"/>
        <v>33.315200000000686</v>
      </c>
      <c r="D533" s="306">
        <f t="shared" ca="1" si="240"/>
        <v>-0.7320835195271288</v>
      </c>
      <c r="E533" s="307">
        <f t="shared" ca="1" si="241"/>
        <v>-1.3383172786088462</v>
      </c>
      <c r="F533" s="304">
        <f t="shared" ca="1" si="242"/>
        <v>1.5254636730470561</v>
      </c>
      <c r="G533" s="306">
        <f t="shared" ca="1" si="243"/>
        <v>9.0565787709795451</v>
      </c>
      <c r="H533" s="307">
        <f t="shared" ca="1" si="244"/>
        <v>-104.80386187701195</v>
      </c>
      <c r="I533" s="304">
        <f t="shared" ca="1" si="245"/>
        <v>105.19444416589099</v>
      </c>
      <c r="J533" s="306">
        <f t="shared" ca="1" si="246"/>
        <v>725.01152856350234</v>
      </c>
      <c r="K533" s="307">
        <f t="shared" ca="1" si="247"/>
        <v>-3.2103983585989959</v>
      </c>
      <c r="L533" s="304">
        <f t="shared" ca="1" si="232"/>
        <v>725.01863645537219</v>
      </c>
      <c r="M533" s="306">
        <f t="shared" ca="1" si="248"/>
        <v>-1.4845959156615303</v>
      </c>
      <c r="N533" s="304">
        <f t="shared" ca="1" si="249"/>
        <v>-85.061080249765595</v>
      </c>
      <c r="P533" s="310">
        <f t="shared" ca="1" si="250"/>
        <v>23</v>
      </c>
      <c r="Q533" s="304">
        <f t="shared" ca="1" si="251"/>
        <v>0</v>
      </c>
      <c r="R533" s="306">
        <f t="shared" ca="1" si="252"/>
        <v>0</v>
      </c>
      <c r="S533" s="307">
        <f t="shared" ca="1" si="253"/>
        <v>3.2539999999999996</v>
      </c>
      <c r="T533" s="304">
        <f t="shared" ca="1" si="233"/>
        <v>31.921739999999996</v>
      </c>
      <c r="U533" s="311">
        <f t="shared" ca="1" si="234"/>
        <v>0</v>
      </c>
      <c r="V533" s="306">
        <f t="shared" ca="1" si="235"/>
        <v>1.2253933369373413</v>
      </c>
      <c r="W533" s="304">
        <f t="shared" ca="1" si="236"/>
        <v>27.669689283096506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1.2703197101359258</v>
      </c>
      <c r="AH533" s="304">
        <f t="shared" ca="1" si="260"/>
        <v>-8.5032555184165002</v>
      </c>
    </row>
    <row r="534" spans="1:34" x14ac:dyDescent="0.2">
      <c r="A534" s="347">
        <f t="shared" ca="1" si="238"/>
        <v>1E-4</v>
      </c>
      <c r="B534" s="304">
        <f t="shared" ca="1" si="239"/>
        <v>33.31530000000069</v>
      </c>
      <c r="D534" s="306">
        <f t="shared" ca="1" si="240"/>
        <v>-0.73207925311728517</v>
      </c>
      <c r="E534" s="307">
        <f t="shared" ca="1" si="241"/>
        <v>-1.3382873514463274</v>
      </c>
      <c r="F534" s="304">
        <f t="shared" ca="1" si="242"/>
        <v>1.5254353699472121</v>
      </c>
      <c r="G534" s="306">
        <f t="shared" ca="1" si="243"/>
        <v>9.0565055630542339</v>
      </c>
      <c r="H534" s="307">
        <f t="shared" ca="1" si="244"/>
        <v>-104.8039957057471</v>
      </c>
      <c r="I534" s="304">
        <f t="shared" ca="1" si="245"/>
        <v>105.19457119501884</v>
      </c>
      <c r="J534" s="306">
        <f t="shared" ca="1" si="246"/>
        <v>725.01152856350234</v>
      </c>
      <c r="K534" s="307">
        <f t="shared" ca="1" si="247"/>
        <v>-3.2208787514781339</v>
      </c>
      <c r="L534" s="304">
        <f t="shared" ca="1" si="232"/>
        <v>725.01868293852806</v>
      </c>
      <c r="M534" s="306">
        <f t="shared" ca="1" si="248"/>
        <v>-1.4845967185348854</v>
      </c>
      <c r="N534" s="304">
        <f t="shared" ca="1" si="249"/>
        <v>-85.061126251020326</v>
      </c>
      <c r="P534" s="310">
        <f t="shared" ca="1" si="250"/>
        <v>23</v>
      </c>
      <c r="Q534" s="304">
        <f t="shared" ca="1" si="251"/>
        <v>0</v>
      </c>
      <c r="R534" s="306">
        <f t="shared" ca="1" si="252"/>
        <v>0</v>
      </c>
      <c r="S534" s="307">
        <f t="shared" ca="1" si="253"/>
        <v>3.2539999999999996</v>
      </c>
      <c r="T534" s="304">
        <f t="shared" ca="1" si="233"/>
        <v>31.921739999999996</v>
      </c>
      <c r="U534" s="311">
        <f t="shared" ca="1" si="234"/>
        <v>0</v>
      </c>
      <c r="V534" s="306">
        <f t="shared" ca="1" si="235"/>
        <v>1.2253946211984079</v>
      </c>
      <c r="W534" s="304">
        <f t="shared" ca="1" si="236"/>
        <v>27.669785108040379</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1.2702909395057649</v>
      </c>
      <c r="AH534" s="304">
        <f t="shared" ca="1" si="260"/>
        <v>-8.503284967147053</v>
      </c>
    </row>
    <row r="535" spans="1:34" x14ac:dyDescent="0.2">
      <c r="A535" s="347">
        <f t="shared" ca="1" si="238"/>
        <v>1E-4</v>
      </c>
      <c r="B535" s="304">
        <f t="shared" ca="1" si="239"/>
        <v>33.315400000000693</v>
      </c>
      <c r="D535" s="306">
        <f t="shared" ca="1" si="240"/>
        <v>-0.73207498669884841</v>
      </c>
      <c r="E535" s="307">
        <f t="shared" ca="1" si="241"/>
        <v>-1.3382574246665371</v>
      </c>
      <c r="F535" s="304">
        <f t="shared" ca="1" si="242"/>
        <v>1.5254070672529452</v>
      </c>
      <c r="G535" s="306">
        <f t="shared" ca="1" si="243"/>
        <v>9.0564323555555646</v>
      </c>
      <c r="H535" s="307">
        <f t="shared" ca="1" si="244"/>
        <v>-104.80412953148956</v>
      </c>
      <c r="I535" s="304">
        <f t="shared" ca="1" si="245"/>
        <v>105.19469822126968</v>
      </c>
      <c r="J535" s="306">
        <f t="shared" ca="1" si="246"/>
        <v>725.01152856350234</v>
      </c>
      <c r="K535" s="307">
        <f t="shared" ca="1" si="247"/>
        <v>-3.2313591577399956</v>
      </c>
      <c r="L535" s="304">
        <f t="shared" ca="1" si="232"/>
        <v>725.01872957323837</v>
      </c>
      <c r="M535" s="306">
        <f t="shared" ca="1" si="248"/>
        <v>-1.4845975213998117</v>
      </c>
      <c r="N535" s="304">
        <f t="shared" ca="1" si="249"/>
        <v>-85.061172251792129</v>
      </c>
      <c r="P535" s="310">
        <f t="shared" ca="1" si="250"/>
        <v>23</v>
      </c>
      <c r="Q535" s="304">
        <f t="shared" ca="1" si="251"/>
        <v>0</v>
      </c>
      <c r="R535" s="306">
        <f t="shared" ca="1" si="252"/>
        <v>0</v>
      </c>
      <c r="S535" s="307">
        <f t="shared" ca="1" si="253"/>
        <v>3.2539999999999996</v>
      </c>
      <c r="T535" s="304">
        <f t="shared" ca="1" si="233"/>
        <v>31.921739999999996</v>
      </c>
      <c r="U535" s="311">
        <f t="shared" ca="1" si="234"/>
        <v>0</v>
      </c>
      <c r="V535" s="306">
        <f t="shared" ca="1" si="235"/>
        <v>1.2253959054624604</v>
      </c>
      <c r="W535" s="304">
        <f t="shared" ca="1" si="236"/>
        <v>27.669880931758939</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1.2702621692387517</v>
      </c>
      <c r="AH535" s="304">
        <f t="shared" ca="1" si="260"/>
        <v>-8.5033144155010394</v>
      </c>
    </row>
    <row r="536" spans="1:34" x14ac:dyDescent="0.2">
      <c r="A536" s="347">
        <f t="shared" ca="1" si="238"/>
        <v>1E-4</v>
      </c>
      <c r="B536" s="304">
        <f t="shared" ca="1" si="239"/>
        <v>33.315500000000696</v>
      </c>
      <c r="D536" s="306">
        <f t="shared" ca="1" si="240"/>
        <v>-0.73207072027181719</v>
      </c>
      <c r="E536" s="307">
        <f t="shared" ca="1" si="241"/>
        <v>-1.3382274982694646</v>
      </c>
      <c r="F536" s="304">
        <f t="shared" ca="1" si="242"/>
        <v>1.5253787649642456</v>
      </c>
      <c r="G536" s="306">
        <f t="shared" ca="1" si="243"/>
        <v>9.0563591484835371</v>
      </c>
      <c r="H536" s="307">
        <f t="shared" ca="1" si="244"/>
        <v>-104.8042633542394</v>
      </c>
      <c r="I536" s="304">
        <f t="shared" ca="1" si="245"/>
        <v>105.19482524464351</v>
      </c>
      <c r="J536" s="306">
        <f t="shared" ca="1" si="246"/>
        <v>725.01152856350234</v>
      </c>
      <c r="K536" s="307">
        <f t="shared" ca="1" si="247"/>
        <v>-3.2418395773842819</v>
      </c>
      <c r="L536" s="304">
        <f t="shared" ca="1" si="232"/>
        <v>725.01877635950348</v>
      </c>
      <c r="M536" s="306">
        <f t="shared" ca="1" si="248"/>
        <v>-1.4845983242563092</v>
      </c>
      <c r="N536" s="304">
        <f t="shared" ca="1" si="249"/>
        <v>-85.061218252080991</v>
      </c>
      <c r="P536" s="310">
        <f t="shared" ca="1" si="250"/>
        <v>23</v>
      </c>
      <c r="Q536" s="304">
        <f t="shared" ca="1" si="251"/>
        <v>0</v>
      </c>
      <c r="R536" s="306">
        <f t="shared" ca="1" si="252"/>
        <v>0</v>
      </c>
      <c r="S536" s="307">
        <f t="shared" ca="1" si="253"/>
        <v>3.2539999999999996</v>
      </c>
      <c r="T536" s="304">
        <f t="shared" ca="1" si="233"/>
        <v>31.921739999999996</v>
      </c>
      <c r="U536" s="311">
        <f t="shared" ca="1" si="234"/>
        <v>0</v>
      </c>
      <c r="V536" s="306">
        <f t="shared" ca="1" si="235"/>
        <v>1.2253971897294991</v>
      </c>
      <c r="W536" s="304">
        <f t="shared" ca="1" si="236"/>
        <v>27.669976754252186</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1.2702333993348738</v>
      </c>
      <c r="AH536" s="304">
        <f t="shared" ca="1" si="260"/>
        <v>-8.5033438634784702</v>
      </c>
    </row>
    <row r="537" spans="1:34" x14ac:dyDescent="0.2">
      <c r="A537" s="347">
        <f t="shared" ca="1" si="238"/>
        <v>1E-4</v>
      </c>
      <c r="B537" s="304">
        <f t="shared" ca="1" si="239"/>
        <v>33.3156000000007</v>
      </c>
      <c r="D537" s="306">
        <f t="shared" ca="1" si="240"/>
        <v>-0.73206645383619329</v>
      </c>
      <c r="E537" s="307">
        <f t="shared" ca="1" si="241"/>
        <v>-1.3381975722551118</v>
      </c>
      <c r="F537" s="304">
        <f t="shared" ca="1" si="242"/>
        <v>1.5253504630811159</v>
      </c>
      <c r="G537" s="306">
        <f t="shared" ca="1" si="243"/>
        <v>9.0562859418381532</v>
      </c>
      <c r="H537" s="307">
        <f t="shared" ca="1" si="244"/>
        <v>-104.80439717399662</v>
      </c>
      <c r="I537" s="304">
        <f t="shared" ca="1" si="245"/>
        <v>105.19495226514039</v>
      </c>
      <c r="J537" s="306">
        <f t="shared" ca="1" si="246"/>
        <v>725.01152856350234</v>
      </c>
      <c r="K537" s="307">
        <f t="shared" ca="1" si="247"/>
        <v>-3.2523200104106937</v>
      </c>
      <c r="L537" s="304">
        <f t="shared" ca="1" si="232"/>
        <v>725.01882329732393</v>
      </c>
      <c r="M537" s="306">
        <f t="shared" ca="1" si="248"/>
        <v>-1.4845991271043781</v>
      </c>
      <c r="N537" s="304">
        <f t="shared" ca="1" si="249"/>
        <v>-85.061264251886925</v>
      </c>
      <c r="P537" s="310">
        <f t="shared" ca="1" si="250"/>
        <v>23</v>
      </c>
      <c r="Q537" s="304">
        <f t="shared" ca="1" si="251"/>
        <v>0</v>
      </c>
      <c r="R537" s="306">
        <f t="shared" ca="1" si="252"/>
        <v>0</v>
      </c>
      <c r="S537" s="307">
        <f t="shared" ca="1" si="253"/>
        <v>3.2539999999999996</v>
      </c>
      <c r="T537" s="304">
        <f t="shared" ca="1" si="233"/>
        <v>31.921739999999996</v>
      </c>
      <c r="U537" s="311">
        <f t="shared" ca="1" si="234"/>
        <v>0</v>
      </c>
      <c r="V537" s="306">
        <f t="shared" ca="1" si="235"/>
        <v>1.2253984739995236</v>
      </c>
      <c r="W537" s="304">
        <f t="shared" ca="1" si="236"/>
        <v>27.670072575520116</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1.2702046297941347</v>
      </c>
      <c r="AH537" s="304">
        <f t="shared" ca="1" si="260"/>
        <v>-8.5033733110793452</v>
      </c>
    </row>
    <row r="538" spans="1:34" x14ac:dyDescent="0.2">
      <c r="A538" s="347">
        <f t="shared" ca="1" si="238"/>
        <v>1E-4</v>
      </c>
      <c r="B538" s="304">
        <f t="shared" ca="1" si="239"/>
        <v>33.315700000000703</v>
      </c>
      <c r="D538" s="306">
        <f t="shared" ca="1" si="240"/>
        <v>-0.73206218739197615</v>
      </c>
      <c r="E538" s="307">
        <f t="shared" ca="1" si="241"/>
        <v>-1.3381676466234769</v>
      </c>
      <c r="F538" s="304">
        <f t="shared" ca="1" si="242"/>
        <v>1.5253221616035542</v>
      </c>
      <c r="G538" s="306">
        <f t="shared" ca="1" si="243"/>
        <v>9.0562127356194146</v>
      </c>
      <c r="H538" s="307">
        <f t="shared" ca="1" si="244"/>
        <v>-104.80453099076128</v>
      </c>
      <c r="I538" s="304">
        <f t="shared" ca="1" si="245"/>
        <v>105.19507928276035</v>
      </c>
      <c r="J538" s="306">
        <f t="shared" ca="1" si="246"/>
        <v>725.01152856350234</v>
      </c>
      <c r="K538" s="307">
        <f t="shared" ca="1" si="247"/>
        <v>-3.2628004568189315</v>
      </c>
      <c r="L538" s="304">
        <f t="shared" ca="1" si="232"/>
        <v>725.01887038670054</v>
      </c>
      <c r="M538" s="306">
        <f t="shared" ca="1" si="248"/>
        <v>-1.4845999299440182</v>
      </c>
      <c r="N538" s="304">
        <f t="shared" ca="1" si="249"/>
        <v>-85.061310251209932</v>
      </c>
      <c r="P538" s="310">
        <f t="shared" ca="1" si="250"/>
        <v>23</v>
      </c>
      <c r="Q538" s="304">
        <f t="shared" ca="1" si="251"/>
        <v>0</v>
      </c>
      <c r="R538" s="306">
        <f t="shared" ca="1" si="252"/>
        <v>0</v>
      </c>
      <c r="S538" s="307">
        <f t="shared" ca="1" si="253"/>
        <v>3.2539999999999996</v>
      </c>
      <c r="T538" s="304">
        <f t="shared" ca="1" si="233"/>
        <v>31.921739999999996</v>
      </c>
      <c r="U538" s="311">
        <f t="shared" ca="1" si="234"/>
        <v>0</v>
      </c>
      <c r="V538" s="306">
        <f t="shared" ca="1" si="235"/>
        <v>1.225399758272534</v>
      </c>
      <c r="W538" s="304">
        <f t="shared" ca="1" si="236"/>
        <v>27.670168395562754</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1.2701758606165328</v>
      </c>
      <c r="AH538" s="304">
        <f t="shared" ca="1" si="260"/>
        <v>-8.5034027583036629</v>
      </c>
    </row>
    <row r="539" spans="1:34" x14ac:dyDescent="0.2">
      <c r="A539" s="347">
        <f t="shared" ca="1" si="238"/>
        <v>1E-4</v>
      </c>
      <c r="B539" s="304">
        <f t="shared" ca="1" si="239"/>
        <v>33.315800000000706</v>
      </c>
      <c r="D539" s="306">
        <f t="shared" ca="1" si="240"/>
        <v>-0.73205792093917033</v>
      </c>
      <c r="E539" s="307">
        <f t="shared" ca="1" si="241"/>
        <v>-1.3381377213745527</v>
      </c>
      <c r="F539" s="304">
        <f t="shared" ca="1" si="242"/>
        <v>1.5252938605315569</v>
      </c>
      <c r="G539" s="306">
        <f t="shared" ca="1" si="243"/>
        <v>9.0561395298273215</v>
      </c>
      <c r="H539" s="307">
        <f t="shared" ca="1" si="244"/>
        <v>-104.80466480453342</v>
      </c>
      <c r="I539" s="304">
        <f t="shared" ca="1" si="245"/>
        <v>105.19520629750343</v>
      </c>
      <c r="J539" s="306">
        <f t="shared" ca="1" si="246"/>
        <v>725.01152856350234</v>
      </c>
      <c r="K539" s="307">
        <f t="shared" ca="1" si="247"/>
        <v>-3.2732809166086962</v>
      </c>
      <c r="L539" s="304">
        <f t="shared" ca="1" si="232"/>
        <v>725.01891762763353</v>
      </c>
      <c r="M539" s="306">
        <f t="shared" ca="1" si="248"/>
        <v>-1.48460073277523</v>
      </c>
      <c r="N539" s="304">
        <f t="shared" ca="1" si="249"/>
        <v>-85.061356250050025</v>
      </c>
      <c r="P539" s="310">
        <f t="shared" ca="1" si="250"/>
        <v>23</v>
      </c>
      <c r="Q539" s="304">
        <f t="shared" ca="1" si="251"/>
        <v>0</v>
      </c>
      <c r="R539" s="306">
        <f t="shared" ca="1" si="252"/>
        <v>0</v>
      </c>
      <c r="S539" s="307">
        <f t="shared" ca="1" si="253"/>
        <v>3.2539999999999996</v>
      </c>
      <c r="T539" s="304">
        <f t="shared" ca="1" si="233"/>
        <v>31.921739999999996</v>
      </c>
      <c r="U539" s="311">
        <f t="shared" ca="1" si="234"/>
        <v>0</v>
      </c>
      <c r="V539" s="306">
        <f t="shared" ca="1" si="235"/>
        <v>1.2254010425485307</v>
      </c>
      <c r="W539" s="304">
        <f t="shared" ca="1" si="236"/>
        <v>27.670264214380119</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1.2701470918020643</v>
      </c>
      <c r="AH539" s="304">
        <f t="shared" ca="1" si="260"/>
        <v>-8.5034322051514319</v>
      </c>
    </row>
    <row r="540" spans="1:34" x14ac:dyDescent="0.2">
      <c r="A540" s="347">
        <f t="shared" ca="1" si="238"/>
        <v>1E-4</v>
      </c>
      <c r="B540" s="304">
        <f t="shared" ca="1" si="239"/>
        <v>33.31590000000071</v>
      </c>
      <c r="D540" s="306">
        <f t="shared" ca="1" si="240"/>
        <v>-0.73205365447777382</v>
      </c>
      <c r="E540" s="307">
        <f t="shared" ca="1" si="241"/>
        <v>-1.3381077965083357</v>
      </c>
      <c r="F540" s="304">
        <f t="shared" ca="1" si="242"/>
        <v>1.5252655598651197</v>
      </c>
      <c r="G540" s="306">
        <f t="shared" ca="1" si="243"/>
        <v>9.0560663244618738</v>
      </c>
      <c r="H540" s="307">
        <f t="shared" ca="1" si="244"/>
        <v>-104.80479861531306</v>
      </c>
      <c r="I540" s="304">
        <f t="shared" ca="1" si="245"/>
        <v>105.19533330936966</v>
      </c>
      <c r="J540" s="306">
        <f t="shared" ca="1" si="246"/>
        <v>725.01152856350234</v>
      </c>
      <c r="K540" s="307">
        <f t="shared" ca="1" si="247"/>
        <v>-3.2837613897796887</v>
      </c>
      <c r="L540" s="304">
        <f t="shared" ca="1" si="232"/>
        <v>725.01896502012357</v>
      </c>
      <c r="M540" s="306">
        <f t="shared" ca="1" si="248"/>
        <v>-1.4846015355980133</v>
      </c>
      <c r="N540" s="304">
        <f t="shared" ca="1" si="249"/>
        <v>-85.061402248407205</v>
      </c>
      <c r="P540" s="310">
        <f t="shared" ca="1" si="250"/>
        <v>23</v>
      </c>
      <c r="Q540" s="304">
        <f t="shared" ca="1" si="251"/>
        <v>0</v>
      </c>
      <c r="R540" s="306">
        <f t="shared" ca="1" si="252"/>
        <v>0</v>
      </c>
      <c r="S540" s="307">
        <f t="shared" ca="1" si="253"/>
        <v>3.2539999999999996</v>
      </c>
      <c r="T540" s="304">
        <f t="shared" ca="1" si="233"/>
        <v>31.921739999999996</v>
      </c>
      <c r="U540" s="311">
        <f t="shared" ca="1" si="234"/>
        <v>0</v>
      </c>
      <c r="V540" s="306">
        <f t="shared" ca="1" si="235"/>
        <v>1.2254023268275132</v>
      </c>
      <c r="W540" s="304">
        <f t="shared" ca="1" si="236"/>
        <v>27.670360031972191</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1.2701183233507205</v>
      </c>
      <c r="AH540" s="304">
        <f t="shared" ca="1" si="260"/>
        <v>-8.503461651622656</v>
      </c>
    </row>
    <row r="541" spans="1:34" x14ac:dyDescent="0.2">
      <c r="A541" s="347">
        <f t="shared" ca="1" si="238"/>
        <v>1E-4</v>
      </c>
      <c r="B541" s="304">
        <f t="shared" ca="1" si="239"/>
        <v>33.316000000000713</v>
      </c>
      <c r="D541" s="306">
        <f t="shared" ca="1" si="240"/>
        <v>-0.73204938800778796</v>
      </c>
      <c r="E541" s="307">
        <f t="shared" ca="1" si="241"/>
        <v>-1.3380778720248312</v>
      </c>
      <c r="F541" s="304">
        <f t="shared" ca="1" si="242"/>
        <v>1.5252372596042485</v>
      </c>
      <c r="G541" s="306">
        <f t="shared" ca="1" si="243"/>
        <v>9.0559931195230732</v>
      </c>
      <c r="H541" s="307">
        <f t="shared" ca="1" si="244"/>
        <v>-104.80493242310027</v>
      </c>
      <c r="I541" s="304">
        <f t="shared" ca="1" si="245"/>
        <v>105.1954603183591</v>
      </c>
      <c r="J541" s="306">
        <f t="shared" ca="1" si="246"/>
        <v>725.01152856350234</v>
      </c>
      <c r="K541" s="307">
        <f t="shared" ca="1" si="247"/>
        <v>-3.2942418763316095</v>
      </c>
      <c r="L541" s="304">
        <f t="shared" ca="1" si="232"/>
        <v>725.01901256417125</v>
      </c>
      <c r="M541" s="306">
        <f t="shared" ca="1" si="248"/>
        <v>-1.4846023384123685</v>
      </c>
      <c r="N541" s="304">
        <f t="shared" ca="1" si="249"/>
        <v>-85.0614482462815</v>
      </c>
      <c r="P541" s="310">
        <f t="shared" ca="1" si="250"/>
        <v>23</v>
      </c>
      <c r="Q541" s="304">
        <f t="shared" ca="1" si="251"/>
        <v>0</v>
      </c>
      <c r="R541" s="306">
        <f t="shared" ca="1" si="252"/>
        <v>0</v>
      </c>
      <c r="S541" s="307">
        <f t="shared" ca="1" si="253"/>
        <v>3.2539999999999996</v>
      </c>
      <c r="T541" s="304">
        <f t="shared" ca="1" si="233"/>
        <v>31.921739999999996</v>
      </c>
      <c r="U541" s="311">
        <f t="shared" ca="1" si="234"/>
        <v>0</v>
      </c>
      <c r="V541" s="306">
        <f t="shared" ca="1" si="235"/>
        <v>1.2254036111094815</v>
      </c>
      <c r="W541" s="304">
        <f t="shared" ca="1" si="236"/>
        <v>27.670455848339017</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1.2700895552625084</v>
      </c>
      <c r="AH541" s="304">
        <f t="shared" ca="1" si="260"/>
        <v>-8.5034910977173315</v>
      </c>
    </row>
    <row r="542" spans="1:34" x14ac:dyDescent="0.2">
      <c r="A542" s="347">
        <f t="shared" ca="1" si="238"/>
        <v>1E-4</v>
      </c>
      <c r="B542" s="304">
        <f t="shared" ca="1" si="239"/>
        <v>33.316100000000716</v>
      </c>
      <c r="D542" s="306">
        <f t="shared" ca="1" si="240"/>
        <v>-0.73204512152921386</v>
      </c>
      <c r="E542" s="307">
        <f t="shared" ca="1" si="241"/>
        <v>-1.3380479479240233</v>
      </c>
      <c r="F542" s="304">
        <f t="shared" ca="1" si="242"/>
        <v>1.5252089597489293</v>
      </c>
      <c r="G542" s="306">
        <f t="shared" ca="1" si="243"/>
        <v>9.0559199150109198</v>
      </c>
      <c r="H542" s="307">
        <f t="shared" ca="1" si="244"/>
        <v>-104.80506622789505</v>
      </c>
      <c r="I542" s="304">
        <f t="shared" ca="1" si="245"/>
        <v>105.19558732447175</v>
      </c>
      <c r="J542" s="306">
        <f t="shared" ca="1" si="246"/>
        <v>725.01152856350234</v>
      </c>
      <c r="K542" s="307">
        <f t="shared" ca="1" si="247"/>
        <v>-3.3047223762641593</v>
      </c>
      <c r="L542" s="304">
        <f t="shared" ca="1" si="232"/>
        <v>725.01906025977712</v>
      </c>
      <c r="M542" s="306">
        <f t="shared" ca="1" si="248"/>
        <v>-1.4846031412182956</v>
      </c>
      <c r="N542" s="304">
        <f t="shared" ca="1" si="249"/>
        <v>-85.061494243672882</v>
      </c>
      <c r="P542" s="310">
        <f t="shared" ca="1" si="250"/>
        <v>23</v>
      </c>
      <c r="Q542" s="304">
        <f t="shared" ca="1" si="251"/>
        <v>0</v>
      </c>
      <c r="R542" s="306">
        <f t="shared" ca="1" si="252"/>
        <v>0</v>
      </c>
      <c r="S542" s="307">
        <f t="shared" ca="1" si="253"/>
        <v>3.2539999999999996</v>
      </c>
      <c r="T542" s="304">
        <f t="shared" ca="1" si="233"/>
        <v>31.921739999999996</v>
      </c>
      <c r="U542" s="311">
        <f t="shared" ca="1" si="234"/>
        <v>0</v>
      </c>
      <c r="V542" s="306">
        <f t="shared" ca="1" si="235"/>
        <v>1.2254048953944359</v>
      </c>
      <c r="W542" s="304">
        <f t="shared" ca="1" si="236"/>
        <v>27.670551663480573</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1.2700607875374157</v>
      </c>
      <c r="AH542" s="304">
        <f t="shared" ca="1" si="260"/>
        <v>-8.5035205434354708</v>
      </c>
    </row>
    <row r="543" spans="1:34" x14ac:dyDescent="0.2">
      <c r="A543" s="347">
        <f t="shared" ca="1" si="238"/>
        <v>1E-4</v>
      </c>
      <c r="B543" s="304">
        <f t="shared" ca="1" si="239"/>
        <v>33.31620000000072</v>
      </c>
      <c r="D543" s="306">
        <f t="shared" ca="1" si="240"/>
        <v>-0.73204085504205241</v>
      </c>
      <c r="E543" s="307">
        <f t="shared" ca="1" si="241"/>
        <v>-1.3380180242059208</v>
      </c>
      <c r="F543" s="304">
        <f t="shared" ca="1" si="242"/>
        <v>1.5251806602991709</v>
      </c>
      <c r="G543" s="306">
        <f t="shared" ca="1" si="243"/>
        <v>9.0558467109254153</v>
      </c>
      <c r="H543" s="307">
        <f t="shared" ca="1" si="244"/>
        <v>-104.80520002969747</v>
      </c>
      <c r="I543" s="304">
        <f t="shared" ca="1" si="245"/>
        <v>105.19571432770765</v>
      </c>
      <c r="J543" s="306">
        <f t="shared" ca="1" si="246"/>
        <v>725.01152856350234</v>
      </c>
      <c r="K543" s="307">
        <f t="shared" ca="1" si="247"/>
        <v>-3.3152028895770389</v>
      </c>
      <c r="L543" s="304">
        <f t="shared" ca="1" si="232"/>
        <v>725.01910810694176</v>
      </c>
      <c r="M543" s="306">
        <f t="shared" ca="1" si="248"/>
        <v>-1.4846039440157948</v>
      </c>
      <c r="N543" s="304">
        <f t="shared" ca="1" si="249"/>
        <v>-85.061540240581394</v>
      </c>
      <c r="P543" s="310">
        <f t="shared" ca="1" si="250"/>
        <v>23</v>
      </c>
      <c r="Q543" s="304">
        <f t="shared" ca="1" si="251"/>
        <v>0</v>
      </c>
      <c r="R543" s="306">
        <f t="shared" ca="1" si="252"/>
        <v>0</v>
      </c>
      <c r="S543" s="307">
        <f t="shared" ca="1" si="253"/>
        <v>3.2539999999999996</v>
      </c>
      <c r="T543" s="304">
        <f t="shared" ca="1" si="233"/>
        <v>31.921739999999996</v>
      </c>
      <c r="U543" s="311">
        <f t="shared" ca="1" si="234"/>
        <v>0</v>
      </c>
      <c r="V543" s="306">
        <f t="shared" ca="1" si="235"/>
        <v>1.2254061796823761</v>
      </c>
      <c r="W543" s="304">
        <f t="shared" ca="1" si="236"/>
        <v>27.670647477396869</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1.2700320201754511</v>
      </c>
      <c r="AH543" s="304">
        <f t="shared" ca="1" si="260"/>
        <v>-8.5035499887770669</v>
      </c>
    </row>
    <row r="544" spans="1:34" x14ac:dyDescent="0.2">
      <c r="A544" s="347">
        <f t="shared" ca="1" si="238"/>
        <v>1E-4</v>
      </c>
      <c r="B544" s="304">
        <f t="shared" ca="1" si="239"/>
        <v>33.316300000000723</v>
      </c>
      <c r="D544" s="306">
        <f t="shared" ca="1" si="240"/>
        <v>-0.73203658854630371</v>
      </c>
      <c r="E544" s="307">
        <f t="shared" ca="1" si="241"/>
        <v>-1.3379881008705183</v>
      </c>
      <c r="F544" s="304">
        <f t="shared" ca="1" si="242"/>
        <v>1.5251523612549689</v>
      </c>
      <c r="G544" s="306">
        <f t="shared" ca="1" si="243"/>
        <v>9.0557735072665615</v>
      </c>
      <c r="H544" s="307">
        <f t="shared" ca="1" si="244"/>
        <v>-104.80533382850756</v>
      </c>
      <c r="I544" s="304">
        <f t="shared" ca="1" si="245"/>
        <v>105.19584132806686</v>
      </c>
      <c r="J544" s="306">
        <f t="shared" ca="1" si="246"/>
        <v>725.01152856350234</v>
      </c>
      <c r="K544" s="307">
        <f t="shared" ca="1" si="247"/>
        <v>-3.3256834162699493</v>
      </c>
      <c r="L544" s="304">
        <f t="shared" ca="1" si="232"/>
        <v>725.01915610566562</v>
      </c>
      <c r="M544" s="306">
        <f t="shared" ca="1" si="248"/>
        <v>-1.484604746804866</v>
      </c>
      <c r="N544" s="304">
        <f t="shared" ca="1" si="249"/>
        <v>-85.061586237007006</v>
      </c>
      <c r="P544" s="310">
        <f t="shared" ca="1" si="250"/>
        <v>23</v>
      </c>
      <c r="Q544" s="304">
        <f t="shared" ca="1" si="251"/>
        <v>0</v>
      </c>
      <c r="R544" s="306">
        <f t="shared" ca="1" si="252"/>
        <v>0</v>
      </c>
      <c r="S544" s="307">
        <f t="shared" ca="1" si="253"/>
        <v>3.2539999999999996</v>
      </c>
      <c r="T544" s="304">
        <f t="shared" ca="1" si="233"/>
        <v>31.921739999999996</v>
      </c>
      <c r="U544" s="311">
        <f t="shared" ca="1" si="234"/>
        <v>0</v>
      </c>
      <c r="V544" s="306">
        <f t="shared" ca="1" si="235"/>
        <v>1.2254074639733024</v>
      </c>
      <c r="W544" s="304">
        <f t="shared" ca="1" si="236"/>
        <v>27.670743290087938</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1.2700032531766059</v>
      </c>
      <c r="AH544" s="304">
        <f t="shared" ca="1" si="260"/>
        <v>-8.5035794337421251</v>
      </c>
    </row>
    <row r="545" spans="1:34" x14ac:dyDescent="0.2">
      <c r="A545" s="347">
        <f t="shared" ca="1" si="238"/>
        <v>1E-4</v>
      </c>
      <c r="B545" s="304">
        <f t="shared" ca="1" si="239"/>
        <v>33.316400000000726</v>
      </c>
      <c r="D545" s="306">
        <f t="shared" ca="1" si="240"/>
        <v>-0.73203232204197011</v>
      </c>
      <c r="E545" s="307">
        <f t="shared" ca="1" si="241"/>
        <v>-1.3379581779178089</v>
      </c>
      <c r="F545" s="304">
        <f t="shared" ca="1" si="242"/>
        <v>1.5251240626163178</v>
      </c>
      <c r="G545" s="306">
        <f t="shared" ca="1" si="243"/>
        <v>9.0557003040343567</v>
      </c>
      <c r="H545" s="307">
        <f t="shared" ca="1" si="244"/>
        <v>-104.80546762432535</v>
      </c>
      <c r="I545" s="304">
        <f t="shared" ca="1" si="245"/>
        <v>105.19596832554942</v>
      </c>
      <c r="J545" s="306">
        <f t="shared" ca="1" si="246"/>
        <v>725.01152856350234</v>
      </c>
      <c r="K545" s="307">
        <f t="shared" ca="1" si="247"/>
        <v>-3.3361639563425909</v>
      </c>
      <c r="L545" s="304">
        <f t="shared" ca="1" si="232"/>
        <v>725.01920425594915</v>
      </c>
      <c r="M545" s="306">
        <f t="shared" ca="1" si="248"/>
        <v>-1.4846055495855095</v>
      </c>
      <c r="N545" s="304">
        <f t="shared" ca="1" si="249"/>
        <v>-85.061632232949762</v>
      </c>
      <c r="P545" s="310">
        <f t="shared" ca="1" si="250"/>
        <v>23</v>
      </c>
      <c r="Q545" s="304">
        <f t="shared" ca="1" si="251"/>
        <v>0</v>
      </c>
      <c r="R545" s="306">
        <f t="shared" ca="1" si="252"/>
        <v>0</v>
      </c>
      <c r="S545" s="307">
        <f t="shared" ca="1" si="253"/>
        <v>3.2539999999999996</v>
      </c>
      <c r="T545" s="304">
        <f t="shared" ca="1" si="233"/>
        <v>31.921739999999996</v>
      </c>
      <c r="U545" s="311">
        <f t="shared" ca="1" si="234"/>
        <v>0</v>
      </c>
      <c r="V545" s="306">
        <f t="shared" ca="1" si="235"/>
        <v>1.2254087482672136</v>
      </c>
      <c r="W545" s="304">
        <f t="shared" ca="1" si="236"/>
        <v>27.670839101553764</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1.2699744865408746</v>
      </c>
      <c r="AH545" s="304">
        <f t="shared" ca="1" si="260"/>
        <v>-8.5036088783306525</v>
      </c>
    </row>
    <row r="546" spans="1:34" x14ac:dyDescent="0.2">
      <c r="A546" s="347">
        <f t="shared" ca="1" si="238"/>
        <v>1E-4</v>
      </c>
      <c r="B546" s="304">
        <f t="shared" ca="1" si="239"/>
        <v>33.31650000000073</v>
      </c>
      <c r="D546" s="306">
        <f t="shared" ca="1" si="240"/>
        <v>-0.73202805552905126</v>
      </c>
      <c r="E546" s="307">
        <f t="shared" ca="1" si="241"/>
        <v>-1.337928255347796</v>
      </c>
      <c r="F546" s="304">
        <f t="shared" ca="1" si="242"/>
        <v>1.525095764383221</v>
      </c>
      <c r="G546" s="306">
        <f t="shared" ca="1" si="243"/>
        <v>9.0556271012288043</v>
      </c>
      <c r="H546" s="307">
        <f t="shared" ca="1" si="244"/>
        <v>-104.80560141715088</v>
      </c>
      <c r="I546" s="304">
        <f t="shared" ca="1" si="245"/>
        <v>105.19609532015535</v>
      </c>
      <c r="J546" s="306">
        <f t="shared" ca="1" si="246"/>
        <v>725.01152856350234</v>
      </c>
      <c r="K546" s="307">
        <f t="shared" ca="1" si="247"/>
        <v>-3.3466445097946647</v>
      </c>
      <c r="L546" s="304">
        <f t="shared" ca="1" si="232"/>
        <v>725.01925255779315</v>
      </c>
      <c r="M546" s="306">
        <f t="shared" ca="1" si="248"/>
        <v>-1.4846063523577253</v>
      </c>
      <c r="N546" s="304">
        <f t="shared" ca="1" si="249"/>
        <v>-85.061678228409633</v>
      </c>
      <c r="P546" s="310">
        <f t="shared" ca="1" si="250"/>
        <v>23</v>
      </c>
      <c r="Q546" s="304">
        <f t="shared" ca="1" si="251"/>
        <v>0</v>
      </c>
      <c r="R546" s="306">
        <f t="shared" ca="1" si="252"/>
        <v>0</v>
      </c>
      <c r="S546" s="307">
        <f t="shared" ca="1" si="253"/>
        <v>3.2539999999999996</v>
      </c>
      <c r="T546" s="304">
        <f t="shared" ca="1" si="233"/>
        <v>31.921739999999996</v>
      </c>
      <c r="U546" s="311">
        <f t="shared" ca="1" si="234"/>
        <v>0</v>
      </c>
      <c r="V546" s="306">
        <f t="shared" ca="1" si="235"/>
        <v>1.2254100325641115</v>
      </c>
      <c r="W546" s="304">
        <f t="shared" ca="1" si="236"/>
        <v>27.670934911794387</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1.2699457202682645</v>
      </c>
      <c r="AH546" s="304">
        <f t="shared" ca="1" si="260"/>
        <v>-8.5036383225426455</v>
      </c>
    </row>
    <row r="547" spans="1:34" x14ac:dyDescent="0.2">
      <c r="A547" s="347">
        <f t="shared" ca="1" si="238"/>
        <v>1E-4</v>
      </c>
      <c r="B547" s="304">
        <f t="shared" ca="1" si="239"/>
        <v>33.316600000000733</v>
      </c>
      <c r="D547" s="306">
        <f t="shared" ca="1" si="240"/>
        <v>-0.73202378900754972</v>
      </c>
      <c r="E547" s="307">
        <f t="shared" ca="1" si="241"/>
        <v>-1.3378983331604655</v>
      </c>
      <c r="F547" s="304">
        <f t="shared" ca="1" si="242"/>
        <v>1.5250674665556672</v>
      </c>
      <c r="G547" s="306">
        <f t="shared" ca="1" si="243"/>
        <v>9.0555538988499027</v>
      </c>
      <c r="H547" s="307">
        <f t="shared" ca="1" si="244"/>
        <v>-104.8057352069842</v>
      </c>
      <c r="I547" s="304">
        <f t="shared" ca="1" si="245"/>
        <v>105.19622231188467</v>
      </c>
      <c r="J547" s="306">
        <f t="shared" ca="1" si="246"/>
        <v>725.01152856350234</v>
      </c>
      <c r="K547" s="307">
        <f t="shared" ca="1" si="247"/>
        <v>-3.3571250766258713</v>
      </c>
      <c r="L547" s="304">
        <f t="shared" ca="1" si="232"/>
        <v>725.01930101119808</v>
      </c>
      <c r="M547" s="306">
        <f t="shared" ca="1" si="248"/>
        <v>-1.4846071551215136</v>
      </c>
      <c r="N547" s="304">
        <f t="shared" ca="1" si="249"/>
        <v>-85.061724223386648</v>
      </c>
      <c r="P547" s="310">
        <f t="shared" ca="1" si="250"/>
        <v>23</v>
      </c>
      <c r="Q547" s="304">
        <f t="shared" ca="1" si="251"/>
        <v>0</v>
      </c>
      <c r="R547" s="306">
        <f t="shared" ca="1" si="252"/>
        <v>0</v>
      </c>
      <c r="S547" s="307">
        <f t="shared" ca="1" si="253"/>
        <v>3.2539999999999996</v>
      </c>
      <c r="T547" s="304">
        <f t="shared" ca="1" si="233"/>
        <v>31.921739999999996</v>
      </c>
      <c r="U547" s="311">
        <f t="shared" ca="1" si="234"/>
        <v>0</v>
      </c>
      <c r="V547" s="306">
        <f t="shared" ca="1" si="235"/>
        <v>1.2254113168639946</v>
      </c>
      <c r="W547" s="304">
        <f t="shared" ca="1" si="236"/>
        <v>27.671030720809771</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1.2699169543587594</v>
      </c>
      <c r="AH547" s="304">
        <f t="shared" ca="1" si="260"/>
        <v>-8.5036677663781166</v>
      </c>
    </row>
    <row r="548" spans="1:34" x14ac:dyDescent="0.2">
      <c r="A548" s="347">
        <f t="shared" ca="1" si="238"/>
        <v>1E-4</v>
      </c>
      <c r="B548" s="304">
        <f t="shared" ca="1" si="239"/>
        <v>33.316700000000736</v>
      </c>
      <c r="D548" s="306">
        <f t="shared" ca="1" si="240"/>
        <v>-0.73201952247746438</v>
      </c>
      <c r="E548" s="307">
        <f t="shared" ca="1" si="241"/>
        <v>-1.3378684113558315</v>
      </c>
      <c r="F548" s="304">
        <f t="shared" ca="1" si="242"/>
        <v>1.5250391691336689</v>
      </c>
      <c r="G548" s="306">
        <f t="shared" ca="1" si="243"/>
        <v>9.0554806968976553</v>
      </c>
      <c r="H548" s="307">
        <f t="shared" ca="1" si="244"/>
        <v>-104.80586899382533</v>
      </c>
      <c r="I548" s="304">
        <f t="shared" ca="1" si="245"/>
        <v>105.19634930073744</v>
      </c>
      <c r="J548" s="306">
        <f t="shared" ca="1" si="246"/>
        <v>725.01152856350234</v>
      </c>
      <c r="K548" s="307">
        <f t="shared" ca="1" si="247"/>
        <v>-3.3676056568359116</v>
      </c>
      <c r="L548" s="304">
        <f t="shared" ca="1" si="232"/>
        <v>725.0193496161645</v>
      </c>
      <c r="M548" s="306">
        <f t="shared" ca="1" si="248"/>
        <v>-1.4846079578768747</v>
      </c>
      <c r="N548" s="304">
        <f t="shared" ca="1" si="249"/>
        <v>-85.06177021788082</v>
      </c>
      <c r="P548" s="310">
        <f t="shared" ca="1" si="250"/>
        <v>23</v>
      </c>
      <c r="Q548" s="304">
        <f t="shared" ca="1" si="251"/>
        <v>0</v>
      </c>
      <c r="R548" s="306">
        <f t="shared" ca="1" si="252"/>
        <v>0</v>
      </c>
      <c r="S548" s="307">
        <f t="shared" ca="1" si="253"/>
        <v>3.2539999999999996</v>
      </c>
      <c r="T548" s="304">
        <f t="shared" ca="1" si="233"/>
        <v>31.921739999999996</v>
      </c>
      <c r="U548" s="311">
        <f t="shared" ca="1" si="234"/>
        <v>0</v>
      </c>
      <c r="V548" s="306">
        <f t="shared" ca="1" si="235"/>
        <v>1.2254126011668636</v>
      </c>
      <c r="W548" s="304">
        <f t="shared" ca="1" si="236"/>
        <v>27.671126528599963</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1.2698881888123719</v>
      </c>
      <c r="AH548" s="304">
        <f t="shared" ca="1" si="260"/>
        <v>-8.5036972098370551</v>
      </c>
    </row>
    <row r="549" spans="1:34" x14ac:dyDescent="0.2">
      <c r="A549" s="347">
        <f t="shared" ca="1" si="238"/>
        <v>1E-4</v>
      </c>
      <c r="B549" s="304">
        <f t="shared" ca="1" si="239"/>
        <v>33.31680000000074</v>
      </c>
      <c r="D549" s="306">
        <f t="shared" ca="1" si="240"/>
        <v>-0.73201525593879613</v>
      </c>
      <c r="E549" s="307">
        <f t="shared" ca="1" si="241"/>
        <v>-1.337838489933878</v>
      </c>
      <c r="F549" s="304">
        <f t="shared" ca="1" si="242"/>
        <v>1.5250108721172122</v>
      </c>
      <c r="G549" s="306">
        <f t="shared" ca="1" si="243"/>
        <v>9.0554074953720622</v>
      </c>
      <c r="H549" s="307">
        <f t="shared" ca="1" si="244"/>
        <v>-104.80600277767432</v>
      </c>
      <c r="I549" s="304">
        <f t="shared" ca="1" si="245"/>
        <v>105.1964762867137</v>
      </c>
      <c r="J549" s="306">
        <f t="shared" ca="1" si="246"/>
        <v>725.01152856350234</v>
      </c>
      <c r="K549" s="307">
        <f t="shared" ca="1" si="247"/>
        <v>-3.3780862504244866</v>
      </c>
      <c r="L549" s="304">
        <f t="shared" ca="1" si="232"/>
        <v>725.01939837269276</v>
      </c>
      <c r="M549" s="306">
        <f t="shared" ca="1" si="248"/>
        <v>-1.4846087606238083</v>
      </c>
      <c r="N549" s="304">
        <f t="shared" ca="1" si="249"/>
        <v>-85.061816211892136</v>
      </c>
      <c r="P549" s="310">
        <f t="shared" ca="1" si="250"/>
        <v>23</v>
      </c>
      <c r="Q549" s="304">
        <f t="shared" ca="1" si="251"/>
        <v>0</v>
      </c>
      <c r="R549" s="306">
        <f t="shared" ca="1" si="252"/>
        <v>0</v>
      </c>
      <c r="S549" s="307">
        <f t="shared" ca="1" si="253"/>
        <v>3.2539999999999996</v>
      </c>
      <c r="T549" s="304">
        <f t="shared" ca="1" si="233"/>
        <v>31.921739999999996</v>
      </c>
      <c r="U549" s="311">
        <f t="shared" ca="1" si="234"/>
        <v>0</v>
      </c>
      <c r="V549" s="306">
        <f t="shared" ca="1" si="235"/>
        <v>1.2254138854727183</v>
      </c>
      <c r="W549" s="304">
        <f t="shared" ca="1" si="236"/>
        <v>27.671222335164963</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1.2698594236290877</v>
      </c>
      <c r="AH549" s="304">
        <f t="shared" ca="1" si="260"/>
        <v>-8.5037266529194735</v>
      </c>
    </row>
    <row r="550" spans="1:34" x14ac:dyDescent="0.2">
      <c r="A550" s="347">
        <f t="shared" ca="1" si="238"/>
        <v>1E-4</v>
      </c>
      <c r="B550" s="304">
        <f t="shared" ca="1" si="239"/>
        <v>33.316900000000743</v>
      </c>
      <c r="D550" s="306">
        <f t="shared" ca="1" si="240"/>
        <v>-0.73201098939154863</v>
      </c>
      <c r="E550" s="307">
        <f t="shared" ca="1" si="241"/>
        <v>-1.3378085688946051</v>
      </c>
      <c r="F550" s="304">
        <f t="shared" ca="1" si="242"/>
        <v>1.5249825755062991</v>
      </c>
      <c r="G550" s="306">
        <f t="shared" ca="1" si="243"/>
        <v>9.0553342942731234</v>
      </c>
      <c r="H550" s="307">
        <f t="shared" ca="1" si="244"/>
        <v>-104.80613655853121</v>
      </c>
      <c r="I550" s="304">
        <f t="shared" ca="1" si="245"/>
        <v>105.19660326981348</v>
      </c>
      <c r="J550" s="306">
        <f t="shared" ca="1" si="246"/>
        <v>725.01152856350234</v>
      </c>
      <c r="K550" s="307">
        <f t="shared" ca="1" si="247"/>
        <v>-3.388566857391297</v>
      </c>
      <c r="L550" s="304">
        <f t="shared" ca="1" si="232"/>
        <v>725.01944728078377</v>
      </c>
      <c r="M550" s="306">
        <f t="shared" ca="1" si="248"/>
        <v>-1.4846095633623149</v>
      </c>
      <c r="N550" s="304">
        <f t="shared" ca="1" si="249"/>
        <v>-85.06186220542061</v>
      </c>
      <c r="P550" s="310">
        <f t="shared" ca="1" si="250"/>
        <v>23</v>
      </c>
      <c r="Q550" s="304">
        <f t="shared" ca="1" si="251"/>
        <v>0</v>
      </c>
      <c r="R550" s="306">
        <f t="shared" ca="1" si="252"/>
        <v>0</v>
      </c>
      <c r="S550" s="307">
        <f t="shared" ca="1" si="253"/>
        <v>3.2539999999999996</v>
      </c>
      <c r="T550" s="304">
        <f t="shared" ca="1" si="233"/>
        <v>31.921739999999996</v>
      </c>
      <c r="U550" s="311">
        <f t="shared" ca="1" si="234"/>
        <v>0</v>
      </c>
      <c r="V550" s="306">
        <f t="shared" ca="1" si="235"/>
        <v>1.2254151697815587</v>
      </c>
      <c r="W550" s="304">
        <f t="shared" ca="1" si="236"/>
        <v>27.671318140504773</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1.2698306588089086</v>
      </c>
      <c r="AH550" s="304">
        <f t="shared" ca="1" si="260"/>
        <v>-8.5037560956253735</v>
      </c>
    </row>
    <row r="551" spans="1:34" x14ac:dyDescent="0.2">
      <c r="A551" s="347">
        <f t="shared" ca="1" si="238"/>
        <v>1E-4</v>
      </c>
      <c r="B551" s="304">
        <f t="shared" ca="1" si="239"/>
        <v>33.317000000000746</v>
      </c>
      <c r="D551" s="306">
        <f t="shared" ca="1" si="240"/>
        <v>-0.73200672283571977</v>
      </c>
      <c r="E551" s="307">
        <f t="shared" ca="1" si="241"/>
        <v>-1.3377786482380092</v>
      </c>
      <c r="F551" s="304">
        <f t="shared" ca="1" si="242"/>
        <v>1.5249542793009256</v>
      </c>
      <c r="G551" s="306">
        <f t="shared" ca="1" si="243"/>
        <v>9.0552610936008406</v>
      </c>
      <c r="H551" s="307">
        <f t="shared" ca="1" si="244"/>
        <v>-104.80627033639603</v>
      </c>
      <c r="I551" s="304">
        <f t="shared" ca="1" si="245"/>
        <v>105.19673025003679</v>
      </c>
      <c r="J551" s="306">
        <f t="shared" ca="1" si="246"/>
        <v>725.01152856350234</v>
      </c>
      <c r="K551" s="307">
        <f t="shared" ca="1" si="247"/>
        <v>-3.3990474777360435</v>
      </c>
      <c r="L551" s="304">
        <f t="shared" ca="1" si="232"/>
        <v>725.01949634043774</v>
      </c>
      <c r="M551" s="306">
        <f t="shared" ca="1" si="248"/>
        <v>-1.4846103660923944</v>
      </c>
      <c r="N551" s="304">
        <f t="shared" ca="1" si="249"/>
        <v>-85.061908198466256</v>
      </c>
      <c r="P551" s="310">
        <f t="shared" ca="1" si="250"/>
        <v>23</v>
      </c>
      <c r="Q551" s="304">
        <f t="shared" ca="1" si="251"/>
        <v>0</v>
      </c>
      <c r="R551" s="306">
        <f t="shared" ca="1" si="252"/>
        <v>0</v>
      </c>
      <c r="S551" s="307">
        <f t="shared" ca="1" si="253"/>
        <v>3.2539999999999996</v>
      </c>
      <c r="T551" s="304">
        <f t="shared" ca="1" si="233"/>
        <v>31.921739999999996</v>
      </c>
      <c r="U551" s="311">
        <f t="shared" ca="1" si="234"/>
        <v>0</v>
      </c>
      <c r="V551" s="306">
        <f t="shared" ca="1" si="235"/>
        <v>1.2254164540933843</v>
      </c>
      <c r="W551" s="304">
        <f t="shared" ca="1" si="236"/>
        <v>27.671413944619392</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1.269801894351831</v>
      </c>
      <c r="AH551" s="304">
        <f t="shared" ca="1" si="260"/>
        <v>-8.5037855379547569</v>
      </c>
    </row>
    <row r="552" spans="1:34" x14ac:dyDescent="0.2">
      <c r="A552" s="347">
        <f t="shared" ca="1" si="238"/>
        <v>1E-4</v>
      </c>
      <c r="B552" s="304">
        <f t="shared" ca="1" si="239"/>
        <v>33.31710000000075</v>
      </c>
      <c r="D552" s="306">
        <f t="shared" ca="1" si="240"/>
        <v>-0.73200245627131122</v>
      </c>
      <c r="E552" s="307">
        <f t="shared" ca="1" si="241"/>
        <v>-1.3377487279640956</v>
      </c>
      <c r="F552" s="304">
        <f t="shared" ca="1" si="242"/>
        <v>1.5249259835010971</v>
      </c>
      <c r="G552" s="306">
        <f t="shared" ca="1" si="243"/>
        <v>9.0551878933552139</v>
      </c>
      <c r="H552" s="307">
        <f t="shared" ca="1" si="244"/>
        <v>-104.80640411126882</v>
      </c>
      <c r="I552" s="304">
        <f t="shared" ca="1" si="245"/>
        <v>105.1968572273837</v>
      </c>
      <c r="J552" s="306">
        <f t="shared" ca="1" si="246"/>
        <v>725.01152856350234</v>
      </c>
      <c r="K552" s="307">
        <f t="shared" ca="1" si="247"/>
        <v>-3.4095281114584268</v>
      </c>
      <c r="L552" s="304">
        <f t="shared" ca="1" si="232"/>
        <v>725.01954555165548</v>
      </c>
      <c r="M552" s="306">
        <f t="shared" ca="1" si="248"/>
        <v>-1.4846111688140471</v>
      </c>
      <c r="N552" s="304">
        <f t="shared" ca="1" si="249"/>
        <v>-85.061954191029088</v>
      </c>
      <c r="P552" s="310">
        <f t="shared" ca="1" si="250"/>
        <v>23</v>
      </c>
      <c r="Q552" s="304">
        <f t="shared" ca="1" si="251"/>
        <v>0</v>
      </c>
      <c r="R552" s="306">
        <f t="shared" ca="1" si="252"/>
        <v>0</v>
      </c>
      <c r="S552" s="307">
        <f t="shared" ca="1" si="253"/>
        <v>3.2539999999999996</v>
      </c>
      <c r="T552" s="304">
        <f t="shared" ca="1" si="233"/>
        <v>31.921739999999996</v>
      </c>
      <c r="U552" s="311">
        <f t="shared" ca="1" si="234"/>
        <v>0</v>
      </c>
      <c r="V552" s="306">
        <f t="shared" ca="1" si="235"/>
        <v>1.2254177384081959</v>
      </c>
      <c r="W552" s="304">
        <f t="shared" ca="1" si="236"/>
        <v>27.67150974750885</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1.2697731302578603</v>
      </c>
      <c r="AH552" s="304">
        <f t="shared" ca="1" si="260"/>
        <v>-8.5038149799076201</v>
      </c>
    </row>
    <row r="553" spans="1:34" x14ac:dyDescent="0.2">
      <c r="A553" s="347">
        <f t="shared" ca="1" si="238"/>
        <v>1E-4</v>
      </c>
      <c r="B553" s="304">
        <f t="shared" ca="1" si="239"/>
        <v>33.317200000000753</v>
      </c>
      <c r="D553" s="306">
        <f t="shared" ca="1" si="240"/>
        <v>-0.73199818969832353</v>
      </c>
      <c r="E553" s="307">
        <f t="shared" ca="1" si="241"/>
        <v>-1.3377188080728537</v>
      </c>
      <c r="F553" s="304">
        <f t="shared" ca="1" si="242"/>
        <v>1.5248976881068053</v>
      </c>
      <c r="G553" s="306">
        <f t="shared" ca="1" si="243"/>
        <v>9.0551146935362432</v>
      </c>
      <c r="H553" s="307">
        <f t="shared" ca="1" si="244"/>
        <v>-104.80653788314963</v>
      </c>
      <c r="I553" s="304">
        <f t="shared" ca="1" si="245"/>
        <v>105.19698420185426</v>
      </c>
      <c r="J553" s="306">
        <f t="shared" ca="1" si="246"/>
        <v>725.01152856350234</v>
      </c>
      <c r="K553" s="307">
        <f t="shared" ca="1" si="247"/>
        <v>-3.4200087585581476</v>
      </c>
      <c r="L553" s="304">
        <f t="shared" ca="1" si="232"/>
        <v>725.01959491443733</v>
      </c>
      <c r="M553" s="306">
        <f t="shared" ca="1" si="248"/>
        <v>-1.4846119715272728</v>
      </c>
      <c r="N553" s="304">
        <f t="shared" ca="1" si="249"/>
        <v>-85.062000183109078</v>
      </c>
      <c r="P553" s="310">
        <f t="shared" ca="1" si="250"/>
        <v>23</v>
      </c>
      <c r="Q553" s="304">
        <f t="shared" ca="1" si="251"/>
        <v>0</v>
      </c>
      <c r="R553" s="306">
        <f t="shared" ca="1" si="252"/>
        <v>0</v>
      </c>
      <c r="S553" s="307">
        <f t="shared" ca="1" si="253"/>
        <v>3.2539999999999996</v>
      </c>
      <c r="T553" s="304">
        <f t="shared" ca="1" si="233"/>
        <v>31.921739999999996</v>
      </c>
      <c r="U553" s="311">
        <f t="shared" ca="1" si="234"/>
        <v>0</v>
      </c>
      <c r="V553" s="306">
        <f t="shared" ca="1" si="235"/>
        <v>1.2254190227259933</v>
      </c>
      <c r="W553" s="304">
        <f t="shared" ca="1" si="236"/>
        <v>27.671605549173165</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1.2697443665269859</v>
      </c>
      <c r="AH553" s="304">
        <f t="shared" ca="1" si="260"/>
        <v>-8.5038444214839739</v>
      </c>
    </row>
    <row r="554" spans="1:34" x14ac:dyDescent="0.2">
      <c r="A554" s="347">
        <f t="shared" ca="1" si="238"/>
        <v>1E-4</v>
      </c>
      <c r="B554" s="304">
        <f t="shared" ca="1" si="239"/>
        <v>33.317300000000756</v>
      </c>
      <c r="D554" s="306">
        <f t="shared" ca="1" si="240"/>
        <v>-0.73199392311676081</v>
      </c>
      <c r="E554" s="307">
        <f t="shared" ca="1" si="241"/>
        <v>-1.3376888885642746</v>
      </c>
      <c r="F554" s="304">
        <f t="shared" ca="1" si="242"/>
        <v>1.5248693931180437</v>
      </c>
      <c r="G554" s="306">
        <f t="shared" ca="1" si="243"/>
        <v>9.0550414941439321</v>
      </c>
      <c r="H554" s="307">
        <f t="shared" ca="1" si="244"/>
        <v>-104.80667165203849</v>
      </c>
      <c r="I554" s="304">
        <f t="shared" ca="1" si="245"/>
        <v>105.19711117344846</v>
      </c>
      <c r="J554" s="306">
        <f t="shared" ca="1" si="246"/>
        <v>725.01152856350234</v>
      </c>
      <c r="K554" s="307">
        <f t="shared" ca="1" si="247"/>
        <v>-3.4304894190349069</v>
      </c>
      <c r="L554" s="304">
        <f t="shared" ca="1" si="232"/>
        <v>725.01964442878398</v>
      </c>
      <c r="M554" s="306">
        <f t="shared" ca="1" si="248"/>
        <v>-1.4846127742320721</v>
      </c>
      <c r="N554" s="304">
        <f t="shared" ca="1" si="249"/>
        <v>-85.062046174706268</v>
      </c>
      <c r="P554" s="310">
        <f t="shared" ca="1" si="250"/>
        <v>23</v>
      </c>
      <c r="Q554" s="304">
        <f t="shared" ca="1" si="251"/>
        <v>0</v>
      </c>
      <c r="R554" s="306">
        <f t="shared" ca="1" si="252"/>
        <v>0</v>
      </c>
      <c r="S554" s="307">
        <f t="shared" ca="1" si="253"/>
        <v>3.2539999999999996</v>
      </c>
      <c r="T554" s="304">
        <f t="shared" ca="1" si="233"/>
        <v>31.921739999999996</v>
      </c>
      <c r="U554" s="311">
        <f t="shared" ca="1" si="234"/>
        <v>0</v>
      </c>
      <c r="V554" s="306">
        <f t="shared" ca="1" si="235"/>
        <v>1.225420307046776</v>
      </c>
      <c r="W554" s="304">
        <f t="shared" ca="1" si="236"/>
        <v>27.671701349612309</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1.2697156031592005</v>
      </c>
      <c r="AH554" s="304">
        <f t="shared" ca="1" si="260"/>
        <v>-8.5038738626838253</v>
      </c>
    </row>
    <row r="555" spans="1:34" x14ac:dyDescent="0.2">
      <c r="A555" s="347">
        <f t="shared" ca="1" si="238"/>
        <v>1E-4</v>
      </c>
      <c r="B555" s="304">
        <f t="shared" ca="1" si="239"/>
        <v>33.31740000000076</v>
      </c>
      <c r="D555" s="306">
        <f t="shared" ca="1" si="240"/>
        <v>-0.73198965652661807</v>
      </c>
      <c r="E555" s="307">
        <f t="shared" ca="1" si="241"/>
        <v>-1.3376589694383707</v>
      </c>
      <c r="F555" s="304">
        <f t="shared" ca="1" si="242"/>
        <v>1.5248410985348213</v>
      </c>
      <c r="G555" s="306">
        <f t="shared" ca="1" si="243"/>
        <v>9.0549682951782788</v>
      </c>
      <c r="H555" s="307">
        <f t="shared" ca="1" si="244"/>
        <v>-104.80680541793544</v>
      </c>
      <c r="I555" s="304">
        <f t="shared" ca="1" si="245"/>
        <v>105.19723814216637</v>
      </c>
      <c r="J555" s="306">
        <f t="shared" ca="1" si="246"/>
        <v>725.01152856350234</v>
      </c>
      <c r="K555" s="307">
        <f t="shared" ca="1" si="247"/>
        <v>-3.4409700928884055</v>
      </c>
      <c r="L555" s="304">
        <f t="shared" ca="1" si="232"/>
        <v>725.01969409469586</v>
      </c>
      <c r="M555" s="306">
        <f t="shared" ca="1" si="248"/>
        <v>-1.4846135769284448</v>
      </c>
      <c r="N555" s="304">
        <f t="shared" ca="1" si="249"/>
        <v>-85.062092165820658</v>
      </c>
      <c r="P555" s="310">
        <f t="shared" ca="1" si="250"/>
        <v>23</v>
      </c>
      <c r="Q555" s="304">
        <f t="shared" ca="1" si="251"/>
        <v>0</v>
      </c>
      <c r="R555" s="306">
        <f t="shared" ca="1" si="252"/>
        <v>0</v>
      </c>
      <c r="S555" s="307">
        <f t="shared" ca="1" si="253"/>
        <v>3.2539999999999996</v>
      </c>
      <c r="T555" s="304">
        <f t="shared" ca="1" si="233"/>
        <v>31.921739999999996</v>
      </c>
      <c r="U555" s="311">
        <f t="shared" ca="1" si="234"/>
        <v>0</v>
      </c>
      <c r="V555" s="306">
        <f t="shared" ca="1" si="235"/>
        <v>1.2254215913705437</v>
      </c>
      <c r="W555" s="304">
        <f t="shared" ca="1" si="236"/>
        <v>27.671797148826315</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1.2696868401545132</v>
      </c>
      <c r="AH555" s="304">
        <f t="shared" ca="1" si="260"/>
        <v>-8.5039033035071636</v>
      </c>
    </row>
    <row r="556" spans="1:34" x14ac:dyDescent="0.2">
      <c r="A556" s="347">
        <f t="shared" ca="1" si="238"/>
        <v>1E-4</v>
      </c>
      <c r="B556" s="304">
        <f t="shared" ca="1" si="239"/>
        <v>33.317500000000763</v>
      </c>
      <c r="D556" s="306">
        <f t="shared" ca="1" si="240"/>
        <v>-0.7319853899279003</v>
      </c>
      <c r="E556" s="307">
        <f t="shared" ca="1" si="241"/>
        <v>-1.3376290506951278</v>
      </c>
      <c r="F556" s="304">
        <f t="shared" ca="1" si="242"/>
        <v>1.5248128043571281</v>
      </c>
      <c r="G556" s="306">
        <f t="shared" ca="1" si="243"/>
        <v>9.0548950966392869</v>
      </c>
      <c r="H556" s="307">
        <f t="shared" ca="1" si="244"/>
        <v>-104.8069391808405</v>
      </c>
      <c r="I556" s="304">
        <f t="shared" ca="1" si="245"/>
        <v>105.19736510800801</v>
      </c>
      <c r="J556" s="306">
        <f t="shared" ca="1" si="246"/>
        <v>725.01152856350234</v>
      </c>
      <c r="K556" s="307">
        <f t="shared" ca="1" si="247"/>
        <v>-3.4514507801183445</v>
      </c>
      <c r="L556" s="304">
        <f t="shared" ca="1" si="232"/>
        <v>725.01974391217357</v>
      </c>
      <c r="M556" s="306">
        <f t="shared" ca="1" si="248"/>
        <v>-1.4846143796163909</v>
      </c>
      <c r="N556" s="304">
        <f t="shared" ca="1" si="249"/>
        <v>-85.062138156452235</v>
      </c>
      <c r="P556" s="310">
        <f t="shared" ca="1" si="250"/>
        <v>23</v>
      </c>
      <c r="Q556" s="304">
        <f t="shared" ca="1" si="251"/>
        <v>0</v>
      </c>
      <c r="R556" s="306">
        <f t="shared" ca="1" si="252"/>
        <v>0</v>
      </c>
      <c r="S556" s="307">
        <f t="shared" ca="1" si="253"/>
        <v>3.2539999999999996</v>
      </c>
      <c r="T556" s="304">
        <f t="shared" ca="1" si="233"/>
        <v>31.921739999999996</v>
      </c>
      <c r="U556" s="311">
        <f t="shared" ca="1" si="234"/>
        <v>0</v>
      </c>
      <c r="V556" s="306">
        <f t="shared" ca="1" si="235"/>
        <v>1.2254228756972971</v>
      </c>
      <c r="W556" s="304">
        <f t="shared" ca="1" si="236"/>
        <v>27.671892946815184</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1.2696580775129149</v>
      </c>
      <c r="AH556" s="304">
        <f t="shared" ca="1" si="260"/>
        <v>-8.5039327439540013</v>
      </c>
    </row>
    <row r="557" spans="1:34" x14ac:dyDescent="0.2">
      <c r="A557" s="347">
        <f t="shared" ca="1" si="238"/>
        <v>1E-4</v>
      </c>
      <c r="B557" s="304">
        <f t="shared" ca="1" si="239"/>
        <v>33.317600000000766</v>
      </c>
      <c r="D557" s="306">
        <f t="shared" ca="1" si="240"/>
        <v>-0.73198112332060838</v>
      </c>
      <c r="E557" s="307">
        <f t="shared" ca="1" si="241"/>
        <v>-1.3375991323345513</v>
      </c>
      <c r="F557" s="304">
        <f t="shared" ca="1" si="242"/>
        <v>1.5247845105849691</v>
      </c>
      <c r="G557" s="306">
        <f t="shared" ca="1" si="243"/>
        <v>9.0548218985269546</v>
      </c>
      <c r="H557" s="307">
        <f t="shared" ca="1" si="244"/>
        <v>-104.80707294075374</v>
      </c>
      <c r="I557" s="304">
        <f t="shared" ca="1" si="245"/>
        <v>105.19749207097342</v>
      </c>
      <c r="J557" s="306">
        <f t="shared" ca="1" si="246"/>
        <v>725.01152856350234</v>
      </c>
      <c r="K557" s="307">
        <f t="shared" ca="1" si="247"/>
        <v>-3.4619314807244241</v>
      </c>
      <c r="L557" s="304">
        <f t="shared" ca="1" si="232"/>
        <v>725.01979388121777</v>
      </c>
      <c r="M557" s="306">
        <f t="shared" ca="1" si="248"/>
        <v>-1.4846151822959108</v>
      </c>
      <c r="N557" s="304">
        <f t="shared" ca="1" si="249"/>
        <v>-85.062184146601027</v>
      </c>
      <c r="P557" s="310">
        <f t="shared" ca="1" si="250"/>
        <v>23</v>
      </c>
      <c r="Q557" s="304">
        <f t="shared" ca="1" si="251"/>
        <v>0</v>
      </c>
      <c r="R557" s="306">
        <f t="shared" ca="1" si="252"/>
        <v>0</v>
      </c>
      <c r="S557" s="307">
        <f t="shared" ca="1" si="253"/>
        <v>3.2539999999999996</v>
      </c>
      <c r="T557" s="304">
        <f t="shared" ca="1" si="233"/>
        <v>31.921739999999996</v>
      </c>
      <c r="U557" s="311">
        <f t="shared" ca="1" si="234"/>
        <v>0</v>
      </c>
      <c r="V557" s="306">
        <f t="shared" ca="1" si="235"/>
        <v>1.2254241600270364</v>
      </c>
      <c r="W557" s="304">
        <f t="shared" ca="1" si="236"/>
        <v>27.671988743578936</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1.2696293152344076</v>
      </c>
      <c r="AH557" s="304">
        <f t="shared" ca="1" si="260"/>
        <v>-8.5039621840243349</v>
      </c>
    </row>
    <row r="558" spans="1:34" x14ac:dyDescent="0.2">
      <c r="A558" s="347">
        <f t="shared" ca="1" si="238"/>
        <v>1E-4</v>
      </c>
      <c r="B558" s="304">
        <f t="shared" ca="1" si="239"/>
        <v>33.317700000000769</v>
      </c>
      <c r="D558" s="306">
        <f t="shared" ca="1" si="240"/>
        <v>-0.73197685670474144</v>
      </c>
      <c r="E558" s="307">
        <f t="shared" ca="1" si="241"/>
        <v>-1.3375692143566305</v>
      </c>
      <c r="F558" s="304">
        <f t="shared" ca="1" si="242"/>
        <v>1.5247562172183353</v>
      </c>
      <c r="G558" s="306">
        <f t="shared" ca="1" si="243"/>
        <v>9.0547487008412837</v>
      </c>
      <c r="H558" s="307">
        <f t="shared" ca="1" si="244"/>
        <v>-104.80720669767517</v>
      </c>
      <c r="I558" s="304">
        <f t="shared" ca="1" si="245"/>
        <v>105.19761903106264</v>
      </c>
      <c r="J558" s="306">
        <f t="shared" ca="1" si="246"/>
        <v>725.01152856350234</v>
      </c>
      <c r="K558" s="307">
        <f t="shared" ca="1" si="247"/>
        <v>-3.4724121947063455</v>
      </c>
      <c r="L558" s="304">
        <f t="shared" ca="1" si="232"/>
        <v>725.01984400182869</v>
      </c>
      <c r="M558" s="306">
        <f t="shared" ca="1" si="248"/>
        <v>-1.4846159849670044</v>
      </c>
      <c r="N558" s="304">
        <f t="shared" ca="1" si="249"/>
        <v>-85.062230136267033</v>
      </c>
      <c r="P558" s="310">
        <f t="shared" ca="1" si="250"/>
        <v>23</v>
      </c>
      <c r="Q558" s="304">
        <f t="shared" ca="1" si="251"/>
        <v>0</v>
      </c>
      <c r="R558" s="306">
        <f t="shared" ca="1" si="252"/>
        <v>0</v>
      </c>
      <c r="S558" s="307">
        <f t="shared" ca="1" si="253"/>
        <v>3.2539999999999996</v>
      </c>
      <c r="T558" s="304">
        <f t="shared" ca="1" si="233"/>
        <v>31.921739999999996</v>
      </c>
      <c r="U558" s="311">
        <f t="shared" ca="1" si="234"/>
        <v>0</v>
      </c>
      <c r="V558" s="306">
        <f t="shared" ca="1" si="235"/>
        <v>1.2254254443597608</v>
      </c>
      <c r="W558" s="304">
        <f t="shared" ca="1" si="236"/>
        <v>27.672084539117566</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1.2696005533189805</v>
      </c>
      <c r="AH558" s="304">
        <f t="shared" ca="1" si="260"/>
        <v>-8.503991623718175</v>
      </c>
    </row>
    <row r="559" spans="1:34" x14ac:dyDescent="0.2">
      <c r="A559" s="347">
        <f t="shared" ca="1" si="238"/>
        <v>1E-4</v>
      </c>
      <c r="B559" s="304">
        <f t="shared" ca="1" si="239"/>
        <v>33.317800000000773</v>
      </c>
      <c r="D559" s="306">
        <f t="shared" ca="1" si="240"/>
        <v>-0.73197259008030247</v>
      </c>
      <c r="E559" s="307">
        <f t="shared" ca="1" si="241"/>
        <v>-1.3375392967613688</v>
      </c>
      <c r="F559" s="304">
        <f t="shared" ca="1" si="242"/>
        <v>1.5247279242572309</v>
      </c>
      <c r="G559" s="306">
        <f t="shared" ca="1" si="243"/>
        <v>9.0546755035822759</v>
      </c>
      <c r="H559" s="307">
        <f t="shared" ca="1" si="244"/>
        <v>-104.80734045160484</v>
      </c>
      <c r="I559" s="304">
        <f t="shared" ca="1" si="245"/>
        <v>105.19774598827571</v>
      </c>
      <c r="J559" s="306">
        <f t="shared" ca="1" si="246"/>
        <v>725.01152856350234</v>
      </c>
      <c r="K559" s="307">
        <f t="shared" ca="1" si="247"/>
        <v>-3.4828929220638094</v>
      </c>
      <c r="L559" s="304">
        <f t="shared" ca="1" si="232"/>
        <v>725.01989427400736</v>
      </c>
      <c r="M559" s="306">
        <f t="shared" ca="1" si="248"/>
        <v>-1.4846167876296721</v>
      </c>
      <c r="N559" s="304">
        <f t="shared" ca="1" si="249"/>
        <v>-85.062276125450254</v>
      </c>
      <c r="P559" s="310">
        <f t="shared" ca="1" si="250"/>
        <v>23</v>
      </c>
      <c r="Q559" s="304">
        <f t="shared" ca="1" si="251"/>
        <v>0</v>
      </c>
      <c r="R559" s="306">
        <f t="shared" ca="1" si="252"/>
        <v>0</v>
      </c>
      <c r="S559" s="307">
        <f t="shared" ca="1" si="253"/>
        <v>3.2539999999999996</v>
      </c>
      <c r="T559" s="304">
        <f t="shared" ca="1" si="233"/>
        <v>31.921739999999996</v>
      </c>
      <c r="U559" s="311">
        <f t="shared" ca="1" si="234"/>
        <v>0</v>
      </c>
      <c r="V559" s="306">
        <f t="shared" ca="1" si="235"/>
        <v>1.2254267286954705</v>
      </c>
      <c r="W559" s="304">
        <f t="shared" ca="1" si="236"/>
        <v>27.672180333431097</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1.2695717917666425</v>
      </c>
      <c r="AH559" s="304">
        <f t="shared" ca="1" si="260"/>
        <v>-8.5040210630355162</v>
      </c>
    </row>
    <row r="560" spans="1:34" x14ac:dyDescent="0.2">
      <c r="A560" s="347">
        <f t="shared" ca="1" si="238"/>
        <v>1E-4</v>
      </c>
      <c r="B560" s="304">
        <f t="shared" ca="1" si="239"/>
        <v>33.317900000000776</v>
      </c>
      <c r="D560" s="306">
        <f t="shared" ca="1" si="240"/>
        <v>-0.73196832344729001</v>
      </c>
      <c r="E560" s="307">
        <f t="shared" ca="1" si="241"/>
        <v>-1.3375093795487576</v>
      </c>
      <c r="F560" s="304">
        <f t="shared" ca="1" si="242"/>
        <v>1.5246996317016472</v>
      </c>
      <c r="G560" s="306">
        <f t="shared" ca="1" si="243"/>
        <v>9.0546023067499313</v>
      </c>
      <c r="H560" s="307">
        <f t="shared" ca="1" si="244"/>
        <v>-104.80747420254279</v>
      </c>
      <c r="I560" s="304">
        <f t="shared" ca="1" si="245"/>
        <v>105.19787294261265</v>
      </c>
      <c r="J560" s="306">
        <f t="shared" ca="1" si="246"/>
        <v>725.01152856350234</v>
      </c>
      <c r="K560" s="307">
        <f t="shared" ca="1" si="247"/>
        <v>-3.4933736627965168</v>
      </c>
      <c r="L560" s="304">
        <f t="shared" ca="1" si="232"/>
        <v>725.01994469775389</v>
      </c>
      <c r="M560" s="306">
        <f t="shared" ca="1" si="248"/>
        <v>-1.4846175902839138</v>
      </c>
      <c r="N560" s="304">
        <f t="shared" ca="1" si="249"/>
        <v>-85.062322114150717</v>
      </c>
      <c r="P560" s="310">
        <f t="shared" ca="1" si="250"/>
        <v>23</v>
      </c>
      <c r="Q560" s="304">
        <f t="shared" ca="1" si="251"/>
        <v>0</v>
      </c>
      <c r="R560" s="306">
        <f t="shared" ca="1" si="252"/>
        <v>0</v>
      </c>
      <c r="S560" s="307">
        <f t="shared" ca="1" si="253"/>
        <v>3.2539999999999996</v>
      </c>
      <c r="T560" s="304">
        <f t="shared" ca="1" si="233"/>
        <v>31.921739999999996</v>
      </c>
      <c r="U560" s="311">
        <f t="shared" ca="1" si="234"/>
        <v>0</v>
      </c>
      <c r="V560" s="306">
        <f t="shared" ca="1" si="235"/>
        <v>1.2254280130341657</v>
      </c>
      <c r="W560" s="304">
        <f t="shared" ca="1" si="236"/>
        <v>27.672276126519524</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1.2695430305773812</v>
      </c>
      <c r="AH560" s="304">
        <f t="shared" ca="1" si="260"/>
        <v>-8.5040505019763675</v>
      </c>
    </row>
    <row r="561" spans="1:34" x14ac:dyDescent="0.2">
      <c r="A561" s="347">
        <f t="shared" ca="1" si="238"/>
        <v>1E-4</v>
      </c>
      <c r="B561" s="304">
        <f t="shared" ca="1" si="239"/>
        <v>33.318000000000779</v>
      </c>
      <c r="D561" s="306">
        <f t="shared" ca="1" si="240"/>
        <v>-0.73196405680570575</v>
      </c>
      <c r="E561" s="307">
        <f t="shared" ca="1" si="241"/>
        <v>-1.3374794627188002</v>
      </c>
      <c r="F561" s="304">
        <f t="shared" ca="1" si="242"/>
        <v>1.5246713395515892</v>
      </c>
      <c r="G561" s="306">
        <f t="shared" ca="1" si="243"/>
        <v>9.0545291103442516</v>
      </c>
      <c r="H561" s="307">
        <f t="shared" ca="1" si="244"/>
        <v>-104.80760795048906</v>
      </c>
      <c r="I561" s="304">
        <f t="shared" ca="1" si="245"/>
        <v>105.1979998940735</v>
      </c>
      <c r="J561" s="306">
        <f t="shared" ca="1" si="246"/>
        <v>725.01152856350234</v>
      </c>
      <c r="K561" s="307">
        <f t="shared" ca="1" si="247"/>
        <v>-3.5038544169041685</v>
      </c>
      <c r="L561" s="304">
        <f t="shared" ca="1" si="232"/>
        <v>725.01999527306896</v>
      </c>
      <c r="M561" s="306">
        <f t="shared" ca="1" si="248"/>
        <v>-1.4846183929297299</v>
      </c>
      <c r="N561" s="304">
        <f t="shared" ca="1" si="249"/>
        <v>-85.062368102368424</v>
      </c>
      <c r="P561" s="310">
        <f t="shared" ca="1" si="250"/>
        <v>23</v>
      </c>
      <c r="Q561" s="304">
        <f t="shared" ca="1" si="251"/>
        <v>0</v>
      </c>
      <c r="R561" s="306">
        <f t="shared" ca="1" si="252"/>
        <v>0</v>
      </c>
      <c r="S561" s="307">
        <f t="shared" ca="1" si="253"/>
        <v>3.2539999999999996</v>
      </c>
      <c r="T561" s="304">
        <f t="shared" ca="1" si="233"/>
        <v>31.921739999999996</v>
      </c>
      <c r="U561" s="311">
        <f t="shared" ca="1" si="234"/>
        <v>0</v>
      </c>
      <c r="V561" s="306">
        <f t="shared" ca="1" si="235"/>
        <v>1.225429297375846</v>
      </c>
      <c r="W561" s="304">
        <f t="shared" ca="1" si="236"/>
        <v>27.672371918382861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1.2695142697512001</v>
      </c>
      <c r="AH561" s="304">
        <f t="shared" ca="1" si="260"/>
        <v>-8.504079940540727</v>
      </c>
    </row>
    <row r="562" spans="1:34" x14ac:dyDescent="0.2">
      <c r="A562" s="347">
        <f t="shared" ca="1" si="238"/>
        <v>1E-4</v>
      </c>
      <c r="B562" s="304">
        <f t="shared" ca="1" si="239"/>
        <v>33.318100000000783</v>
      </c>
      <c r="D562" s="306">
        <f t="shared" ca="1" si="240"/>
        <v>-0.73195979015554979</v>
      </c>
      <c r="E562" s="307">
        <f t="shared" ca="1" si="241"/>
        <v>-1.3374495462714897</v>
      </c>
      <c r="F562" s="304">
        <f t="shared" ca="1" si="242"/>
        <v>1.5246430478070498</v>
      </c>
      <c r="G562" s="306">
        <f t="shared" ca="1" si="243"/>
        <v>9.0544559143652368</v>
      </c>
      <c r="H562" s="307">
        <f t="shared" ca="1" si="244"/>
        <v>-104.80774169544368</v>
      </c>
      <c r="I562" s="304">
        <f t="shared" ca="1" si="245"/>
        <v>105.19812684265831</v>
      </c>
      <c r="J562" s="306">
        <f t="shared" ca="1" si="246"/>
        <v>725.01152856350234</v>
      </c>
      <c r="K562" s="307">
        <f t="shared" ca="1" si="247"/>
        <v>-3.5143351843864652</v>
      </c>
      <c r="L562" s="304">
        <f t="shared" ca="1" si="232"/>
        <v>725.02004599995325</v>
      </c>
      <c r="M562" s="306">
        <f t="shared" ca="1" si="248"/>
        <v>-1.48461919556712</v>
      </c>
      <c r="N562" s="304">
        <f t="shared" ca="1" si="249"/>
        <v>-85.062414090103346</v>
      </c>
      <c r="P562" s="310">
        <f t="shared" ca="1" si="250"/>
        <v>23</v>
      </c>
      <c r="Q562" s="304">
        <f t="shared" ca="1" si="251"/>
        <v>0</v>
      </c>
      <c r="R562" s="306">
        <f t="shared" ca="1" si="252"/>
        <v>0</v>
      </c>
      <c r="S562" s="307">
        <f t="shared" ca="1" si="253"/>
        <v>3.2539999999999996</v>
      </c>
      <c r="T562" s="304">
        <f t="shared" ca="1" si="233"/>
        <v>31.921739999999996</v>
      </c>
      <c r="U562" s="311">
        <f t="shared" ca="1" si="234"/>
        <v>0</v>
      </c>
      <c r="V562" s="306">
        <f t="shared" ca="1" si="235"/>
        <v>1.225430581720512</v>
      </c>
      <c r="W562" s="304">
        <f t="shared" ca="1" si="236"/>
        <v>27.672467709021117</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1.2694855092880957</v>
      </c>
      <c r="AH562" s="304">
        <f t="shared" ca="1" si="260"/>
        <v>-8.5041093787286002</v>
      </c>
    </row>
    <row r="563" spans="1:34" x14ac:dyDescent="0.2">
      <c r="A563" s="347">
        <f t="shared" ca="1" si="238"/>
        <v>1E-4</v>
      </c>
      <c r="B563" s="304">
        <f t="shared" ca="1" si="239"/>
        <v>33.318200000000786</v>
      </c>
      <c r="D563" s="306">
        <f t="shared" ca="1" si="240"/>
        <v>-0.73195552349682591</v>
      </c>
      <c r="E563" s="307">
        <f t="shared" ca="1" si="241"/>
        <v>-1.337419630206826</v>
      </c>
      <c r="F563" s="304">
        <f t="shared" ca="1" si="242"/>
        <v>1.5246147564680317</v>
      </c>
      <c r="G563" s="306">
        <f t="shared" ca="1" si="243"/>
        <v>9.0543827188128869</v>
      </c>
      <c r="H563" s="307">
        <f t="shared" ca="1" si="244"/>
        <v>-104.80787543740671</v>
      </c>
      <c r="I563" s="304">
        <f t="shared" ca="1" si="245"/>
        <v>105.19825378836713</v>
      </c>
      <c r="J563" s="306">
        <f t="shared" ca="1" si="246"/>
        <v>725.01152856350234</v>
      </c>
      <c r="K563" s="307">
        <f t="shared" ca="1" si="247"/>
        <v>-3.5248159652431079</v>
      </c>
      <c r="L563" s="304">
        <f t="shared" ca="1" si="232"/>
        <v>725.02009687840723</v>
      </c>
      <c r="M563" s="306">
        <f t="shared" ca="1" si="248"/>
        <v>-1.4846199981960846</v>
      </c>
      <c r="N563" s="304">
        <f t="shared" ca="1" si="249"/>
        <v>-85.062460077355539</v>
      </c>
      <c r="P563" s="310">
        <f t="shared" ca="1" si="250"/>
        <v>23</v>
      </c>
      <c r="Q563" s="304">
        <f t="shared" ca="1" si="251"/>
        <v>0</v>
      </c>
      <c r="R563" s="306">
        <f t="shared" ca="1" si="252"/>
        <v>0</v>
      </c>
      <c r="S563" s="307">
        <f t="shared" ca="1" si="253"/>
        <v>3.2539999999999996</v>
      </c>
      <c r="T563" s="304">
        <f t="shared" ca="1" si="233"/>
        <v>31.921739999999996</v>
      </c>
      <c r="U563" s="311">
        <f t="shared" ca="1" si="234"/>
        <v>0</v>
      </c>
      <c r="V563" s="306">
        <f t="shared" ca="1" si="235"/>
        <v>1.2254318660681631</v>
      </c>
      <c r="W563" s="304">
        <f t="shared" ca="1" si="236"/>
        <v>27.672563498434318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1.2694567491880644</v>
      </c>
      <c r="AH563" s="304">
        <f t="shared" ca="1" si="260"/>
        <v>-8.5041388165399887</v>
      </c>
    </row>
    <row r="564" spans="1:34" x14ac:dyDescent="0.2">
      <c r="A564" s="347">
        <f t="shared" ca="1" si="238"/>
        <v>1E-4</v>
      </c>
      <c r="B564" s="304">
        <f t="shared" ca="1" si="239"/>
        <v>33.318300000000789</v>
      </c>
      <c r="D564" s="306">
        <f t="shared" ca="1" si="240"/>
        <v>-0.73195125682953266</v>
      </c>
      <c r="E564" s="307">
        <f t="shared" ca="1" si="241"/>
        <v>-1.3373897145248002</v>
      </c>
      <c r="F564" s="304">
        <f t="shared" ca="1" si="242"/>
        <v>1.5245864655345263</v>
      </c>
      <c r="G564" s="306">
        <f t="shared" ca="1" si="243"/>
        <v>9.0543095236872038</v>
      </c>
      <c r="H564" s="307">
        <f t="shared" ca="1" si="244"/>
        <v>-104.80800917637816</v>
      </c>
      <c r="I564" s="304">
        <f t="shared" ca="1" si="245"/>
        <v>105.19838073119995</v>
      </c>
      <c r="J564" s="306">
        <f t="shared" ca="1" si="246"/>
        <v>725.01152856350234</v>
      </c>
      <c r="K564" s="307">
        <f t="shared" ca="1" si="247"/>
        <v>-3.535296759473797</v>
      </c>
      <c r="L564" s="304">
        <f t="shared" ca="1" si="232"/>
        <v>725.02014790843134</v>
      </c>
      <c r="M564" s="306">
        <f t="shared" ca="1" si="248"/>
        <v>-1.4846208008166237</v>
      </c>
      <c r="N564" s="304">
        <f t="shared" ca="1" si="249"/>
        <v>-85.062506064124989</v>
      </c>
      <c r="P564" s="310">
        <f t="shared" ca="1" si="250"/>
        <v>23</v>
      </c>
      <c r="Q564" s="304">
        <f t="shared" ca="1" si="251"/>
        <v>0</v>
      </c>
      <c r="R564" s="306">
        <f t="shared" ca="1" si="252"/>
        <v>0</v>
      </c>
      <c r="S564" s="307">
        <f t="shared" ca="1" si="253"/>
        <v>3.2539999999999996</v>
      </c>
      <c r="T564" s="304">
        <f t="shared" ca="1" si="233"/>
        <v>31.921739999999996</v>
      </c>
      <c r="U564" s="311">
        <f t="shared" ca="1" si="234"/>
        <v>0</v>
      </c>
      <c r="V564" s="306">
        <f t="shared" ca="1" si="235"/>
        <v>1.2254331504187992</v>
      </c>
      <c r="W564" s="304">
        <f t="shared" ca="1" si="236"/>
        <v>27.672659286622441</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1.2694279894510991</v>
      </c>
      <c r="AH564" s="304">
        <f t="shared" ca="1" si="260"/>
        <v>-8.5041682539748997</v>
      </c>
    </row>
    <row r="565" spans="1:34" x14ac:dyDescent="0.2">
      <c r="A565" s="347">
        <f t="shared" ca="1" si="238"/>
        <v>1E-4</v>
      </c>
      <c r="B565" s="304">
        <f t="shared" ca="1" si="239"/>
        <v>33.318400000000793</v>
      </c>
      <c r="D565" s="306">
        <f t="shared" ca="1" si="240"/>
        <v>-0.73194699015367104</v>
      </c>
      <c r="E565" s="307">
        <f t="shared" ca="1" si="241"/>
        <v>-1.3373597992254194</v>
      </c>
      <c r="F565" s="304">
        <f t="shared" ca="1" si="242"/>
        <v>1.52455817500654</v>
      </c>
      <c r="G565" s="306">
        <f t="shared" ca="1" si="243"/>
        <v>9.0542363289881891</v>
      </c>
      <c r="H565" s="307">
        <f t="shared" ca="1" si="244"/>
        <v>-104.80814291235809</v>
      </c>
      <c r="I565" s="304">
        <f t="shared" ca="1" si="245"/>
        <v>105.19850767115686</v>
      </c>
      <c r="J565" s="306">
        <f t="shared" ca="1" si="246"/>
        <v>725.01152856350234</v>
      </c>
      <c r="K565" s="307">
        <f t="shared" ca="1" si="247"/>
        <v>-3.5457775670782339</v>
      </c>
      <c r="L565" s="304">
        <f t="shared" ca="1" si="232"/>
        <v>725.02019909002638</v>
      </c>
      <c r="M565" s="306">
        <f t="shared" ca="1" si="248"/>
        <v>-1.4846216034287376</v>
      </c>
      <c r="N565" s="304">
        <f t="shared" ca="1" si="249"/>
        <v>-85.062552050411696</v>
      </c>
      <c r="P565" s="310">
        <f t="shared" ca="1" si="250"/>
        <v>23</v>
      </c>
      <c r="Q565" s="304">
        <f t="shared" ca="1" si="251"/>
        <v>0</v>
      </c>
      <c r="R565" s="306">
        <f t="shared" ca="1" si="252"/>
        <v>0</v>
      </c>
      <c r="S565" s="307">
        <f t="shared" ca="1" si="253"/>
        <v>3.2539999999999996</v>
      </c>
      <c r="T565" s="304">
        <f t="shared" ca="1" si="233"/>
        <v>31.921739999999996</v>
      </c>
      <c r="U565" s="311">
        <f t="shared" ca="1" si="234"/>
        <v>0</v>
      </c>
      <c r="V565" s="306">
        <f t="shared" ca="1" si="235"/>
        <v>1.2254344347724204</v>
      </c>
      <c r="W565" s="304">
        <f t="shared" ca="1" si="236"/>
        <v>27.67275507358552</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1.2693992300772088</v>
      </c>
      <c r="AH565" s="304">
        <f t="shared" ca="1" si="260"/>
        <v>-8.5041976910333261</v>
      </c>
    </row>
    <row r="566" spans="1:34" x14ac:dyDescent="0.2">
      <c r="A566" s="347">
        <f t="shared" ca="1" si="238"/>
        <v>1E-4</v>
      </c>
      <c r="B566" s="304">
        <f t="shared" ca="1" si="239"/>
        <v>33.318500000000796</v>
      </c>
      <c r="D566" s="306">
        <f t="shared" ca="1" si="240"/>
        <v>-0.73194272346924183</v>
      </c>
      <c r="E566" s="307">
        <f t="shared" ca="1" si="241"/>
        <v>-1.3373298843086712</v>
      </c>
      <c r="F566" s="304">
        <f t="shared" ca="1" si="242"/>
        <v>1.5245298848840632</v>
      </c>
      <c r="G566" s="306">
        <f t="shared" ca="1" si="243"/>
        <v>9.0541631347158429</v>
      </c>
      <c r="H566" s="307">
        <f t="shared" ca="1" si="244"/>
        <v>-104.80827664534652</v>
      </c>
      <c r="I566" s="304">
        <f t="shared" ca="1" si="245"/>
        <v>105.19863460823785</v>
      </c>
      <c r="J566" s="306">
        <f t="shared" ca="1" si="246"/>
        <v>725.01152856350234</v>
      </c>
      <c r="K566" s="307">
        <f t="shared" ca="1" si="247"/>
        <v>-3.5562583880561189</v>
      </c>
      <c r="L566" s="304">
        <f t="shared" ca="1" si="232"/>
        <v>725.02025042319246</v>
      </c>
      <c r="M566" s="306">
        <f t="shared" ca="1" si="248"/>
        <v>-1.484622406032426</v>
      </c>
      <c r="N566" s="304">
        <f t="shared" ca="1" si="249"/>
        <v>-85.062598036215661</v>
      </c>
      <c r="P566" s="310">
        <f t="shared" ca="1" si="250"/>
        <v>23</v>
      </c>
      <c r="Q566" s="304">
        <f t="shared" ca="1" si="251"/>
        <v>0</v>
      </c>
      <c r="R566" s="306">
        <f t="shared" ca="1" si="252"/>
        <v>0</v>
      </c>
      <c r="S566" s="307">
        <f t="shared" ca="1" si="253"/>
        <v>3.2539999999999996</v>
      </c>
      <c r="T566" s="304">
        <f t="shared" ca="1" si="233"/>
        <v>31.921739999999996</v>
      </c>
      <c r="U566" s="311">
        <f t="shared" ca="1" si="234"/>
        <v>0</v>
      </c>
      <c r="V566" s="306">
        <f t="shared" ca="1" si="235"/>
        <v>1.2254357191290273</v>
      </c>
      <c r="W566" s="304">
        <f t="shared" ca="1" si="236"/>
        <v>27.672850859323557</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1.2693704710663827</v>
      </c>
      <c r="AH566" s="304">
        <f t="shared" ca="1" si="260"/>
        <v>-8.5042271277152803</v>
      </c>
    </row>
    <row r="567" spans="1:34" x14ac:dyDescent="0.2">
      <c r="A567" s="347">
        <f t="shared" ca="1" si="238"/>
        <v>1E-4</v>
      </c>
      <c r="B567" s="304">
        <f t="shared" ca="1" si="239"/>
        <v>33.318600000000799</v>
      </c>
      <c r="D567" s="306">
        <f t="shared" ca="1" si="240"/>
        <v>-0.73193845677624858</v>
      </c>
      <c r="E567" s="307">
        <f t="shared" ca="1" si="241"/>
        <v>-1.3372999697745573</v>
      </c>
      <c r="F567" s="304">
        <f t="shared" ca="1" si="242"/>
        <v>1.5245015951670986</v>
      </c>
      <c r="G567" s="306">
        <f t="shared" ca="1" si="243"/>
        <v>9.0540899408701652</v>
      </c>
      <c r="H567" s="307">
        <f t="shared" ca="1" si="244"/>
        <v>-104.8084103753435</v>
      </c>
      <c r="I567" s="304">
        <f t="shared" ca="1" si="245"/>
        <v>105.19876154244297</v>
      </c>
      <c r="J567" s="306">
        <f t="shared" ca="1" si="246"/>
        <v>725.01152856350234</v>
      </c>
      <c r="K567" s="307">
        <f t="shared" ca="1" si="247"/>
        <v>-3.5667392224071532</v>
      </c>
      <c r="L567" s="304">
        <f t="shared" ca="1" si="232"/>
        <v>725.02030190793062</v>
      </c>
      <c r="M567" s="306">
        <f t="shared" ca="1" si="248"/>
        <v>-1.4846232086276896</v>
      </c>
      <c r="N567" s="304">
        <f t="shared" ca="1" si="249"/>
        <v>-85.062644021536926</v>
      </c>
      <c r="P567" s="310">
        <f t="shared" ca="1" si="250"/>
        <v>23</v>
      </c>
      <c r="Q567" s="304">
        <f t="shared" ca="1" si="251"/>
        <v>0</v>
      </c>
      <c r="R567" s="306">
        <f t="shared" ca="1" si="252"/>
        <v>0</v>
      </c>
      <c r="S567" s="307">
        <f t="shared" ca="1" si="253"/>
        <v>3.2539999999999996</v>
      </c>
      <c r="T567" s="304">
        <f t="shared" ca="1" si="233"/>
        <v>31.921739999999996</v>
      </c>
      <c r="U567" s="311">
        <f t="shared" ca="1" si="234"/>
        <v>0</v>
      </c>
      <c r="V567" s="306">
        <f t="shared" ca="1" si="235"/>
        <v>1.2254370034886188</v>
      </c>
      <c r="W567" s="304">
        <f t="shared" ca="1" si="236"/>
        <v>27.672946643836543</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1.2693417124186173</v>
      </c>
      <c r="AH567" s="304">
        <f t="shared" ca="1" si="260"/>
        <v>-8.5042565640207624</v>
      </c>
    </row>
    <row r="568" spans="1:34" x14ac:dyDescent="0.2">
      <c r="A568" s="347">
        <f t="shared" ca="1" si="238"/>
        <v>1E-4</v>
      </c>
      <c r="B568" s="304">
        <f t="shared" ca="1" si="239"/>
        <v>33.318700000000803</v>
      </c>
      <c r="D568" s="306">
        <f t="shared" ca="1" si="240"/>
        <v>-0.73193419007468707</v>
      </c>
      <c r="E568" s="307">
        <f t="shared" ca="1" si="241"/>
        <v>-1.3372700556230779</v>
      </c>
      <c r="F568" s="304">
        <f t="shared" ca="1" si="242"/>
        <v>1.5244733058556448</v>
      </c>
      <c r="G568" s="306">
        <f t="shared" ca="1" si="243"/>
        <v>9.0540167474511577</v>
      </c>
      <c r="H568" s="307">
        <f t="shared" ca="1" si="244"/>
        <v>-104.80854410234906</v>
      </c>
      <c r="I568" s="304">
        <f t="shared" ca="1" si="245"/>
        <v>105.19888847377226</v>
      </c>
      <c r="J568" s="306">
        <f t="shared" ca="1" si="246"/>
        <v>725.01152856350234</v>
      </c>
      <c r="K568" s="307">
        <f t="shared" ca="1" si="247"/>
        <v>-3.5772200701310379</v>
      </c>
      <c r="L568" s="304">
        <f t="shared" ca="1" si="232"/>
        <v>725.02035354424106</v>
      </c>
      <c r="M568" s="306">
        <f t="shared" ca="1" si="248"/>
        <v>-1.4846240112145281</v>
      </c>
      <c r="N568" s="304">
        <f t="shared" ca="1" si="249"/>
        <v>-85.062690006375462</v>
      </c>
      <c r="P568" s="310">
        <f t="shared" ca="1" si="250"/>
        <v>23</v>
      </c>
      <c r="Q568" s="304">
        <f t="shared" ca="1" si="251"/>
        <v>0</v>
      </c>
      <c r="R568" s="306">
        <f t="shared" ca="1" si="252"/>
        <v>0</v>
      </c>
      <c r="S568" s="307">
        <f t="shared" ca="1" si="253"/>
        <v>3.2539999999999996</v>
      </c>
      <c r="T568" s="304">
        <f t="shared" ca="1" si="233"/>
        <v>31.921739999999996</v>
      </c>
      <c r="U568" s="311">
        <f t="shared" ca="1" si="234"/>
        <v>0</v>
      </c>
      <c r="V568" s="306">
        <f t="shared" ca="1" si="235"/>
        <v>1.2254382878511962</v>
      </c>
      <c r="W568" s="304">
        <f t="shared" ca="1" si="236"/>
        <v>27.673042427124521</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1.2693129541339179</v>
      </c>
      <c r="AH568" s="304">
        <f t="shared" ca="1" si="260"/>
        <v>-8.5042859999497686</v>
      </c>
    </row>
    <row r="569" spans="1:34" x14ac:dyDescent="0.2">
      <c r="A569" s="347">
        <f t="shared" ca="1" si="238"/>
        <v>1E-4</v>
      </c>
      <c r="B569" s="304">
        <f t="shared" ca="1" si="239"/>
        <v>33.318800000000806</v>
      </c>
      <c r="D569" s="306">
        <f t="shared" ca="1" si="240"/>
        <v>-0.73192992336456209</v>
      </c>
      <c r="E569" s="307">
        <f t="shared" ca="1" si="241"/>
        <v>-1.3372401418542239</v>
      </c>
      <c r="F569" s="304">
        <f t="shared" ca="1" si="242"/>
        <v>1.5244450169496959</v>
      </c>
      <c r="G569" s="306">
        <f t="shared" ca="1" si="243"/>
        <v>9.0539435544588205</v>
      </c>
      <c r="H569" s="307">
        <f t="shared" ca="1" si="244"/>
        <v>-104.80867782636325</v>
      </c>
      <c r="I569" s="304">
        <f t="shared" ca="1" si="245"/>
        <v>105.19901540222577</v>
      </c>
      <c r="J569" s="306">
        <f t="shared" ca="1" si="246"/>
        <v>725.01152856350234</v>
      </c>
      <c r="K569" s="307">
        <f t="shared" ca="1" si="247"/>
        <v>-3.5877009312274737</v>
      </c>
      <c r="L569" s="304">
        <f t="shared" ca="1" si="232"/>
        <v>725.02040533212448</v>
      </c>
      <c r="M569" s="306">
        <f t="shared" ca="1" si="248"/>
        <v>-1.4846248137929416</v>
      </c>
      <c r="N569" s="304">
        <f t="shared" ca="1" si="249"/>
        <v>-85.062735990731284</v>
      </c>
      <c r="P569" s="310">
        <f t="shared" ca="1" si="250"/>
        <v>23</v>
      </c>
      <c r="Q569" s="304">
        <f t="shared" ca="1" si="251"/>
        <v>0</v>
      </c>
      <c r="R569" s="306">
        <f t="shared" ca="1" si="252"/>
        <v>0</v>
      </c>
      <c r="S569" s="307">
        <f t="shared" ca="1" si="253"/>
        <v>3.2539999999999996</v>
      </c>
      <c r="T569" s="304">
        <f t="shared" ca="1" si="233"/>
        <v>31.921739999999996</v>
      </c>
      <c r="U569" s="311">
        <f t="shared" ca="1" si="234"/>
        <v>0</v>
      </c>
      <c r="V569" s="306">
        <f t="shared" ca="1" si="235"/>
        <v>1.2254395722167581</v>
      </c>
      <c r="W569" s="304">
        <f t="shared" ca="1" si="236"/>
        <v>27.673138209187474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1.2692841962122721</v>
      </c>
      <c r="AH569" s="304">
        <f t="shared" ca="1" si="260"/>
        <v>-8.5043154355023134</v>
      </c>
    </row>
    <row r="570" spans="1:34" x14ac:dyDescent="0.2">
      <c r="A570" s="347">
        <f t="shared" ca="1" si="238"/>
        <v>1E-4</v>
      </c>
      <c r="B570" s="304">
        <f t="shared" ca="1" si="239"/>
        <v>33.318900000000809</v>
      </c>
      <c r="D570" s="306">
        <f t="shared" ca="1" si="240"/>
        <v>-0.7319256566458745</v>
      </c>
      <c r="E570" s="307">
        <f t="shared" ca="1" si="241"/>
        <v>-1.3372102284679972</v>
      </c>
      <c r="F570" s="304">
        <f t="shared" ca="1" si="242"/>
        <v>1.5244167284492545</v>
      </c>
      <c r="G570" s="306">
        <f t="shared" ca="1" si="243"/>
        <v>9.0538703618931553</v>
      </c>
      <c r="H570" s="307">
        <f t="shared" ca="1" si="244"/>
        <v>-104.8088115473861</v>
      </c>
      <c r="I570" s="304">
        <f t="shared" ca="1" si="245"/>
        <v>105.19914232780351</v>
      </c>
      <c r="J570" s="306">
        <f t="shared" ca="1" si="246"/>
        <v>725.01152856350234</v>
      </c>
      <c r="K570" s="307">
        <f t="shared" ca="1" si="247"/>
        <v>-3.5981818056961612</v>
      </c>
      <c r="L570" s="304">
        <f t="shared" ca="1" si="232"/>
        <v>725.02045727158145</v>
      </c>
      <c r="M570" s="306">
        <f t="shared" ca="1" si="248"/>
        <v>-1.4846256163629306</v>
      </c>
      <c r="N570" s="304">
        <f t="shared" ca="1" si="249"/>
        <v>-85.06278197460442</v>
      </c>
      <c r="P570" s="310">
        <f t="shared" ca="1" si="250"/>
        <v>23</v>
      </c>
      <c r="Q570" s="304">
        <f t="shared" ca="1" si="251"/>
        <v>0</v>
      </c>
      <c r="R570" s="306">
        <f t="shared" ca="1" si="252"/>
        <v>0</v>
      </c>
      <c r="S570" s="307">
        <f t="shared" ca="1" si="253"/>
        <v>3.2539999999999996</v>
      </c>
      <c r="T570" s="304">
        <f t="shared" ca="1" si="233"/>
        <v>31.921739999999996</v>
      </c>
      <c r="U570" s="311">
        <f t="shared" ca="1" si="234"/>
        <v>0</v>
      </c>
      <c r="V570" s="306">
        <f t="shared" ca="1" si="235"/>
        <v>1.2254408565853052</v>
      </c>
      <c r="W570" s="304">
        <f t="shared" ca="1" si="236"/>
        <v>27.673233990025413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1.2692554386536852</v>
      </c>
      <c r="AH570" s="304">
        <f t="shared" ca="1" si="260"/>
        <v>-8.5043448706783895</v>
      </c>
    </row>
    <row r="571" spans="1:34" x14ac:dyDescent="0.2">
      <c r="A571" s="347">
        <f t="shared" ca="1" si="238"/>
        <v>1E-4</v>
      </c>
      <c r="B571" s="304">
        <f t="shared" ca="1" si="239"/>
        <v>33.319000000000813</v>
      </c>
      <c r="D571" s="306">
        <f t="shared" ca="1" si="240"/>
        <v>-0.73192138991862277</v>
      </c>
      <c r="E571" s="307">
        <f t="shared" ca="1" si="241"/>
        <v>-1.337180315464396</v>
      </c>
      <c r="F571" s="304">
        <f t="shared" ca="1" si="242"/>
        <v>1.524388440354318</v>
      </c>
      <c r="G571" s="306">
        <f t="shared" ca="1" si="243"/>
        <v>9.0537971697541639</v>
      </c>
      <c r="H571" s="307">
        <f t="shared" ca="1" si="244"/>
        <v>-104.80894526541765</v>
      </c>
      <c r="I571" s="304">
        <f t="shared" ca="1" si="245"/>
        <v>105.19926925050555</v>
      </c>
      <c r="J571" s="306">
        <f t="shared" ca="1" si="246"/>
        <v>725.01152856350234</v>
      </c>
      <c r="K571" s="307">
        <f t="shared" ca="1" si="247"/>
        <v>-3.6086626935368016</v>
      </c>
      <c r="L571" s="304">
        <f t="shared" ca="1" si="232"/>
        <v>725.02050936261242</v>
      </c>
      <c r="M571" s="306">
        <f t="shared" ca="1" si="248"/>
        <v>-1.4846264189244949</v>
      </c>
      <c r="N571" s="304">
        <f t="shared" ca="1" si="249"/>
        <v>-85.062827957994841</v>
      </c>
      <c r="P571" s="310">
        <f t="shared" ca="1" si="250"/>
        <v>23</v>
      </c>
      <c r="Q571" s="304">
        <f t="shared" ca="1" si="251"/>
        <v>0</v>
      </c>
      <c r="R571" s="306">
        <f t="shared" ca="1" si="252"/>
        <v>0</v>
      </c>
      <c r="S571" s="307">
        <f t="shared" ca="1" si="253"/>
        <v>3.2539999999999996</v>
      </c>
      <c r="T571" s="304">
        <f t="shared" ca="1" si="233"/>
        <v>31.921739999999996</v>
      </c>
      <c r="U571" s="311">
        <f t="shared" ca="1" si="234"/>
        <v>0</v>
      </c>
      <c r="V571" s="306">
        <f t="shared" ca="1" si="235"/>
        <v>1.225442140956837</v>
      </c>
      <c r="W571" s="304">
        <f t="shared" ca="1" si="236"/>
        <v>27.673329769638368</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1.2692266814581572</v>
      </c>
      <c r="AH571" s="304">
        <f t="shared" ca="1" si="260"/>
        <v>-8.5043743054780006</v>
      </c>
    </row>
    <row r="572" spans="1:34" x14ac:dyDescent="0.2">
      <c r="A572" s="347">
        <f t="shared" ca="1" si="238"/>
        <v>1E-4</v>
      </c>
      <c r="B572" s="304">
        <f t="shared" ca="1" si="239"/>
        <v>33.319100000000816</v>
      </c>
      <c r="D572" s="306">
        <f t="shared" ca="1" si="240"/>
        <v>-0.73191712318280933</v>
      </c>
      <c r="E572" s="307">
        <f t="shared" ca="1" si="241"/>
        <v>-1.3371504028434096</v>
      </c>
      <c r="F572" s="304">
        <f t="shared" ca="1" si="242"/>
        <v>1.5243601526648787</v>
      </c>
      <c r="G572" s="306">
        <f t="shared" ca="1" si="243"/>
        <v>9.0537239780418464</v>
      </c>
      <c r="H572" s="307">
        <f t="shared" ca="1" si="244"/>
        <v>-104.80907898045793</v>
      </c>
      <c r="I572" s="304">
        <f t="shared" ca="1" si="245"/>
        <v>105.19939617033188</v>
      </c>
      <c r="J572" s="306">
        <f t="shared" ca="1" si="246"/>
        <v>725.01152856350234</v>
      </c>
      <c r="K572" s="307">
        <f t="shared" ca="1" si="247"/>
        <v>-3.6191435947490955</v>
      </c>
      <c r="L572" s="304">
        <f t="shared" ca="1" si="232"/>
        <v>725.02056160521784</v>
      </c>
      <c r="M572" s="306">
        <f t="shared" ca="1" si="248"/>
        <v>-1.4846272214776346</v>
      </c>
      <c r="N572" s="304">
        <f t="shared" ca="1" si="249"/>
        <v>-85.062873940902591</v>
      </c>
      <c r="P572" s="310">
        <f t="shared" ca="1" si="250"/>
        <v>23</v>
      </c>
      <c r="Q572" s="304">
        <f t="shared" ca="1" si="251"/>
        <v>0</v>
      </c>
      <c r="R572" s="306">
        <f t="shared" ca="1" si="252"/>
        <v>0</v>
      </c>
      <c r="S572" s="307">
        <f t="shared" ca="1" si="253"/>
        <v>3.2539999999999996</v>
      </c>
      <c r="T572" s="304">
        <f t="shared" ca="1" si="233"/>
        <v>31.921739999999996</v>
      </c>
      <c r="U572" s="311">
        <f t="shared" ca="1" si="234"/>
        <v>0</v>
      </c>
      <c r="V572" s="306">
        <f t="shared" ca="1" si="235"/>
        <v>1.2254434253313542</v>
      </c>
      <c r="W572" s="304">
        <f t="shared" ca="1" si="236"/>
        <v>27.673425548026316</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1.2691979246256704</v>
      </c>
      <c r="AH572" s="304">
        <f t="shared" ca="1" si="260"/>
        <v>-8.5044037399011589</v>
      </c>
    </row>
    <row r="573" spans="1:34" x14ac:dyDescent="0.2">
      <c r="A573" s="347">
        <f t="shared" ca="1" si="238"/>
        <v>1E-4</v>
      </c>
      <c r="B573" s="304">
        <f t="shared" ca="1" si="239"/>
        <v>33.319200000000819</v>
      </c>
      <c r="D573" s="306">
        <f t="shared" ca="1" si="240"/>
        <v>-0.73191285643843518</v>
      </c>
      <c r="E573" s="307">
        <f t="shared" ca="1" si="241"/>
        <v>-1.3371204906050451</v>
      </c>
      <c r="F573" s="304">
        <f t="shared" ca="1" si="242"/>
        <v>1.524331865380943</v>
      </c>
      <c r="G573" s="306">
        <f t="shared" ca="1" si="243"/>
        <v>9.0536507867562026</v>
      </c>
      <c r="H573" s="307">
        <f t="shared" ca="1" si="244"/>
        <v>-104.80921269250699</v>
      </c>
      <c r="I573" s="304">
        <f t="shared" ca="1" si="245"/>
        <v>105.19952308728257</v>
      </c>
      <c r="J573" s="306">
        <f t="shared" ca="1" si="246"/>
        <v>725.01152856350234</v>
      </c>
      <c r="K573" s="307">
        <f t="shared" ca="1" si="247"/>
        <v>-3.6296245093327437</v>
      </c>
      <c r="L573" s="304">
        <f t="shared" ca="1" si="232"/>
        <v>725.02061399939862</v>
      </c>
      <c r="M573" s="306">
        <f t="shared" ca="1" si="248"/>
        <v>-1.4846280240223499</v>
      </c>
      <c r="N573" s="304">
        <f t="shared" ca="1" si="249"/>
        <v>-85.062919923327655</v>
      </c>
      <c r="P573" s="310">
        <f t="shared" ca="1" si="250"/>
        <v>23</v>
      </c>
      <c r="Q573" s="304">
        <f t="shared" ca="1" si="251"/>
        <v>0</v>
      </c>
      <c r="R573" s="306">
        <f t="shared" ca="1" si="252"/>
        <v>0</v>
      </c>
      <c r="S573" s="307">
        <f t="shared" ca="1" si="253"/>
        <v>3.2539999999999996</v>
      </c>
      <c r="T573" s="304">
        <f t="shared" ca="1" si="233"/>
        <v>31.921739999999996</v>
      </c>
      <c r="U573" s="311">
        <f t="shared" ca="1" si="234"/>
        <v>0</v>
      </c>
      <c r="V573" s="306">
        <f t="shared" ca="1" si="235"/>
        <v>1.2254447097088563</v>
      </c>
      <c r="W573" s="304">
        <f t="shared" ca="1" si="236"/>
        <v>27.673521325189288</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1.2691691681562407</v>
      </c>
      <c r="AH573" s="304">
        <f t="shared" ca="1" si="260"/>
        <v>-8.504433173947854</v>
      </c>
    </row>
    <row r="574" spans="1:34" x14ac:dyDescent="0.2">
      <c r="A574" s="347">
        <f t="shared" ca="1" si="238"/>
        <v>1E-4</v>
      </c>
      <c r="B574" s="304">
        <f t="shared" ca="1" si="239"/>
        <v>33.319300000000823</v>
      </c>
      <c r="D574" s="306">
        <f t="shared" ca="1" si="240"/>
        <v>-0.73190858968550099</v>
      </c>
      <c r="E574" s="307">
        <f t="shared" ca="1" si="241"/>
        <v>-1.3370905787492919</v>
      </c>
      <c r="F574" s="304">
        <f t="shared" ca="1" si="242"/>
        <v>1.5243035785025028</v>
      </c>
      <c r="G574" s="306">
        <f t="shared" ca="1" si="243"/>
        <v>9.0535775958972344</v>
      </c>
      <c r="H574" s="307">
        <f t="shared" ca="1" si="244"/>
        <v>-104.80934640156487</v>
      </c>
      <c r="I574" s="304">
        <f t="shared" ca="1" si="245"/>
        <v>105.19965000135765</v>
      </c>
      <c r="J574" s="306">
        <f t="shared" ca="1" si="246"/>
        <v>725.01152856350234</v>
      </c>
      <c r="K574" s="307">
        <f t="shared" ca="1" si="247"/>
        <v>-3.6401054372874473</v>
      </c>
      <c r="L574" s="304">
        <f t="shared" ca="1" si="232"/>
        <v>725.02066654515488</v>
      </c>
      <c r="M574" s="306">
        <f t="shared" ca="1" si="248"/>
        <v>-1.4846288265586411</v>
      </c>
      <c r="N574" s="304">
        <f t="shared" ca="1" si="249"/>
        <v>-85.062965905270048</v>
      </c>
      <c r="P574" s="310">
        <f t="shared" ca="1" si="250"/>
        <v>23</v>
      </c>
      <c r="Q574" s="304">
        <f t="shared" ca="1" si="251"/>
        <v>0</v>
      </c>
      <c r="R574" s="306">
        <f t="shared" ca="1" si="252"/>
        <v>0</v>
      </c>
      <c r="S574" s="307">
        <f t="shared" ca="1" si="253"/>
        <v>3.2539999999999996</v>
      </c>
      <c r="T574" s="304">
        <f t="shared" ca="1" si="233"/>
        <v>31.921739999999996</v>
      </c>
      <c r="U574" s="311">
        <f t="shared" ca="1" si="234"/>
        <v>0</v>
      </c>
      <c r="V574" s="306">
        <f t="shared" ca="1" si="235"/>
        <v>1.2254459940893432</v>
      </c>
      <c r="W574" s="304">
        <f t="shared" ca="1" si="236"/>
        <v>27.673617101127284</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1.2691404120498557</v>
      </c>
      <c r="AH574" s="304">
        <f t="shared" ca="1" si="260"/>
        <v>-8.5044626076180982</v>
      </c>
    </row>
    <row r="575" spans="1:34" x14ac:dyDescent="0.2">
      <c r="A575" s="347">
        <f t="shared" ca="1" si="238"/>
        <v>1E-4</v>
      </c>
      <c r="B575" s="304">
        <f t="shared" ca="1" si="239"/>
        <v>33.319400000000826</v>
      </c>
      <c r="D575" s="306">
        <f t="shared" ca="1" si="240"/>
        <v>-0.73190432292400665</v>
      </c>
      <c r="E575" s="307">
        <f t="shared" ca="1" si="241"/>
        <v>-1.3370606672761536</v>
      </c>
      <c r="F575" s="304">
        <f t="shared" ca="1" si="242"/>
        <v>1.5242752920295604</v>
      </c>
      <c r="G575" s="306">
        <f t="shared" ca="1" si="243"/>
        <v>9.0535044054649418</v>
      </c>
      <c r="H575" s="307">
        <f t="shared" ca="1" si="244"/>
        <v>-104.8094801076316</v>
      </c>
      <c r="I575" s="304">
        <f t="shared" ca="1" si="245"/>
        <v>105.19977691255717</v>
      </c>
      <c r="J575" s="306">
        <f t="shared" ca="1" si="246"/>
        <v>725.01152856350234</v>
      </c>
      <c r="K575" s="307">
        <f t="shared" ca="1" si="247"/>
        <v>-3.6505863786129069</v>
      </c>
      <c r="L575" s="304">
        <f t="shared" ca="1" si="232"/>
        <v>725.02071924248753</v>
      </c>
      <c r="M575" s="306">
        <f t="shared" ca="1" si="248"/>
        <v>-1.484629629086508</v>
      </c>
      <c r="N575" s="304">
        <f t="shared" ca="1" si="249"/>
        <v>-85.063011886729754</v>
      </c>
      <c r="P575" s="310">
        <f t="shared" ca="1" si="250"/>
        <v>23</v>
      </c>
      <c r="Q575" s="304">
        <f t="shared" ca="1" si="251"/>
        <v>0</v>
      </c>
      <c r="R575" s="306">
        <f t="shared" ca="1" si="252"/>
        <v>0</v>
      </c>
      <c r="S575" s="307">
        <f t="shared" ca="1" si="253"/>
        <v>3.2539999999999996</v>
      </c>
      <c r="T575" s="304">
        <f t="shared" ca="1" si="233"/>
        <v>31.921739999999996</v>
      </c>
      <c r="U575" s="311">
        <f t="shared" ca="1" si="234"/>
        <v>0</v>
      </c>
      <c r="V575" s="306">
        <f t="shared" ca="1" si="235"/>
        <v>1.225447278472815</v>
      </c>
      <c r="W575" s="304">
        <f t="shared" ca="1" si="236"/>
        <v>27.673712875840319</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1.2691116563065155</v>
      </c>
      <c r="AH575" s="304">
        <f t="shared" ca="1" si="260"/>
        <v>-8.5044920409118898</v>
      </c>
    </row>
    <row r="576" spans="1:34" x14ac:dyDescent="0.2">
      <c r="A576" s="347">
        <f t="shared" ca="1" si="238"/>
        <v>1E-4</v>
      </c>
      <c r="B576" s="304">
        <f t="shared" ca="1" si="239"/>
        <v>33.319500000000829</v>
      </c>
      <c r="D576" s="306">
        <f t="shared" ca="1" si="240"/>
        <v>-0.73190005615395559</v>
      </c>
      <c r="E576" s="307">
        <f t="shared" ca="1" si="241"/>
        <v>-1.3370307561856229</v>
      </c>
      <c r="F576" s="304">
        <f t="shared" ca="1" si="242"/>
        <v>1.5242470059621118</v>
      </c>
      <c r="G576" s="306">
        <f t="shared" ca="1" si="243"/>
        <v>9.0534312154593266</v>
      </c>
      <c r="H576" s="307">
        <f t="shared" ca="1" si="244"/>
        <v>-104.80961381070722</v>
      </c>
      <c r="I576" s="304">
        <f t="shared" ca="1" si="245"/>
        <v>105.19990382088115</v>
      </c>
      <c r="J576" s="306">
        <f t="shared" ca="1" si="246"/>
        <v>725.01152856350234</v>
      </c>
      <c r="K576" s="307">
        <f t="shared" ca="1" si="247"/>
        <v>-3.6610673333088237</v>
      </c>
      <c r="L576" s="304">
        <f t="shared" ca="1" si="232"/>
        <v>725.02077209139679</v>
      </c>
      <c r="M576" s="306">
        <f t="shared" ca="1" si="248"/>
        <v>-1.4846304316059509</v>
      </c>
      <c r="N576" s="304">
        <f t="shared" ca="1" si="249"/>
        <v>-85.063057867706803</v>
      </c>
      <c r="P576" s="310">
        <f t="shared" ca="1" si="250"/>
        <v>23</v>
      </c>
      <c r="Q576" s="304">
        <f t="shared" ca="1" si="251"/>
        <v>0</v>
      </c>
      <c r="R576" s="306">
        <f t="shared" ca="1" si="252"/>
        <v>0</v>
      </c>
      <c r="S576" s="307">
        <f t="shared" ca="1" si="253"/>
        <v>3.2539999999999996</v>
      </c>
      <c r="T576" s="304">
        <f t="shared" ca="1" si="233"/>
        <v>31.921739999999996</v>
      </c>
      <c r="U576" s="311">
        <f t="shared" ca="1" si="234"/>
        <v>0</v>
      </c>
      <c r="V576" s="306">
        <f t="shared" ca="1" si="235"/>
        <v>1.225448562859272</v>
      </c>
      <c r="W576" s="304">
        <f t="shared" ca="1" si="236"/>
        <v>27.673808649328421</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1.2690829009262163</v>
      </c>
      <c r="AH576" s="304">
        <f t="shared" ca="1" si="260"/>
        <v>-8.5045214738292323</v>
      </c>
    </row>
    <row r="577" spans="1:34" x14ac:dyDescent="0.2">
      <c r="A577" s="347">
        <f t="shared" ca="1" si="238"/>
        <v>1E-4</v>
      </c>
      <c r="B577" s="304">
        <f t="shared" ca="1" si="239"/>
        <v>33.319600000000833</v>
      </c>
      <c r="D577" s="306">
        <f t="shared" ca="1" si="240"/>
        <v>-0.73189578937534694</v>
      </c>
      <c r="E577" s="307">
        <f t="shared" ca="1" si="241"/>
        <v>-1.3370008454776929</v>
      </c>
      <c r="F577" s="304">
        <f t="shared" ca="1" si="242"/>
        <v>1.5242187203001503</v>
      </c>
      <c r="G577" s="306">
        <f t="shared" ca="1" si="243"/>
        <v>9.0533580258803887</v>
      </c>
      <c r="H577" s="307">
        <f t="shared" ca="1" si="244"/>
        <v>-104.80974751079177</v>
      </c>
      <c r="I577" s="304">
        <f t="shared" ca="1" si="245"/>
        <v>105.20003072632962</v>
      </c>
      <c r="J577" s="306">
        <f t="shared" ca="1" si="246"/>
        <v>725.01152856350234</v>
      </c>
      <c r="K577" s="307">
        <f t="shared" ca="1" si="247"/>
        <v>-3.6715483013748988</v>
      </c>
      <c r="L577" s="304">
        <f t="shared" ca="1" si="232"/>
        <v>725.02082509188347</v>
      </c>
      <c r="M577" s="306">
        <f t="shared" ca="1" si="248"/>
        <v>-1.4846312341169701</v>
      </c>
      <c r="N577" s="304">
        <f t="shared" ca="1" si="249"/>
        <v>-85.063103848201223</v>
      </c>
      <c r="P577" s="310">
        <f t="shared" ca="1" si="250"/>
        <v>23</v>
      </c>
      <c r="Q577" s="304">
        <f t="shared" ca="1" si="251"/>
        <v>0</v>
      </c>
      <c r="R577" s="306">
        <f t="shared" ca="1" si="252"/>
        <v>0</v>
      </c>
      <c r="S577" s="307">
        <f t="shared" ca="1" si="253"/>
        <v>3.2539999999999996</v>
      </c>
      <c r="T577" s="304">
        <f t="shared" ca="1" si="233"/>
        <v>31.921739999999996</v>
      </c>
      <c r="U577" s="311">
        <f t="shared" ca="1" si="234"/>
        <v>0</v>
      </c>
      <c r="V577" s="306">
        <f t="shared" ca="1" si="235"/>
        <v>1.2254498472487139</v>
      </c>
      <c r="W577" s="304">
        <f t="shared" ca="1" si="236"/>
        <v>27.673904421591558</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1.2690541459089495</v>
      </c>
      <c r="AH577" s="304">
        <f t="shared" ca="1" si="260"/>
        <v>-8.5045509063701363</v>
      </c>
    </row>
    <row r="578" spans="1:34" x14ac:dyDescent="0.2">
      <c r="A578" s="347">
        <f t="shared" ca="1" si="238"/>
        <v>1E-4</v>
      </c>
      <c r="B578" s="304">
        <f t="shared" ca="1" si="239"/>
        <v>33.319700000000836</v>
      </c>
      <c r="D578" s="306">
        <f t="shared" ca="1" si="240"/>
        <v>-0.73189152258817958</v>
      </c>
      <c r="E578" s="307">
        <f t="shared" ca="1" si="241"/>
        <v>-1.3369709351523706</v>
      </c>
      <c r="F578" s="304">
        <f t="shared" ca="1" si="242"/>
        <v>1.5241904350436819</v>
      </c>
      <c r="G578" s="306">
        <f t="shared" ca="1" si="243"/>
        <v>9.05328483672813</v>
      </c>
      <c r="H578" s="307">
        <f t="shared" ca="1" si="244"/>
        <v>-104.80988120788528</v>
      </c>
      <c r="I578" s="304">
        <f t="shared" ca="1" si="245"/>
        <v>105.2001576289026</v>
      </c>
      <c r="J578" s="306">
        <f t="shared" ca="1" si="246"/>
        <v>725.01152856350234</v>
      </c>
      <c r="K578" s="307">
        <f t="shared" ca="1" si="247"/>
        <v>-3.6820292828108325</v>
      </c>
      <c r="L578" s="304">
        <f t="shared" ca="1" si="232"/>
        <v>725.020878243948</v>
      </c>
      <c r="M578" s="306">
        <f t="shared" ca="1" si="248"/>
        <v>-1.4846320366195653</v>
      </c>
      <c r="N578" s="304">
        <f t="shared" ca="1" si="249"/>
        <v>-85.063149828212971</v>
      </c>
      <c r="P578" s="310">
        <f t="shared" ca="1" si="250"/>
        <v>23</v>
      </c>
      <c r="Q578" s="304">
        <f t="shared" ca="1" si="251"/>
        <v>0</v>
      </c>
      <c r="R578" s="306">
        <f t="shared" ca="1" si="252"/>
        <v>0</v>
      </c>
      <c r="S578" s="307">
        <f t="shared" ca="1" si="253"/>
        <v>3.2539999999999996</v>
      </c>
      <c r="T578" s="304">
        <f t="shared" ca="1" si="233"/>
        <v>31.921739999999996</v>
      </c>
      <c r="U578" s="311">
        <f t="shared" ca="1" si="234"/>
        <v>0</v>
      </c>
      <c r="V578" s="306">
        <f t="shared" ca="1" si="235"/>
        <v>1.2254511316411403</v>
      </c>
      <c r="W578" s="304">
        <f t="shared" ca="1" si="236"/>
        <v>27.674000192629755</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1.2690253912547256</v>
      </c>
      <c r="AH578" s="304">
        <f t="shared" ca="1" si="260"/>
        <v>-8.5045803385345913</v>
      </c>
    </row>
    <row r="579" spans="1:34" x14ac:dyDescent="0.2">
      <c r="A579" s="347">
        <f t="shared" ca="1" si="238"/>
        <v>1E-4</v>
      </c>
      <c r="B579" s="304">
        <f t="shared" ca="1" si="239"/>
        <v>33.319800000000839</v>
      </c>
      <c r="D579" s="306">
        <f t="shared" ca="1" si="240"/>
        <v>-0.7318872557924575</v>
      </c>
      <c r="E579" s="307">
        <f t="shared" ca="1" si="241"/>
        <v>-1.336941025209649</v>
      </c>
      <c r="F579" s="304">
        <f t="shared" ca="1" si="242"/>
        <v>1.5241621501927023</v>
      </c>
      <c r="G579" s="306">
        <f t="shared" ca="1" si="243"/>
        <v>9.0532116480025504</v>
      </c>
      <c r="H579" s="307">
        <f t="shared" ca="1" si="244"/>
        <v>-104.8100149019878</v>
      </c>
      <c r="I579" s="304">
        <f t="shared" ca="1" si="245"/>
        <v>105.20028452860018</v>
      </c>
      <c r="J579" s="306">
        <f t="shared" ca="1" si="246"/>
        <v>725.01152856350234</v>
      </c>
      <c r="K579" s="307">
        <f t="shared" ca="1" si="247"/>
        <v>-3.6925102776163263</v>
      </c>
      <c r="L579" s="304">
        <f t="shared" ca="1" si="232"/>
        <v>725.02093154759086</v>
      </c>
      <c r="M579" s="306">
        <f t="shared" ca="1" si="248"/>
        <v>-1.4846328391137369</v>
      </c>
      <c r="N579" s="304">
        <f t="shared" ca="1" si="249"/>
        <v>-85.06319580774209</v>
      </c>
      <c r="P579" s="310">
        <f t="shared" ca="1" si="250"/>
        <v>23</v>
      </c>
      <c r="Q579" s="304">
        <f t="shared" ca="1" si="251"/>
        <v>0</v>
      </c>
      <c r="R579" s="306">
        <f t="shared" ca="1" si="252"/>
        <v>0</v>
      </c>
      <c r="S579" s="307">
        <f t="shared" ca="1" si="253"/>
        <v>3.2539999999999996</v>
      </c>
      <c r="T579" s="304">
        <f t="shared" ca="1" si="233"/>
        <v>31.921739999999996</v>
      </c>
      <c r="U579" s="311">
        <f t="shared" ca="1" si="234"/>
        <v>0</v>
      </c>
      <c r="V579" s="306">
        <f t="shared" ca="1" si="235"/>
        <v>1.225452416036551</v>
      </c>
      <c r="W579" s="304">
        <f t="shared" ca="1" si="236"/>
        <v>27.674095962443012</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1.2689966369635357</v>
      </c>
      <c r="AH579" s="304">
        <f t="shared" ca="1" si="260"/>
        <v>-8.504609770322606</v>
      </c>
    </row>
    <row r="580" spans="1:34" x14ac:dyDescent="0.2">
      <c r="A580" s="347">
        <f t="shared" ca="1" si="238"/>
        <v>1E-4</v>
      </c>
      <c r="B580" s="304">
        <f t="shared" ca="1" si="239"/>
        <v>33.319900000000843</v>
      </c>
      <c r="D580" s="306">
        <f t="shared" ca="1" si="240"/>
        <v>-0.73188298898818061</v>
      </c>
      <c r="E580" s="307">
        <f t="shared" ca="1" si="241"/>
        <v>-1.3369111156495297</v>
      </c>
      <c r="F580" s="304">
        <f t="shared" ca="1" si="242"/>
        <v>1.524133865747213</v>
      </c>
      <c r="G580" s="306">
        <f t="shared" ca="1" si="243"/>
        <v>9.0531384597036517</v>
      </c>
      <c r="H580" s="307">
        <f t="shared" ca="1" si="244"/>
        <v>-104.81014859309937</v>
      </c>
      <c r="I580" s="304">
        <f t="shared" ca="1" si="245"/>
        <v>105.20041142542236</v>
      </c>
      <c r="J580" s="306">
        <f t="shared" ca="1" si="246"/>
        <v>725.01152856350234</v>
      </c>
      <c r="K580" s="307">
        <f t="shared" ca="1" si="247"/>
        <v>-3.7029912857910805</v>
      </c>
      <c r="L580" s="304">
        <f t="shared" ref="L580:L643" ca="1" si="261">SQRT(pos_x^2+pos_z^2)</f>
        <v>725.02098500281272</v>
      </c>
      <c r="M580" s="306">
        <f t="shared" ca="1" si="248"/>
        <v>-1.484633641599485</v>
      </c>
      <c r="N580" s="304">
        <f t="shared" ca="1" si="249"/>
        <v>-85.063241786788581</v>
      </c>
      <c r="P580" s="310">
        <f t="shared" ca="1" si="250"/>
        <v>23</v>
      </c>
      <c r="Q580" s="304">
        <f t="shared" ca="1" si="251"/>
        <v>0</v>
      </c>
      <c r="R580" s="306">
        <f t="shared" ca="1" si="252"/>
        <v>0</v>
      </c>
      <c r="S580" s="307">
        <f t="shared" ca="1" si="253"/>
        <v>3.2539999999999996</v>
      </c>
      <c r="T580" s="304">
        <f t="shared" ref="T580:T643" ca="1" si="262">m*g</f>
        <v>31.921739999999996</v>
      </c>
      <c r="U580" s="311">
        <f t="shared" ref="U580:U643" ca="1" si="263">IF(pos_xz&lt;L_rampe,Poids*COS(Beta),0)</f>
        <v>0</v>
      </c>
      <c r="V580" s="306">
        <f t="shared" ref="V580:V643" ca="1" si="264">Rho_moyen*(20000-Alt_rampe-pos_z)/(20000+Alt_rampe+pos_z)</f>
        <v>1.2254537004349473</v>
      </c>
      <c r="W580" s="304">
        <f t="shared" ref="W580:W643" ca="1" si="265">1/2*Rho*Sref*Cx*vit_xz^2</f>
        <v>27.674191731031378</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1.2689678830353817</v>
      </c>
      <c r="AH580" s="304">
        <f t="shared" ca="1" si="260"/>
        <v>-8.5046392017341788</v>
      </c>
    </row>
    <row r="581" spans="1:34" x14ac:dyDescent="0.2">
      <c r="A581" s="347">
        <f t="shared" ref="A581:A644" ca="1" si="267">IF(B580+0.01&lt;=T_ini+ROUNDUP(Temps_fin_propu,0), 0.01, IF(K580&gt;0, 0.1, 0.0001))</f>
        <v>1E-4</v>
      </c>
      <c r="B581" s="304">
        <f t="shared" ref="B581:B644" ca="1" si="268">B580+pas</f>
        <v>33.320000000000846</v>
      </c>
      <c r="D581" s="306">
        <f t="shared" ref="D581:D644" ca="1" si="269">IF(AND(L580&lt;L_rampe,Poussee&lt;Poids*SIN(M580)),0,(-W580+Poussee)/m*COS(M580)-U580/m*SIN(M580))</f>
        <v>-0.73187872217534988</v>
      </c>
      <c r="E581" s="307">
        <f t="shared" ref="E581:E644" ca="1" si="270">IF(AND(L580&lt;L_rampe,Poussee&lt;Poids*SIN(M580)),0,(-W580+Poussee)/m*SIN(M580)+U580/m*COS(M580)-Poids/m)</f>
        <v>-1.3368812064719986</v>
      </c>
      <c r="F581" s="304">
        <f t="shared" ref="F581:F644" ca="1" si="271">SQRT(acc_x^2+acc_z^2)</f>
        <v>1.5241055817072022</v>
      </c>
      <c r="G581" s="306">
        <f t="shared" ref="G581:G644" ca="1" si="272">G580+acc_x*pas</f>
        <v>9.0530652718314339</v>
      </c>
      <c r="H581" s="307">
        <f t="shared" ref="H581:H644" ca="1" si="273">H580+acc_z*pas</f>
        <v>-104.81028228122001</v>
      </c>
      <c r="I581" s="304">
        <f t="shared" ref="I581:I644" ca="1" si="274">SQRT(vit_x^2+vit_z^2)</f>
        <v>105.20053831936917</v>
      </c>
      <c r="J581" s="306">
        <f t="shared" ref="J581:J644" ca="1" si="275">J580+0.5*(vit_x+G580)*pas*(K580&gt;=0)</f>
        <v>725.01152856350234</v>
      </c>
      <c r="K581" s="307">
        <f t="shared" ref="K581:K644" ca="1" si="276">K580+0.5*(vit_z+H580)*pas</f>
        <v>-3.7134723073347966</v>
      </c>
      <c r="L581" s="304">
        <f t="shared" ca="1" si="261"/>
        <v>725.02103860961404</v>
      </c>
      <c r="M581" s="306">
        <f t="shared" ref="M581:M644" ca="1" si="277">IF(AND(L580&gt;L_rampe,G581&gt;0),ATAN2(G581,H581),$M$4)</f>
        <v>-1.4846344440768096</v>
      </c>
      <c r="N581" s="304">
        <f t="shared" ref="N581:N644" ca="1" si="278">DEGREES(Beta)</f>
        <v>-85.063287765352428</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3.2539999999999996</v>
      </c>
      <c r="T581" s="304">
        <f t="shared" ca="1" si="262"/>
        <v>31.921739999999996</v>
      </c>
      <c r="U581" s="311">
        <f t="shared" ca="1" si="263"/>
        <v>0</v>
      </c>
      <c r="V581" s="306">
        <f t="shared" ca="1" si="264"/>
        <v>1.2254549848363283</v>
      </c>
      <c r="W581" s="304">
        <f t="shared" ca="1" si="265"/>
        <v>27.674287498394825</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1.268939129470251</v>
      </c>
      <c r="AH581" s="304">
        <f t="shared" ref="AH581:AH644" ca="1" si="289">IF(AND(L580&lt;L_rampe,Poussee&lt;Poids*SIN(M580)), g*SIN(M580), (-W580+Poussee)/m)</f>
        <v>-8.5046686327693237</v>
      </c>
    </row>
    <row r="582" spans="1:34" x14ac:dyDescent="0.2">
      <c r="A582" s="347">
        <f t="shared" ca="1" si="267"/>
        <v>1E-4</v>
      </c>
      <c r="B582" s="304">
        <f t="shared" ca="1" si="268"/>
        <v>33.320100000000849</v>
      </c>
      <c r="D582" s="306">
        <f t="shared" ca="1" si="269"/>
        <v>-0.73187445535396634</v>
      </c>
      <c r="E582" s="307">
        <f t="shared" ca="1" si="270"/>
        <v>-1.336851297677061</v>
      </c>
      <c r="F582" s="304">
        <f t="shared" ca="1" si="271"/>
        <v>1.5240772980726753</v>
      </c>
      <c r="G582" s="306">
        <f t="shared" ca="1" si="272"/>
        <v>9.0529920843858989</v>
      </c>
      <c r="H582" s="307">
        <f t="shared" ca="1" si="273"/>
        <v>-104.81041596634978</v>
      </c>
      <c r="I582" s="304">
        <f t="shared" ca="1" si="274"/>
        <v>105.20066521044068</v>
      </c>
      <c r="J582" s="306">
        <f t="shared" ca="1" si="275"/>
        <v>725.01152856350234</v>
      </c>
      <c r="K582" s="307">
        <f t="shared" ca="1" si="276"/>
        <v>-3.7239533422471749</v>
      </c>
      <c r="L582" s="304">
        <f t="shared" ca="1" si="261"/>
        <v>725.02109236799549</v>
      </c>
      <c r="M582" s="306">
        <f t="shared" ca="1" si="277"/>
        <v>-1.4846352465457109</v>
      </c>
      <c r="N582" s="304">
        <f t="shared" ca="1" si="278"/>
        <v>-85.06333374343366</v>
      </c>
      <c r="P582" s="310">
        <f t="shared" ca="1" si="279"/>
        <v>23</v>
      </c>
      <c r="Q582" s="304">
        <f t="shared" ca="1" si="280"/>
        <v>0</v>
      </c>
      <c r="R582" s="306">
        <f t="shared" ca="1" si="281"/>
        <v>0</v>
      </c>
      <c r="S582" s="307">
        <f t="shared" ca="1" si="282"/>
        <v>3.2539999999999996</v>
      </c>
      <c r="T582" s="304">
        <f t="shared" ca="1" si="262"/>
        <v>31.921739999999996</v>
      </c>
      <c r="U582" s="311">
        <f t="shared" ca="1" si="263"/>
        <v>0</v>
      </c>
      <c r="V582" s="306">
        <f t="shared" ca="1" si="264"/>
        <v>1.2254562692406936</v>
      </c>
      <c r="W582" s="304">
        <f t="shared" ca="1" si="265"/>
        <v>27.674383264533365</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1.2689103762681473</v>
      </c>
      <c r="AH582" s="304">
        <f t="shared" ca="1" si="289"/>
        <v>-8.5046980634280356</v>
      </c>
    </row>
    <row r="583" spans="1:34" x14ac:dyDescent="0.2">
      <c r="A583" s="347">
        <f t="shared" ca="1" si="267"/>
        <v>1E-4</v>
      </c>
      <c r="B583" s="304">
        <f t="shared" ca="1" si="268"/>
        <v>33.320200000000852</v>
      </c>
      <c r="D583" s="306">
        <f t="shared" ca="1" si="269"/>
        <v>-0.73187018852403019</v>
      </c>
      <c r="E583" s="307">
        <f t="shared" ca="1" si="270"/>
        <v>-1.3368213892647134</v>
      </c>
      <c r="F583" s="304">
        <f t="shared" ca="1" si="271"/>
        <v>1.5240490148436296</v>
      </c>
      <c r="G583" s="306">
        <f t="shared" ca="1" si="272"/>
        <v>9.0529188973670465</v>
      </c>
      <c r="H583" s="307">
        <f t="shared" ca="1" si="273"/>
        <v>-104.8105496484887</v>
      </c>
      <c r="I583" s="304">
        <f t="shared" ca="1" si="274"/>
        <v>105.20079209863688</v>
      </c>
      <c r="J583" s="306">
        <f t="shared" ca="1" si="275"/>
        <v>725.01152856350234</v>
      </c>
      <c r="K583" s="307">
        <f t="shared" ca="1" si="276"/>
        <v>-3.7344343905279169</v>
      </c>
      <c r="L583" s="304">
        <f t="shared" ca="1" si="261"/>
        <v>725.02114627795743</v>
      </c>
      <c r="M583" s="306">
        <f t="shared" ca="1" si="277"/>
        <v>-1.484636049006189</v>
      </c>
      <c r="N583" s="304">
        <f t="shared" ca="1" si="278"/>
        <v>-85.063379721032291</v>
      </c>
      <c r="P583" s="310">
        <f t="shared" ca="1" si="279"/>
        <v>23</v>
      </c>
      <c r="Q583" s="304">
        <f t="shared" ca="1" si="280"/>
        <v>0</v>
      </c>
      <c r="R583" s="306">
        <f t="shared" ca="1" si="281"/>
        <v>0</v>
      </c>
      <c r="S583" s="307">
        <f t="shared" ca="1" si="282"/>
        <v>3.2539999999999996</v>
      </c>
      <c r="T583" s="304">
        <f t="shared" ca="1" si="262"/>
        <v>31.921739999999996</v>
      </c>
      <c r="U583" s="311">
        <f t="shared" ca="1" si="263"/>
        <v>0</v>
      </c>
      <c r="V583" s="306">
        <f t="shared" ca="1" si="264"/>
        <v>1.2254575536480437</v>
      </c>
      <c r="W583" s="304">
        <f t="shared" ca="1" si="265"/>
        <v>27.674479029447006</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1.2688816234290723</v>
      </c>
      <c r="AH583" s="304">
        <f t="shared" ca="1" si="289"/>
        <v>-8.5047274937103161</v>
      </c>
    </row>
    <row r="584" spans="1:34" x14ac:dyDescent="0.2">
      <c r="A584" s="347">
        <f t="shared" ca="1" si="267"/>
        <v>1E-4</v>
      </c>
      <c r="B584" s="304">
        <f t="shared" ca="1" si="268"/>
        <v>33.320300000000856</v>
      </c>
      <c r="D584" s="306">
        <f t="shared" ca="1" si="269"/>
        <v>-0.73186592168554299</v>
      </c>
      <c r="E584" s="307">
        <f t="shared" ca="1" si="270"/>
        <v>-1.3367914812349575</v>
      </c>
      <c r="F584" s="304">
        <f t="shared" ca="1" si="271"/>
        <v>1.5240207320200672</v>
      </c>
      <c r="G584" s="306">
        <f t="shared" ca="1" si="272"/>
        <v>9.0528457107748785</v>
      </c>
      <c r="H584" s="307">
        <f t="shared" ca="1" si="273"/>
        <v>-104.81068332763682</v>
      </c>
      <c r="I584" s="304">
        <f t="shared" ca="1" si="274"/>
        <v>105.20091898395785</v>
      </c>
      <c r="J584" s="306">
        <f t="shared" ca="1" si="275"/>
        <v>725.01152856350234</v>
      </c>
      <c r="K584" s="307">
        <f t="shared" ca="1" si="276"/>
        <v>-3.7449154521767234</v>
      </c>
      <c r="L584" s="304">
        <f t="shared" ca="1" si="261"/>
        <v>725.02120033950052</v>
      </c>
      <c r="M584" s="306">
        <f t="shared" ca="1" si="277"/>
        <v>-1.484636851458244</v>
      </c>
      <c r="N584" s="304">
        <f t="shared" ca="1" si="278"/>
        <v>-85.063425698148293</v>
      </c>
      <c r="P584" s="310">
        <f t="shared" ca="1" si="279"/>
        <v>23</v>
      </c>
      <c r="Q584" s="304">
        <f t="shared" ca="1" si="280"/>
        <v>0</v>
      </c>
      <c r="R584" s="306">
        <f t="shared" ca="1" si="281"/>
        <v>0</v>
      </c>
      <c r="S584" s="307">
        <f t="shared" ca="1" si="282"/>
        <v>3.2539999999999996</v>
      </c>
      <c r="T584" s="304">
        <f t="shared" ca="1" si="262"/>
        <v>31.921739999999996</v>
      </c>
      <c r="U584" s="311">
        <f t="shared" ca="1" si="263"/>
        <v>0</v>
      </c>
      <c r="V584" s="306">
        <f t="shared" ca="1" si="264"/>
        <v>1.2254588380583786</v>
      </c>
      <c r="W584" s="304">
        <f t="shared" ca="1" si="265"/>
        <v>27.674574793135779</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1.2688528709530189</v>
      </c>
      <c r="AH584" s="304">
        <f t="shared" ca="1" si="289"/>
        <v>-8.5047569236161671</v>
      </c>
    </row>
    <row r="585" spans="1:34" x14ac:dyDescent="0.2">
      <c r="A585" s="347">
        <f t="shared" ca="1" si="267"/>
        <v>1E-4</v>
      </c>
      <c r="B585" s="304">
        <f t="shared" ca="1" si="268"/>
        <v>33.320400000000859</v>
      </c>
      <c r="D585" s="306">
        <f t="shared" ca="1" si="269"/>
        <v>-0.73186165483850563</v>
      </c>
      <c r="E585" s="307">
        <f t="shared" ca="1" si="270"/>
        <v>-1.3367615735877774</v>
      </c>
      <c r="F585" s="304">
        <f t="shared" ca="1" si="271"/>
        <v>1.5239924496019743</v>
      </c>
      <c r="G585" s="306">
        <f t="shared" ca="1" si="272"/>
        <v>9.0527725246093951</v>
      </c>
      <c r="H585" s="307">
        <f t="shared" ca="1" si="273"/>
        <v>-104.81081700379418</v>
      </c>
      <c r="I585" s="304">
        <f t="shared" ca="1" si="274"/>
        <v>105.2010458664036</v>
      </c>
      <c r="J585" s="306">
        <f t="shared" ca="1" si="275"/>
        <v>725.01152856350234</v>
      </c>
      <c r="K585" s="307">
        <f t="shared" ca="1" si="276"/>
        <v>-3.755396527193295</v>
      </c>
      <c r="L585" s="304">
        <f t="shared" ca="1" si="261"/>
        <v>725.02125455262524</v>
      </c>
      <c r="M585" s="306">
        <f t="shared" ca="1" si="277"/>
        <v>-1.4846376539018762</v>
      </c>
      <c r="N585" s="304">
        <f t="shared" ca="1" si="278"/>
        <v>-85.063471674781724</v>
      </c>
      <c r="P585" s="310">
        <f t="shared" ca="1" si="279"/>
        <v>23</v>
      </c>
      <c r="Q585" s="304">
        <f t="shared" ca="1" si="280"/>
        <v>0</v>
      </c>
      <c r="R585" s="306">
        <f t="shared" ca="1" si="281"/>
        <v>0</v>
      </c>
      <c r="S585" s="307">
        <f t="shared" ca="1" si="282"/>
        <v>3.2539999999999996</v>
      </c>
      <c r="T585" s="304">
        <f t="shared" ca="1" si="262"/>
        <v>31.921739999999996</v>
      </c>
      <c r="U585" s="311">
        <f t="shared" ca="1" si="263"/>
        <v>0</v>
      </c>
      <c r="V585" s="306">
        <f t="shared" ca="1" si="264"/>
        <v>1.2254601224716981</v>
      </c>
      <c r="W585" s="304">
        <f t="shared" ca="1" si="265"/>
        <v>27.674670555599675</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1.26882411883998</v>
      </c>
      <c r="AH585" s="304">
        <f t="shared" ca="1" si="289"/>
        <v>-8.5047863531456009</v>
      </c>
    </row>
    <row r="586" spans="1:34" x14ac:dyDescent="0.2">
      <c r="A586" s="347">
        <f t="shared" ca="1" si="267"/>
        <v>1E-4</v>
      </c>
      <c r="B586" s="304">
        <f t="shared" ca="1" si="268"/>
        <v>33.320500000000862</v>
      </c>
      <c r="D586" s="306">
        <f t="shared" ca="1" si="269"/>
        <v>-0.73185738798291744</v>
      </c>
      <c r="E586" s="307">
        <f t="shared" ca="1" si="270"/>
        <v>-1.3367316663231801</v>
      </c>
      <c r="F586" s="304">
        <f t="shared" ca="1" si="271"/>
        <v>1.5239641675893578</v>
      </c>
      <c r="G586" s="306">
        <f t="shared" ca="1" si="272"/>
        <v>9.0526993388705961</v>
      </c>
      <c r="H586" s="307">
        <f t="shared" ca="1" si="273"/>
        <v>-104.81095067696081</v>
      </c>
      <c r="I586" s="304">
        <f t="shared" ca="1" si="274"/>
        <v>105.20117274597418</v>
      </c>
      <c r="J586" s="306">
        <f t="shared" ca="1" si="275"/>
        <v>725.01152856350234</v>
      </c>
      <c r="K586" s="307">
        <f t="shared" ca="1" si="276"/>
        <v>-3.7658776155773328</v>
      </c>
      <c r="L586" s="304">
        <f t="shared" ca="1" si="261"/>
        <v>725.02130891733225</v>
      </c>
      <c r="M586" s="306">
        <f t="shared" ca="1" si="277"/>
        <v>-1.4846384563370856</v>
      </c>
      <c r="N586" s="304">
        <f t="shared" ca="1" si="278"/>
        <v>-85.063517650932553</v>
      </c>
      <c r="P586" s="310">
        <f t="shared" ca="1" si="279"/>
        <v>23</v>
      </c>
      <c r="Q586" s="304">
        <f t="shared" ca="1" si="280"/>
        <v>0</v>
      </c>
      <c r="R586" s="306">
        <f t="shared" ca="1" si="281"/>
        <v>0</v>
      </c>
      <c r="S586" s="307">
        <f t="shared" ca="1" si="282"/>
        <v>3.2539999999999996</v>
      </c>
      <c r="T586" s="304">
        <f t="shared" ca="1" si="262"/>
        <v>31.921739999999996</v>
      </c>
      <c r="U586" s="311">
        <f t="shared" ca="1" si="263"/>
        <v>0</v>
      </c>
      <c r="V586" s="306">
        <f t="shared" ca="1" si="264"/>
        <v>1.2254614068880016</v>
      </c>
      <c r="W586" s="304">
        <f t="shared" ca="1" si="265"/>
        <v>27.674766316838696</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1.2687953670899645</v>
      </c>
      <c r="AH586" s="304">
        <f t="shared" ca="1" si="289"/>
        <v>-8.5048157822986106</v>
      </c>
    </row>
    <row r="587" spans="1:34" x14ac:dyDescent="0.2">
      <c r="A587" s="347">
        <f t="shared" ca="1" si="267"/>
        <v>1E-4</v>
      </c>
      <c r="B587" s="304">
        <f t="shared" ca="1" si="268"/>
        <v>33.320600000000866</v>
      </c>
      <c r="D587" s="306">
        <f t="shared" ca="1" si="269"/>
        <v>-0.7318531211187802</v>
      </c>
      <c r="E587" s="307">
        <f t="shared" ca="1" si="270"/>
        <v>-1.3367017594411656</v>
      </c>
      <c r="F587" s="304">
        <f t="shared" ca="1" si="271"/>
        <v>1.5239358859822181</v>
      </c>
      <c r="G587" s="306">
        <f t="shared" ca="1" si="272"/>
        <v>9.0526261535584833</v>
      </c>
      <c r="H587" s="307">
        <f t="shared" ca="1" si="273"/>
        <v>-104.81108434713676</v>
      </c>
      <c r="I587" s="304">
        <f t="shared" ca="1" si="274"/>
        <v>105.20129962266962</v>
      </c>
      <c r="J587" s="306">
        <f t="shared" ca="1" si="275"/>
        <v>725.01152856350234</v>
      </c>
      <c r="K587" s="307">
        <f t="shared" ca="1" si="276"/>
        <v>-3.7763587173285376</v>
      </c>
      <c r="L587" s="304">
        <f t="shared" ca="1" si="261"/>
        <v>725.0213634336219</v>
      </c>
      <c r="M587" s="306">
        <f t="shared" ca="1" si="277"/>
        <v>-1.4846392587638721</v>
      </c>
      <c r="N587" s="304">
        <f t="shared" ca="1" si="278"/>
        <v>-85.063563626600796</v>
      </c>
      <c r="P587" s="310">
        <f t="shared" ca="1" si="279"/>
        <v>23</v>
      </c>
      <c r="Q587" s="304">
        <f t="shared" ca="1" si="280"/>
        <v>0</v>
      </c>
      <c r="R587" s="306">
        <f t="shared" ca="1" si="281"/>
        <v>0</v>
      </c>
      <c r="S587" s="307">
        <f t="shared" ca="1" si="282"/>
        <v>3.2539999999999996</v>
      </c>
      <c r="T587" s="304">
        <f t="shared" ca="1" si="262"/>
        <v>31.921739999999996</v>
      </c>
      <c r="U587" s="311">
        <f t="shared" ca="1" si="263"/>
        <v>0</v>
      </c>
      <c r="V587" s="306">
        <f t="shared" ca="1" si="264"/>
        <v>1.2254626913072906</v>
      </c>
      <c r="W587" s="304">
        <f t="shared" ca="1" si="265"/>
        <v>27.674862076852882</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1.2687666157029618</v>
      </c>
      <c r="AH587" s="304">
        <f t="shared" ca="1" si="289"/>
        <v>-8.5048452110751995</v>
      </c>
    </row>
    <row r="588" spans="1:34" x14ac:dyDescent="0.2">
      <c r="A588" s="347">
        <f t="shared" ca="1" si="267"/>
        <v>1E-4</v>
      </c>
      <c r="B588" s="304">
        <f t="shared" ca="1" si="268"/>
        <v>33.320700000000869</v>
      </c>
      <c r="D588" s="306">
        <f t="shared" ca="1" si="269"/>
        <v>-0.7318488542460968</v>
      </c>
      <c r="E588" s="307">
        <f t="shared" ca="1" si="270"/>
        <v>-1.3366718529417181</v>
      </c>
      <c r="F588" s="304">
        <f t="shared" ca="1" si="271"/>
        <v>1.5239076047805427</v>
      </c>
      <c r="G588" s="306">
        <f t="shared" ca="1" si="272"/>
        <v>9.0525529686730586</v>
      </c>
      <c r="H588" s="307">
        <f t="shared" ca="1" si="273"/>
        <v>-104.81121801432205</v>
      </c>
      <c r="I588" s="304">
        <f t="shared" ca="1" si="274"/>
        <v>105.20142649648996</v>
      </c>
      <c r="J588" s="306">
        <f t="shared" ca="1" si="275"/>
        <v>725.01152856350234</v>
      </c>
      <c r="K588" s="307">
        <f t="shared" ca="1" si="276"/>
        <v>-3.7868398324466104</v>
      </c>
      <c r="L588" s="304">
        <f t="shared" ca="1" si="261"/>
        <v>725.02141810149499</v>
      </c>
      <c r="M588" s="306">
        <f t="shared" ca="1" si="277"/>
        <v>-1.4846400611822361</v>
      </c>
      <c r="N588" s="304">
        <f t="shared" ca="1" si="278"/>
        <v>-85.063609601786453</v>
      </c>
      <c r="P588" s="310">
        <f t="shared" ca="1" si="279"/>
        <v>23</v>
      </c>
      <c r="Q588" s="304">
        <f t="shared" ca="1" si="280"/>
        <v>0</v>
      </c>
      <c r="R588" s="306">
        <f t="shared" ca="1" si="281"/>
        <v>0</v>
      </c>
      <c r="S588" s="307">
        <f t="shared" ca="1" si="282"/>
        <v>3.2539999999999996</v>
      </c>
      <c r="T588" s="304">
        <f t="shared" ca="1" si="262"/>
        <v>31.921739999999996</v>
      </c>
      <c r="U588" s="311">
        <f t="shared" ca="1" si="263"/>
        <v>0</v>
      </c>
      <c r="V588" s="306">
        <f t="shared" ca="1" si="264"/>
        <v>1.2254639757295633</v>
      </c>
      <c r="W588" s="304">
        <f t="shared" ca="1" si="265"/>
        <v>27.674957835642196</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1.2687378646789647</v>
      </c>
      <c r="AH588" s="304">
        <f t="shared" ca="1" si="289"/>
        <v>-8.5048746394753802</v>
      </c>
    </row>
    <row r="589" spans="1:34" x14ac:dyDescent="0.2">
      <c r="A589" s="347">
        <f t="shared" ca="1" si="267"/>
        <v>1E-4</v>
      </c>
      <c r="B589" s="304">
        <f t="shared" ca="1" si="268"/>
        <v>33.320800000000872</v>
      </c>
      <c r="D589" s="306">
        <f t="shared" ca="1" si="269"/>
        <v>-0.7318445873648658</v>
      </c>
      <c r="E589" s="307">
        <f t="shared" ca="1" si="270"/>
        <v>-1.3366419468248498</v>
      </c>
      <c r="F589" s="304">
        <f t="shared" ca="1" si="271"/>
        <v>1.5238793239843422</v>
      </c>
      <c r="G589" s="306">
        <f t="shared" ca="1" si="272"/>
        <v>9.0524797842143219</v>
      </c>
      <c r="H589" s="307">
        <f t="shared" ca="1" si="273"/>
        <v>-104.81135167851673</v>
      </c>
      <c r="I589" s="304">
        <f t="shared" ca="1" si="274"/>
        <v>105.20155336743522</v>
      </c>
      <c r="J589" s="306">
        <f t="shared" ca="1" si="275"/>
        <v>725.01152856350234</v>
      </c>
      <c r="K589" s="307">
        <f t="shared" ca="1" si="276"/>
        <v>-3.7973209609312524</v>
      </c>
      <c r="L589" s="304">
        <f t="shared" ca="1" si="261"/>
        <v>725.02147292095185</v>
      </c>
      <c r="M589" s="306">
        <f t="shared" ca="1" si="277"/>
        <v>-1.4846408635921777</v>
      </c>
      <c r="N589" s="304">
        <f t="shared" ca="1" si="278"/>
        <v>-85.063655576489538</v>
      </c>
      <c r="P589" s="310">
        <f t="shared" ca="1" si="279"/>
        <v>23</v>
      </c>
      <c r="Q589" s="304">
        <f t="shared" ca="1" si="280"/>
        <v>0</v>
      </c>
      <c r="R589" s="306">
        <f t="shared" ca="1" si="281"/>
        <v>0</v>
      </c>
      <c r="S589" s="307">
        <f t="shared" ca="1" si="282"/>
        <v>3.2539999999999996</v>
      </c>
      <c r="T589" s="304">
        <f t="shared" ca="1" si="262"/>
        <v>31.921739999999996</v>
      </c>
      <c r="U589" s="311">
        <f t="shared" ca="1" si="263"/>
        <v>0</v>
      </c>
      <c r="V589" s="306">
        <f t="shared" ca="1" si="264"/>
        <v>1.225465260154821</v>
      </c>
      <c r="W589" s="304">
        <f t="shared" ca="1" si="265"/>
        <v>27.675053593206684</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1.2687091140179856</v>
      </c>
      <c r="AH589" s="304">
        <f t="shared" ca="1" si="289"/>
        <v>-8.5049040674991403</v>
      </c>
    </row>
    <row r="590" spans="1:34" x14ac:dyDescent="0.2">
      <c r="A590" s="347">
        <f t="shared" ca="1" si="267"/>
        <v>1E-4</v>
      </c>
      <c r="B590" s="304">
        <f t="shared" ca="1" si="268"/>
        <v>33.320900000000876</v>
      </c>
      <c r="D590" s="306">
        <f t="shared" ca="1" si="269"/>
        <v>-0.73184032047508818</v>
      </c>
      <c r="E590" s="307">
        <f t="shared" ca="1" si="270"/>
        <v>-1.3366120410905502</v>
      </c>
      <c r="F590" s="304">
        <f t="shared" ca="1" si="271"/>
        <v>1.5238510435936075</v>
      </c>
      <c r="G590" s="306">
        <f t="shared" ca="1" si="272"/>
        <v>9.0524066001822749</v>
      </c>
      <c r="H590" s="307">
        <f t="shared" ca="1" si="273"/>
        <v>-104.81148533972083</v>
      </c>
      <c r="I590" s="304">
        <f t="shared" ca="1" si="274"/>
        <v>105.20168023550546</v>
      </c>
      <c r="J590" s="306">
        <f t="shared" ca="1" si="275"/>
        <v>725.01152856350234</v>
      </c>
      <c r="K590" s="307">
        <f t="shared" ca="1" si="276"/>
        <v>-3.8078021027821642</v>
      </c>
      <c r="L590" s="304">
        <f t="shared" ca="1" si="261"/>
        <v>725.02152789199317</v>
      </c>
      <c r="M590" s="306">
        <f t="shared" ca="1" si="277"/>
        <v>-1.484641665993697</v>
      </c>
      <c r="N590" s="304">
        <f t="shared" ca="1" si="278"/>
        <v>-85.063701550710064</v>
      </c>
      <c r="P590" s="310">
        <f t="shared" ca="1" si="279"/>
        <v>23</v>
      </c>
      <c r="Q590" s="304">
        <f t="shared" ca="1" si="280"/>
        <v>0</v>
      </c>
      <c r="R590" s="306">
        <f t="shared" ca="1" si="281"/>
        <v>0</v>
      </c>
      <c r="S590" s="307">
        <f t="shared" ca="1" si="282"/>
        <v>3.2539999999999996</v>
      </c>
      <c r="T590" s="304">
        <f t="shared" ca="1" si="262"/>
        <v>31.921739999999996</v>
      </c>
      <c r="U590" s="311">
        <f t="shared" ca="1" si="263"/>
        <v>0</v>
      </c>
      <c r="V590" s="306">
        <f t="shared" ca="1" si="264"/>
        <v>1.2254665445830633</v>
      </c>
      <c r="W590" s="304">
        <f t="shared" ca="1" si="265"/>
        <v>27.675149349546345</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1.2686803637200139</v>
      </c>
      <c r="AH590" s="304">
        <f t="shared" ca="1" si="289"/>
        <v>-8.5049334951464921</v>
      </c>
    </row>
    <row r="591" spans="1:34" x14ac:dyDescent="0.2">
      <c r="A591" s="347">
        <f t="shared" ca="1" si="267"/>
        <v>1E-4</v>
      </c>
      <c r="B591" s="304">
        <f t="shared" ca="1" si="268"/>
        <v>33.321000000000879</v>
      </c>
      <c r="D591" s="306">
        <f t="shared" ca="1" si="269"/>
        <v>-0.73183605357676573</v>
      </c>
      <c r="E591" s="307">
        <f t="shared" ca="1" si="270"/>
        <v>-1.3365821357388157</v>
      </c>
      <c r="F591" s="304">
        <f t="shared" ca="1" si="271"/>
        <v>1.5238227636083366</v>
      </c>
      <c r="G591" s="306">
        <f t="shared" ca="1" si="272"/>
        <v>9.0523334165769178</v>
      </c>
      <c r="H591" s="307">
        <f t="shared" ca="1" si="273"/>
        <v>-104.8116189979344</v>
      </c>
      <c r="I591" s="304">
        <f t="shared" ca="1" si="274"/>
        <v>105.20180710070069</v>
      </c>
      <c r="J591" s="306">
        <f t="shared" ca="1" si="275"/>
        <v>725.01152856350234</v>
      </c>
      <c r="K591" s="307">
        <f t="shared" ca="1" si="276"/>
        <v>-3.8182832579990471</v>
      </c>
      <c r="L591" s="304">
        <f t="shared" ca="1" si="261"/>
        <v>725.0215830146193</v>
      </c>
      <c r="M591" s="306">
        <f t="shared" ca="1" si="277"/>
        <v>-1.484642468386794</v>
      </c>
      <c r="N591" s="304">
        <f t="shared" ca="1" si="278"/>
        <v>-85.063747524448047</v>
      </c>
      <c r="P591" s="310">
        <f t="shared" ca="1" si="279"/>
        <v>23</v>
      </c>
      <c r="Q591" s="304">
        <f t="shared" ca="1" si="280"/>
        <v>0</v>
      </c>
      <c r="R591" s="306">
        <f t="shared" ca="1" si="281"/>
        <v>0</v>
      </c>
      <c r="S591" s="307">
        <f t="shared" ca="1" si="282"/>
        <v>3.2539999999999996</v>
      </c>
      <c r="T591" s="304">
        <f t="shared" ca="1" si="262"/>
        <v>31.921739999999996</v>
      </c>
      <c r="U591" s="311">
        <f t="shared" ca="1" si="263"/>
        <v>0</v>
      </c>
      <c r="V591" s="306">
        <f t="shared" ca="1" si="264"/>
        <v>1.2254678290142895</v>
      </c>
      <c r="W591" s="304">
        <f t="shared" ca="1" si="265"/>
        <v>27.675245104661172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1.2686516137850425</v>
      </c>
      <c r="AH591" s="304">
        <f t="shared" ca="1" si="289"/>
        <v>-8.5049629224174392</v>
      </c>
    </row>
    <row r="592" spans="1:34" x14ac:dyDescent="0.2">
      <c r="A592" s="347">
        <f t="shared" ca="1" si="267"/>
        <v>1E-4</v>
      </c>
      <c r="B592" s="304">
        <f t="shared" ca="1" si="268"/>
        <v>33.321100000000882</v>
      </c>
      <c r="D592" s="306">
        <f t="shared" ca="1" si="269"/>
        <v>-0.7318317866698979</v>
      </c>
      <c r="E592" s="307">
        <f t="shared" ca="1" si="270"/>
        <v>-1.336552230769648</v>
      </c>
      <c r="F592" s="304">
        <f t="shared" ca="1" si="271"/>
        <v>1.5237944840285311</v>
      </c>
      <c r="G592" s="306">
        <f t="shared" ca="1" si="272"/>
        <v>9.0522602333982505</v>
      </c>
      <c r="H592" s="307">
        <f t="shared" ca="1" si="273"/>
        <v>-104.81175265315748</v>
      </c>
      <c r="I592" s="304">
        <f t="shared" ca="1" si="274"/>
        <v>105.20193396302099</v>
      </c>
      <c r="J592" s="306">
        <f t="shared" ca="1" si="275"/>
        <v>725.01152856350234</v>
      </c>
      <c r="K592" s="307">
        <f t="shared" ca="1" si="276"/>
        <v>-3.8287644265816017</v>
      </c>
      <c r="L592" s="304">
        <f t="shared" ca="1" si="261"/>
        <v>725.02163828883101</v>
      </c>
      <c r="M592" s="306">
        <f t="shared" ca="1" si="277"/>
        <v>-1.4846432707714687</v>
      </c>
      <c r="N592" s="304">
        <f t="shared" ca="1" si="278"/>
        <v>-85.063793497703443</v>
      </c>
      <c r="P592" s="310">
        <f t="shared" ca="1" si="279"/>
        <v>23</v>
      </c>
      <c r="Q592" s="304">
        <f t="shared" ca="1" si="280"/>
        <v>0</v>
      </c>
      <c r="R592" s="306">
        <f t="shared" ca="1" si="281"/>
        <v>0</v>
      </c>
      <c r="S592" s="307">
        <f t="shared" ca="1" si="282"/>
        <v>3.2539999999999996</v>
      </c>
      <c r="T592" s="304">
        <f t="shared" ca="1" si="262"/>
        <v>31.921739999999996</v>
      </c>
      <c r="U592" s="311">
        <f t="shared" ca="1" si="263"/>
        <v>0</v>
      </c>
      <c r="V592" s="306">
        <f t="shared" ca="1" si="264"/>
        <v>1.2254691134485003</v>
      </c>
      <c r="W592" s="304">
        <f t="shared" ca="1" si="265"/>
        <v>27.675340858551202</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1.2686228642130768</v>
      </c>
      <c r="AH592" s="304">
        <f t="shared" ca="1" si="289"/>
        <v>-8.5049923493119781</v>
      </c>
    </row>
    <row r="593" spans="1:34" x14ac:dyDescent="0.2">
      <c r="A593" s="347">
        <f t="shared" ca="1" si="267"/>
        <v>1E-4</v>
      </c>
      <c r="B593" s="304">
        <f t="shared" ca="1" si="268"/>
        <v>33.321200000000886</v>
      </c>
      <c r="D593" s="306">
        <f t="shared" ca="1" si="269"/>
        <v>-0.73182751975448934</v>
      </c>
      <c r="E593" s="307">
        <f t="shared" ca="1" si="270"/>
        <v>-1.3365223261830401</v>
      </c>
      <c r="F593" s="304">
        <f t="shared" ca="1" si="271"/>
        <v>1.5237662048541869</v>
      </c>
      <c r="G593" s="306">
        <f t="shared" ca="1" si="272"/>
        <v>9.0521870506462747</v>
      </c>
      <c r="H593" s="307">
        <f t="shared" ca="1" si="273"/>
        <v>-104.8118863053901</v>
      </c>
      <c r="I593" s="304">
        <f t="shared" ca="1" si="274"/>
        <v>105.20206082246635</v>
      </c>
      <c r="J593" s="306">
        <f t="shared" ca="1" si="275"/>
        <v>725.01152856350234</v>
      </c>
      <c r="K593" s="307">
        <f t="shared" ca="1" si="276"/>
        <v>-3.839245608529529</v>
      </c>
      <c r="L593" s="304">
        <f t="shared" ca="1" si="261"/>
        <v>725.02169371462867</v>
      </c>
      <c r="M593" s="306">
        <f t="shared" ca="1" si="277"/>
        <v>-1.4846440731477217</v>
      </c>
      <c r="N593" s="304">
        <f t="shared" ca="1" si="278"/>
        <v>-85.063839470476324</v>
      </c>
      <c r="P593" s="310">
        <f t="shared" ca="1" si="279"/>
        <v>23</v>
      </c>
      <c r="Q593" s="304">
        <f t="shared" ca="1" si="280"/>
        <v>0</v>
      </c>
      <c r="R593" s="306">
        <f t="shared" ca="1" si="281"/>
        <v>0</v>
      </c>
      <c r="S593" s="307">
        <f t="shared" ca="1" si="282"/>
        <v>3.2539999999999996</v>
      </c>
      <c r="T593" s="304">
        <f t="shared" ca="1" si="262"/>
        <v>31.921739999999996</v>
      </c>
      <c r="U593" s="311">
        <f t="shared" ca="1" si="263"/>
        <v>0</v>
      </c>
      <c r="V593" s="306">
        <f t="shared" ca="1" si="264"/>
        <v>1.225470397885696</v>
      </c>
      <c r="W593" s="304">
        <f t="shared" ca="1" si="265"/>
        <v>27.675436611216433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1.2685941150041096</v>
      </c>
      <c r="AH593" s="304">
        <f t="shared" ca="1" si="289"/>
        <v>-8.5050217758301176</v>
      </c>
    </row>
    <row r="594" spans="1:34" x14ac:dyDescent="0.2">
      <c r="A594" s="347">
        <f t="shared" ca="1" si="267"/>
        <v>1E-4</v>
      </c>
      <c r="B594" s="304">
        <f t="shared" ca="1" si="268"/>
        <v>33.321300000000889</v>
      </c>
      <c r="D594" s="306">
        <f t="shared" ca="1" si="269"/>
        <v>-0.73182325283053606</v>
      </c>
      <c r="E594" s="307">
        <f t="shared" ca="1" si="270"/>
        <v>-1.3364924219789867</v>
      </c>
      <c r="F594" s="304">
        <f t="shared" ca="1" si="271"/>
        <v>1.5237379260852979</v>
      </c>
      <c r="G594" s="306">
        <f t="shared" ca="1" si="272"/>
        <v>9.0521138683209923</v>
      </c>
      <c r="H594" s="307">
        <f t="shared" ca="1" si="273"/>
        <v>-104.81201995463231</v>
      </c>
      <c r="I594" s="304">
        <f t="shared" ca="1" si="274"/>
        <v>105.20218767903684</v>
      </c>
      <c r="J594" s="306">
        <f t="shared" ca="1" si="275"/>
        <v>725.01152856350234</v>
      </c>
      <c r="K594" s="307">
        <f t="shared" ca="1" si="276"/>
        <v>-3.8497268038425303</v>
      </c>
      <c r="L594" s="304">
        <f t="shared" ca="1" si="261"/>
        <v>725.02174929201283</v>
      </c>
      <c r="M594" s="306">
        <f t="shared" ca="1" si="277"/>
        <v>-1.4846448755155528</v>
      </c>
      <c r="N594" s="304">
        <f t="shared" ca="1" si="278"/>
        <v>-85.063885442766662</v>
      </c>
      <c r="P594" s="310">
        <f t="shared" ca="1" si="279"/>
        <v>23</v>
      </c>
      <c r="Q594" s="304">
        <f t="shared" ca="1" si="280"/>
        <v>0</v>
      </c>
      <c r="R594" s="306">
        <f t="shared" ca="1" si="281"/>
        <v>0</v>
      </c>
      <c r="S594" s="307">
        <f t="shared" ca="1" si="282"/>
        <v>3.2539999999999996</v>
      </c>
      <c r="T594" s="304">
        <f t="shared" ca="1" si="262"/>
        <v>31.921739999999996</v>
      </c>
      <c r="U594" s="311">
        <f t="shared" ca="1" si="263"/>
        <v>0</v>
      </c>
      <c r="V594" s="306">
        <f t="shared" ca="1" si="264"/>
        <v>1.2254716823258751</v>
      </c>
      <c r="W594" s="304">
        <f t="shared" ca="1" si="265"/>
        <v>27.675532362656853</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1.2685653661581373</v>
      </c>
      <c r="AH594" s="304">
        <f t="shared" ca="1" si="289"/>
        <v>-8.5050512019718614</v>
      </c>
    </row>
    <row r="595" spans="1:34" x14ac:dyDescent="0.2">
      <c r="A595" s="347">
        <f t="shared" ca="1" si="267"/>
        <v>1E-4</v>
      </c>
      <c r="B595" s="304">
        <f t="shared" ca="1" si="268"/>
        <v>33.321400000000892</v>
      </c>
      <c r="D595" s="306">
        <f t="shared" ca="1" si="269"/>
        <v>-0.73181898589804106</v>
      </c>
      <c r="E595" s="307">
        <f t="shared" ca="1" si="270"/>
        <v>-1.3364625181574965</v>
      </c>
      <c r="F595" s="304">
        <f t="shared" ca="1" si="271"/>
        <v>1.5237096477218728</v>
      </c>
      <c r="G595" s="306">
        <f t="shared" ca="1" si="272"/>
        <v>9.0520406864224032</v>
      </c>
      <c r="H595" s="307">
        <f t="shared" ca="1" si="273"/>
        <v>-104.81215360088412</v>
      </c>
      <c r="I595" s="304">
        <f t="shared" ca="1" si="274"/>
        <v>105.20231453273246</v>
      </c>
      <c r="J595" s="306">
        <f t="shared" ca="1" si="275"/>
        <v>725.01152856350234</v>
      </c>
      <c r="K595" s="307">
        <f t="shared" ca="1" si="276"/>
        <v>-3.8602080125203062</v>
      </c>
      <c r="L595" s="304">
        <f t="shared" ca="1" si="261"/>
        <v>725.02180502098417</v>
      </c>
      <c r="M595" s="306">
        <f t="shared" ca="1" si="277"/>
        <v>-1.4846456778749622</v>
      </c>
      <c r="N595" s="304">
        <f t="shared" ca="1" si="278"/>
        <v>-85.063931414574469</v>
      </c>
      <c r="P595" s="310">
        <f t="shared" ca="1" si="279"/>
        <v>23</v>
      </c>
      <c r="Q595" s="304">
        <f t="shared" ca="1" si="280"/>
        <v>0</v>
      </c>
      <c r="R595" s="306">
        <f t="shared" ca="1" si="281"/>
        <v>0</v>
      </c>
      <c r="S595" s="307">
        <f t="shared" ca="1" si="282"/>
        <v>3.2539999999999996</v>
      </c>
      <c r="T595" s="304">
        <f t="shared" ca="1" si="262"/>
        <v>31.921739999999996</v>
      </c>
      <c r="U595" s="311">
        <f t="shared" ca="1" si="263"/>
        <v>0</v>
      </c>
      <c r="V595" s="306">
        <f t="shared" ca="1" si="264"/>
        <v>1.2254729667690394</v>
      </c>
      <c r="W595" s="304">
        <f t="shared" ca="1" si="265"/>
        <v>27.675628112872502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1.2685366176751653</v>
      </c>
      <c r="AH595" s="304">
        <f t="shared" ca="1" si="289"/>
        <v>-8.5050806277372022</v>
      </c>
    </row>
    <row r="596" spans="1:34" x14ac:dyDescent="0.2">
      <c r="A596" s="347">
        <f t="shared" ca="1" si="267"/>
        <v>1E-4</v>
      </c>
      <c r="B596" s="304">
        <f t="shared" ca="1" si="268"/>
        <v>33.321500000000896</v>
      </c>
      <c r="D596" s="306">
        <f t="shared" ca="1" si="269"/>
        <v>-0.73181471895700534</v>
      </c>
      <c r="E596" s="307">
        <f t="shared" ca="1" si="270"/>
        <v>-1.3364326147185537</v>
      </c>
      <c r="F596" s="304">
        <f t="shared" ca="1" si="271"/>
        <v>1.5236813697638987</v>
      </c>
      <c r="G596" s="306">
        <f t="shared" ca="1" si="272"/>
        <v>9.0519675049505075</v>
      </c>
      <c r="H596" s="307">
        <f t="shared" ca="1" si="273"/>
        <v>-104.81228724414559</v>
      </c>
      <c r="I596" s="304">
        <f t="shared" ca="1" si="274"/>
        <v>105.20244138355329</v>
      </c>
      <c r="J596" s="306">
        <f t="shared" ca="1" si="275"/>
        <v>725.01152856350234</v>
      </c>
      <c r="K596" s="307">
        <f t="shared" ca="1" si="276"/>
        <v>-3.8706892345625579</v>
      </c>
      <c r="L596" s="304">
        <f t="shared" ca="1" si="261"/>
        <v>725.02186090154328</v>
      </c>
      <c r="M596" s="306">
        <f t="shared" ca="1" si="277"/>
        <v>-1.4846464802259498</v>
      </c>
      <c r="N596" s="304">
        <f t="shared" ca="1" si="278"/>
        <v>-85.063977385899761</v>
      </c>
      <c r="P596" s="310">
        <f t="shared" ca="1" si="279"/>
        <v>23</v>
      </c>
      <c r="Q596" s="304">
        <f t="shared" ca="1" si="280"/>
        <v>0</v>
      </c>
      <c r="R596" s="306">
        <f t="shared" ca="1" si="281"/>
        <v>0</v>
      </c>
      <c r="S596" s="307">
        <f t="shared" ca="1" si="282"/>
        <v>3.2539999999999996</v>
      </c>
      <c r="T596" s="304">
        <f t="shared" ca="1" si="262"/>
        <v>31.921739999999996</v>
      </c>
      <c r="U596" s="311">
        <f t="shared" ca="1" si="263"/>
        <v>0</v>
      </c>
      <c r="V596" s="306">
        <f t="shared" ca="1" si="264"/>
        <v>1.2254742512151877</v>
      </c>
      <c r="W596" s="304">
        <f t="shared" ca="1" si="265"/>
        <v>27.675723861863382</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1.268507869555183</v>
      </c>
      <c r="AH596" s="304">
        <f t="shared" ca="1" si="289"/>
        <v>-8.5051100531261543</v>
      </c>
    </row>
    <row r="597" spans="1:34" x14ac:dyDescent="0.2">
      <c r="A597" s="347">
        <f t="shared" ca="1" si="267"/>
        <v>1E-4</v>
      </c>
      <c r="B597" s="304">
        <f t="shared" ca="1" si="268"/>
        <v>33.321600000000899</v>
      </c>
      <c r="D597" s="306">
        <f t="shared" ca="1" si="269"/>
        <v>-0.73181045200743056</v>
      </c>
      <c r="E597" s="307">
        <f t="shared" ca="1" si="270"/>
        <v>-1.3364027116621582</v>
      </c>
      <c r="F597" s="304">
        <f t="shared" ca="1" si="271"/>
        <v>1.5236530922113767</v>
      </c>
      <c r="G597" s="306">
        <f t="shared" ca="1" si="272"/>
        <v>9.0518943239053069</v>
      </c>
      <c r="H597" s="307">
        <f t="shared" ca="1" si="273"/>
        <v>-104.81242088441677</v>
      </c>
      <c r="I597" s="304">
        <f t="shared" ca="1" si="274"/>
        <v>105.20256823149934</v>
      </c>
      <c r="J597" s="306">
        <f t="shared" ca="1" si="275"/>
        <v>725.01152856350234</v>
      </c>
      <c r="K597" s="307">
        <f t="shared" ca="1" si="276"/>
        <v>-3.881170469968986</v>
      </c>
      <c r="L597" s="304">
        <f t="shared" ca="1" si="261"/>
        <v>725.02191693369036</v>
      </c>
      <c r="M597" s="306">
        <f t="shared" ca="1" si="277"/>
        <v>-1.484647282568516</v>
      </c>
      <c r="N597" s="304">
        <f t="shared" ca="1" si="278"/>
        <v>-85.064023356742524</v>
      </c>
      <c r="P597" s="310">
        <f t="shared" ca="1" si="279"/>
        <v>23</v>
      </c>
      <c r="Q597" s="304">
        <f t="shared" ca="1" si="280"/>
        <v>0</v>
      </c>
      <c r="R597" s="306">
        <f t="shared" ca="1" si="281"/>
        <v>0</v>
      </c>
      <c r="S597" s="307">
        <f t="shared" ca="1" si="282"/>
        <v>3.2539999999999996</v>
      </c>
      <c r="T597" s="304">
        <f t="shared" ca="1" si="262"/>
        <v>31.921739999999996</v>
      </c>
      <c r="U597" s="311">
        <f t="shared" ca="1" si="263"/>
        <v>0</v>
      </c>
      <c r="V597" s="306">
        <f t="shared" ca="1" si="264"/>
        <v>1.2254755356643201</v>
      </c>
      <c r="W597" s="304">
        <f t="shared" ca="1" si="265"/>
        <v>27.675819609629489</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1.2684791217981868</v>
      </c>
      <c r="AH597" s="304">
        <f t="shared" ca="1" si="289"/>
        <v>-8.5051394781387177</v>
      </c>
    </row>
    <row r="598" spans="1:34" x14ac:dyDescent="0.2">
      <c r="A598" s="347">
        <f t="shared" ca="1" si="267"/>
        <v>1E-4</v>
      </c>
      <c r="B598" s="304">
        <f t="shared" ca="1" si="268"/>
        <v>33.321700000000902</v>
      </c>
      <c r="D598" s="306">
        <f t="shared" ca="1" si="269"/>
        <v>-0.73180618504931627</v>
      </c>
      <c r="E598" s="307">
        <f t="shared" ca="1" si="270"/>
        <v>-1.3363728089883136</v>
      </c>
      <c r="F598" s="304">
        <f t="shared" ca="1" si="271"/>
        <v>1.523624815064309</v>
      </c>
      <c r="G598" s="306">
        <f t="shared" ca="1" si="272"/>
        <v>9.0518211432868014</v>
      </c>
      <c r="H598" s="307">
        <f t="shared" ca="1" si="273"/>
        <v>-104.81255452169766</v>
      </c>
      <c r="I598" s="304">
        <f t="shared" ca="1" si="274"/>
        <v>105.20269507657063</v>
      </c>
      <c r="J598" s="306">
        <f t="shared" ca="1" si="275"/>
        <v>725.01152856350234</v>
      </c>
      <c r="K598" s="307">
        <f t="shared" ca="1" si="276"/>
        <v>-3.8916517187392916</v>
      </c>
      <c r="L598" s="304">
        <f t="shared" ca="1" si="261"/>
        <v>725.02197311742646</v>
      </c>
      <c r="M598" s="306">
        <f t="shared" ca="1" si="277"/>
        <v>-1.4846480849026606</v>
      </c>
      <c r="N598" s="304">
        <f t="shared" ca="1" si="278"/>
        <v>-85.064069327102771</v>
      </c>
      <c r="P598" s="310">
        <f t="shared" ca="1" si="279"/>
        <v>23</v>
      </c>
      <c r="Q598" s="304">
        <f t="shared" ca="1" si="280"/>
        <v>0</v>
      </c>
      <c r="R598" s="306">
        <f t="shared" ca="1" si="281"/>
        <v>0</v>
      </c>
      <c r="S598" s="307">
        <f t="shared" ca="1" si="282"/>
        <v>3.2539999999999996</v>
      </c>
      <c r="T598" s="304">
        <f t="shared" ca="1" si="262"/>
        <v>31.921739999999996</v>
      </c>
      <c r="U598" s="311">
        <f t="shared" ca="1" si="263"/>
        <v>0</v>
      </c>
      <c r="V598" s="306">
        <f t="shared" ca="1" si="264"/>
        <v>1.225476820116437</v>
      </c>
      <c r="W598" s="304">
        <f t="shared" ca="1" si="265"/>
        <v>27.67591535617083</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1.2684503744041802</v>
      </c>
      <c r="AH598" s="304">
        <f t="shared" ca="1" si="289"/>
        <v>-8.5051689027748907</v>
      </c>
    </row>
    <row r="599" spans="1:34" x14ac:dyDescent="0.2">
      <c r="A599" s="347">
        <f t="shared" ca="1" si="267"/>
        <v>1E-4</v>
      </c>
      <c r="B599" s="304">
        <f t="shared" ca="1" si="268"/>
        <v>33.321800000000906</v>
      </c>
      <c r="D599" s="306">
        <f t="shared" ca="1" si="269"/>
        <v>-0.73180191808266448</v>
      </c>
      <c r="E599" s="307">
        <f t="shared" ca="1" si="270"/>
        <v>-1.3363429066970181</v>
      </c>
      <c r="F599" s="304">
        <f t="shared" ca="1" si="271"/>
        <v>1.5235965383226957</v>
      </c>
      <c r="G599" s="306">
        <f t="shared" ca="1" si="272"/>
        <v>9.0517479630949929</v>
      </c>
      <c r="H599" s="307">
        <f t="shared" ca="1" si="273"/>
        <v>-104.81268815598833</v>
      </c>
      <c r="I599" s="304">
        <f t="shared" ca="1" si="274"/>
        <v>105.20282191876723</v>
      </c>
      <c r="J599" s="306">
        <f t="shared" ca="1" si="275"/>
        <v>725.01152856350234</v>
      </c>
      <c r="K599" s="307">
        <f t="shared" ca="1" si="276"/>
        <v>-3.9021329808731759</v>
      </c>
      <c r="L599" s="304">
        <f t="shared" ca="1" si="261"/>
        <v>725.02202945275155</v>
      </c>
      <c r="M599" s="306">
        <f t="shared" ca="1" si="277"/>
        <v>-1.4846488872283843</v>
      </c>
      <c r="N599" s="304">
        <f t="shared" ca="1" si="278"/>
        <v>-85.064115296980532</v>
      </c>
      <c r="P599" s="310">
        <f t="shared" ca="1" si="279"/>
        <v>23</v>
      </c>
      <c r="Q599" s="304">
        <f t="shared" ca="1" si="280"/>
        <v>0</v>
      </c>
      <c r="R599" s="306">
        <f t="shared" ca="1" si="281"/>
        <v>0</v>
      </c>
      <c r="S599" s="307">
        <f t="shared" ca="1" si="282"/>
        <v>3.2539999999999996</v>
      </c>
      <c r="T599" s="304">
        <f t="shared" ca="1" si="262"/>
        <v>31.921739999999996</v>
      </c>
      <c r="U599" s="311">
        <f t="shared" ca="1" si="263"/>
        <v>0</v>
      </c>
      <c r="V599" s="306">
        <f t="shared" ca="1" si="264"/>
        <v>1.2254781045715379</v>
      </c>
      <c r="W599" s="304">
        <f t="shared" ca="1" si="265"/>
        <v>27.676011101487418</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1.268421627373165</v>
      </c>
      <c r="AH599" s="304">
        <f t="shared" ca="1" si="289"/>
        <v>-8.5051983270346749</v>
      </c>
    </row>
    <row r="600" spans="1:34" x14ac:dyDescent="0.2">
      <c r="A600" s="347">
        <f t="shared" ca="1" si="267"/>
        <v>1E-4</v>
      </c>
      <c r="B600" s="304">
        <f t="shared" ca="1" si="268"/>
        <v>33.321900000000909</v>
      </c>
      <c r="D600" s="306">
        <f t="shared" ca="1" si="269"/>
        <v>-0.73179765110747352</v>
      </c>
      <c r="E600" s="307">
        <f t="shared" ca="1" si="270"/>
        <v>-1.336313004788261</v>
      </c>
      <c r="F600" s="304">
        <f t="shared" ca="1" si="271"/>
        <v>1.523568261986527</v>
      </c>
      <c r="G600" s="306">
        <f t="shared" ca="1" si="272"/>
        <v>9.051674783329883</v>
      </c>
      <c r="H600" s="307">
        <f t="shared" ca="1" si="273"/>
        <v>-104.81282178728881</v>
      </c>
      <c r="I600" s="304">
        <f t="shared" ca="1" si="274"/>
        <v>105.20294875808916</v>
      </c>
      <c r="J600" s="306">
        <f t="shared" ca="1" si="275"/>
        <v>725.01152856350234</v>
      </c>
      <c r="K600" s="307">
        <f t="shared" ca="1" si="276"/>
        <v>-3.9126142563703397</v>
      </c>
      <c r="L600" s="304">
        <f t="shared" ca="1" si="261"/>
        <v>725.02208593966657</v>
      </c>
      <c r="M600" s="306">
        <f t="shared" ca="1" si="277"/>
        <v>-1.4846496895456867</v>
      </c>
      <c r="N600" s="304">
        <f t="shared" ca="1" si="278"/>
        <v>-85.064161266375791</v>
      </c>
      <c r="P600" s="310">
        <f t="shared" ca="1" si="279"/>
        <v>23</v>
      </c>
      <c r="Q600" s="304">
        <f t="shared" ca="1" si="280"/>
        <v>0</v>
      </c>
      <c r="R600" s="306">
        <f t="shared" ca="1" si="281"/>
        <v>0</v>
      </c>
      <c r="S600" s="307">
        <f t="shared" ca="1" si="282"/>
        <v>3.2539999999999996</v>
      </c>
      <c r="T600" s="304">
        <f t="shared" ca="1" si="262"/>
        <v>31.921739999999996</v>
      </c>
      <c r="U600" s="311">
        <f t="shared" ca="1" si="263"/>
        <v>0</v>
      </c>
      <c r="V600" s="306">
        <f t="shared" ca="1" si="264"/>
        <v>1.2254793890296229</v>
      </c>
      <c r="W600" s="304">
        <f t="shared" ca="1" si="265"/>
        <v>27.676106845579284</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1.2683928807051288</v>
      </c>
      <c r="AH600" s="304">
        <f t="shared" ca="1" si="289"/>
        <v>-8.5052277509180776</v>
      </c>
    </row>
    <row r="601" spans="1:34" x14ac:dyDescent="0.2">
      <c r="A601" s="347">
        <f t="shared" ca="1" si="267"/>
        <v>1E-4</v>
      </c>
      <c r="B601" s="304">
        <f t="shared" ca="1" si="268"/>
        <v>33.322000000000912</v>
      </c>
      <c r="D601" s="306">
        <f t="shared" ca="1" si="269"/>
        <v>-0.7317933841237475</v>
      </c>
      <c r="E601" s="307">
        <f t="shared" ca="1" si="270"/>
        <v>-1.3362831032620406</v>
      </c>
      <c r="F601" s="304">
        <f t="shared" ca="1" si="271"/>
        <v>1.523539986055803</v>
      </c>
      <c r="G601" s="306">
        <f t="shared" ca="1" si="272"/>
        <v>9.05160160399147</v>
      </c>
      <c r="H601" s="307">
        <f t="shared" ca="1" si="273"/>
        <v>-104.81295541559913</v>
      </c>
      <c r="I601" s="304">
        <f t="shared" ca="1" si="274"/>
        <v>105.20307559453646</v>
      </c>
      <c r="J601" s="306">
        <f t="shared" ca="1" si="275"/>
        <v>725.01152856350234</v>
      </c>
      <c r="K601" s="307">
        <f t="shared" ca="1" si="276"/>
        <v>-3.9230955452304839</v>
      </c>
      <c r="L601" s="304">
        <f t="shared" ca="1" si="261"/>
        <v>725.02214257817195</v>
      </c>
      <c r="M601" s="306">
        <f t="shared" ca="1" si="277"/>
        <v>-1.484650491854568</v>
      </c>
      <c r="N601" s="304">
        <f t="shared" ca="1" si="278"/>
        <v>-85.064207235288549</v>
      </c>
      <c r="P601" s="310">
        <f t="shared" ca="1" si="279"/>
        <v>23</v>
      </c>
      <c r="Q601" s="304">
        <f t="shared" ca="1" si="280"/>
        <v>0</v>
      </c>
      <c r="R601" s="306">
        <f t="shared" ca="1" si="281"/>
        <v>0</v>
      </c>
      <c r="S601" s="307">
        <f t="shared" ca="1" si="282"/>
        <v>3.2539999999999996</v>
      </c>
      <c r="T601" s="304">
        <f t="shared" ca="1" si="262"/>
        <v>31.921739999999996</v>
      </c>
      <c r="U601" s="311">
        <f t="shared" ca="1" si="263"/>
        <v>0</v>
      </c>
      <c r="V601" s="306">
        <f t="shared" ca="1" si="264"/>
        <v>1.2254806734906922</v>
      </c>
      <c r="W601" s="304">
        <f t="shared" ca="1" si="265"/>
        <v>27.676202588446397</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1.2683641344000698</v>
      </c>
      <c r="AH601" s="304">
        <f t="shared" ca="1" si="289"/>
        <v>-8.505257174425104</v>
      </c>
    </row>
    <row r="602" spans="1:34" x14ac:dyDescent="0.2">
      <c r="A602" s="347">
        <f t="shared" ca="1" si="267"/>
        <v>1E-4</v>
      </c>
      <c r="B602" s="304">
        <f t="shared" ca="1" si="268"/>
        <v>33.322100000000916</v>
      </c>
      <c r="D602" s="306">
        <f t="shared" ca="1" si="269"/>
        <v>-0.73178911713148542</v>
      </c>
      <c r="E602" s="307">
        <f t="shared" ca="1" si="270"/>
        <v>-1.3362532021183604</v>
      </c>
      <c r="F602" s="304">
        <f t="shared" ca="1" si="271"/>
        <v>1.5235117105305265</v>
      </c>
      <c r="G602" s="306">
        <f t="shared" ca="1" si="272"/>
        <v>9.0515284250797574</v>
      </c>
      <c r="H602" s="307">
        <f t="shared" ca="1" si="273"/>
        <v>-104.81308904091935</v>
      </c>
      <c r="I602" s="304">
        <f t="shared" ca="1" si="274"/>
        <v>105.20320242810918</v>
      </c>
      <c r="J602" s="306">
        <f t="shared" ca="1" si="275"/>
        <v>725.01152856350234</v>
      </c>
      <c r="K602" s="307">
        <f t="shared" ca="1" si="276"/>
        <v>-3.9335768474533097</v>
      </c>
      <c r="L602" s="304">
        <f t="shared" ca="1" si="261"/>
        <v>725.02219936826828</v>
      </c>
      <c r="M602" s="306">
        <f t="shared" ca="1" si="277"/>
        <v>-1.4846512941550285</v>
      </c>
      <c r="N602" s="304">
        <f t="shared" ca="1" si="278"/>
        <v>-85.064253203718835</v>
      </c>
      <c r="P602" s="310">
        <f t="shared" ca="1" si="279"/>
        <v>23</v>
      </c>
      <c r="Q602" s="304">
        <f t="shared" ca="1" si="280"/>
        <v>0</v>
      </c>
      <c r="R602" s="306">
        <f t="shared" ca="1" si="281"/>
        <v>0</v>
      </c>
      <c r="S602" s="307">
        <f t="shared" ca="1" si="282"/>
        <v>3.2539999999999996</v>
      </c>
      <c r="T602" s="304">
        <f t="shared" ca="1" si="262"/>
        <v>31.921739999999996</v>
      </c>
      <c r="U602" s="311">
        <f t="shared" ca="1" si="263"/>
        <v>0</v>
      </c>
      <c r="V602" s="306">
        <f t="shared" ca="1" si="264"/>
        <v>1.2254819579547456</v>
      </c>
      <c r="W602" s="304">
        <f t="shared" ca="1" si="265"/>
        <v>27.676298330088812</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1.2683353884579986</v>
      </c>
      <c r="AH602" s="304">
        <f t="shared" ca="1" si="289"/>
        <v>-8.505286597555747</v>
      </c>
    </row>
    <row r="603" spans="1:34" x14ac:dyDescent="0.2">
      <c r="A603" s="347">
        <f t="shared" ca="1" si="267"/>
        <v>1E-4</v>
      </c>
      <c r="B603" s="304">
        <f t="shared" ca="1" si="268"/>
        <v>33.322200000000919</v>
      </c>
      <c r="D603" s="306">
        <f t="shared" ca="1" si="269"/>
        <v>-0.73178485013068861</v>
      </c>
      <c r="E603" s="307">
        <f t="shared" ca="1" si="270"/>
        <v>-1.336223301357208</v>
      </c>
      <c r="F603" s="304">
        <f t="shared" ca="1" si="271"/>
        <v>1.5234834354106874</v>
      </c>
      <c r="G603" s="306">
        <f t="shared" ca="1" si="272"/>
        <v>9.0514552465947435</v>
      </c>
      <c r="H603" s="307">
        <f t="shared" ca="1" si="273"/>
        <v>-104.81322266324949</v>
      </c>
      <c r="I603" s="304">
        <f t="shared" ca="1" si="274"/>
        <v>105.20332925880733</v>
      </c>
      <c r="J603" s="306">
        <f t="shared" ca="1" si="275"/>
        <v>725.01152856350234</v>
      </c>
      <c r="K603" s="307">
        <f t="shared" ca="1" si="276"/>
        <v>-3.9440581630385183</v>
      </c>
      <c r="L603" s="304">
        <f t="shared" ca="1" si="261"/>
        <v>725.02225630995599</v>
      </c>
      <c r="M603" s="306">
        <f t="shared" ca="1" si="277"/>
        <v>-1.4846520964470682</v>
      </c>
      <c r="N603" s="304">
        <f t="shared" ca="1" si="278"/>
        <v>-85.064299171666647</v>
      </c>
      <c r="P603" s="310">
        <f t="shared" ca="1" si="279"/>
        <v>23</v>
      </c>
      <c r="Q603" s="304">
        <f t="shared" ca="1" si="280"/>
        <v>0</v>
      </c>
      <c r="R603" s="306">
        <f t="shared" ca="1" si="281"/>
        <v>0</v>
      </c>
      <c r="S603" s="307">
        <f t="shared" ca="1" si="282"/>
        <v>3.2539999999999996</v>
      </c>
      <c r="T603" s="304">
        <f t="shared" ca="1" si="262"/>
        <v>31.921739999999996</v>
      </c>
      <c r="U603" s="311">
        <f t="shared" ca="1" si="263"/>
        <v>0</v>
      </c>
      <c r="V603" s="306">
        <f t="shared" ca="1" si="264"/>
        <v>1.2254832424217832</v>
      </c>
      <c r="W603" s="304">
        <f t="shared" ca="1" si="265"/>
        <v>27.676394070506504</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1.2683066428788923</v>
      </c>
      <c r="AH603" s="304">
        <f t="shared" ca="1" si="289"/>
        <v>-8.5053160203100227</v>
      </c>
    </row>
    <row r="604" spans="1:34" x14ac:dyDescent="0.2">
      <c r="A604" s="347">
        <f t="shared" ca="1" si="267"/>
        <v>1E-4</v>
      </c>
      <c r="B604" s="304">
        <f t="shared" ca="1" si="268"/>
        <v>33.322300000000922</v>
      </c>
      <c r="D604" s="306">
        <f t="shared" ca="1" si="269"/>
        <v>-0.73178058312135819</v>
      </c>
      <c r="E604" s="307">
        <f t="shared" ca="1" si="270"/>
        <v>-1.3361934009785887</v>
      </c>
      <c r="F604" s="304">
        <f t="shared" ca="1" si="271"/>
        <v>1.5234551606962912</v>
      </c>
      <c r="G604" s="306">
        <f t="shared" ca="1" si="272"/>
        <v>9.0513820685364319</v>
      </c>
      <c r="H604" s="307">
        <f t="shared" ca="1" si="273"/>
        <v>-104.8133562825896</v>
      </c>
      <c r="I604" s="304">
        <f t="shared" ca="1" si="274"/>
        <v>105.20345608663095</v>
      </c>
      <c r="J604" s="306">
        <f t="shared" ca="1" si="275"/>
        <v>725.01152856350234</v>
      </c>
      <c r="K604" s="307">
        <f t="shared" ca="1" si="276"/>
        <v>-3.9545394919858103</v>
      </c>
      <c r="L604" s="304">
        <f t="shared" ca="1" si="261"/>
        <v>725.02231340323578</v>
      </c>
      <c r="M604" s="306">
        <f t="shared" ca="1" si="277"/>
        <v>-1.4846528987306871</v>
      </c>
      <c r="N604" s="304">
        <f t="shared" ca="1" si="278"/>
        <v>-85.064345139131987</v>
      </c>
      <c r="P604" s="310">
        <f t="shared" ca="1" si="279"/>
        <v>23</v>
      </c>
      <c r="Q604" s="304">
        <f t="shared" ca="1" si="280"/>
        <v>0</v>
      </c>
      <c r="R604" s="306">
        <f t="shared" ca="1" si="281"/>
        <v>0</v>
      </c>
      <c r="S604" s="307">
        <f t="shared" ca="1" si="282"/>
        <v>3.2539999999999996</v>
      </c>
      <c r="T604" s="304">
        <f t="shared" ca="1" si="262"/>
        <v>31.921739999999996</v>
      </c>
      <c r="U604" s="311">
        <f t="shared" ca="1" si="263"/>
        <v>0</v>
      </c>
      <c r="V604" s="306">
        <f t="shared" ca="1" si="264"/>
        <v>1.2254845268918044</v>
      </c>
      <c r="W604" s="304">
        <f t="shared" ca="1" si="265"/>
        <v>27.676489809699486</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1.2682778976627613</v>
      </c>
      <c r="AH604" s="304">
        <f t="shared" ca="1" si="289"/>
        <v>-8.5053454426879256</v>
      </c>
    </row>
    <row r="605" spans="1:34" x14ac:dyDescent="0.2">
      <c r="A605" s="347">
        <f t="shared" ca="1" si="267"/>
        <v>1E-4</v>
      </c>
      <c r="B605" s="304">
        <f t="shared" ca="1" si="268"/>
        <v>33.322400000000926</v>
      </c>
      <c r="D605" s="306">
        <f t="shared" ca="1" si="269"/>
        <v>-0.73177631610349592</v>
      </c>
      <c r="E605" s="307">
        <f t="shared" ca="1" si="270"/>
        <v>-1.336163500982499</v>
      </c>
      <c r="F605" s="304">
        <f t="shared" ca="1" si="271"/>
        <v>1.5234268863873357</v>
      </c>
      <c r="G605" s="306">
        <f t="shared" ca="1" si="272"/>
        <v>9.0513088909048207</v>
      </c>
      <c r="H605" s="307">
        <f t="shared" ca="1" si="273"/>
        <v>-104.81348989893969</v>
      </c>
      <c r="I605" s="304">
        <f t="shared" ca="1" si="274"/>
        <v>105.20358291158009</v>
      </c>
      <c r="J605" s="306">
        <f t="shared" ca="1" si="275"/>
        <v>725.01152856350234</v>
      </c>
      <c r="K605" s="307">
        <f t="shared" ca="1" si="276"/>
        <v>-3.9650208342948869</v>
      </c>
      <c r="L605" s="304">
        <f t="shared" ca="1" si="261"/>
        <v>725.02237064810799</v>
      </c>
      <c r="M605" s="306">
        <f t="shared" ca="1" si="277"/>
        <v>-1.4846537010058856</v>
      </c>
      <c r="N605" s="304">
        <f t="shared" ca="1" si="278"/>
        <v>-85.064391106114869</v>
      </c>
      <c r="P605" s="310">
        <f t="shared" ca="1" si="279"/>
        <v>23</v>
      </c>
      <c r="Q605" s="304">
        <f t="shared" ca="1" si="280"/>
        <v>0</v>
      </c>
      <c r="R605" s="306">
        <f t="shared" ca="1" si="281"/>
        <v>0</v>
      </c>
      <c r="S605" s="307">
        <f t="shared" ca="1" si="282"/>
        <v>3.2539999999999996</v>
      </c>
      <c r="T605" s="304">
        <f t="shared" ca="1" si="262"/>
        <v>31.921739999999996</v>
      </c>
      <c r="U605" s="311">
        <f t="shared" ca="1" si="263"/>
        <v>0</v>
      </c>
      <c r="V605" s="306">
        <f t="shared" ca="1" si="264"/>
        <v>1.2254858113648102</v>
      </c>
      <c r="W605" s="304">
        <f t="shared" ca="1" si="265"/>
        <v>27.676585547667784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1.268249152809604</v>
      </c>
      <c r="AH605" s="304">
        <f t="shared" ca="1" si="289"/>
        <v>-8.5053748646894558</v>
      </c>
    </row>
    <row r="606" spans="1:34" x14ac:dyDescent="0.2">
      <c r="A606" s="347">
        <f t="shared" ca="1" si="267"/>
        <v>1E-4</v>
      </c>
      <c r="B606" s="304">
        <f t="shared" ca="1" si="268"/>
        <v>33.322500000000929</v>
      </c>
      <c r="D606" s="306">
        <f t="shared" ca="1" si="269"/>
        <v>-0.73177204907710036</v>
      </c>
      <c r="E606" s="307">
        <f t="shared" ca="1" si="270"/>
        <v>-1.3361336013689318</v>
      </c>
      <c r="F606" s="304">
        <f t="shared" ca="1" si="271"/>
        <v>1.5233986124838139</v>
      </c>
      <c r="G606" s="306">
        <f t="shared" ca="1" si="272"/>
        <v>9.0512357136999135</v>
      </c>
      <c r="H606" s="307">
        <f t="shared" ca="1" si="273"/>
        <v>-104.81362351229983</v>
      </c>
      <c r="I606" s="304">
        <f t="shared" ca="1" si="274"/>
        <v>105.20370973365478</v>
      </c>
      <c r="J606" s="306">
        <f t="shared" ca="1" si="275"/>
        <v>725.01152856350234</v>
      </c>
      <c r="K606" s="307">
        <f t="shared" ca="1" si="276"/>
        <v>-3.9755021899654488</v>
      </c>
      <c r="L606" s="304">
        <f t="shared" ca="1" si="261"/>
        <v>725.02242804457342</v>
      </c>
      <c r="M606" s="306">
        <f t="shared" ca="1" si="277"/>
        <v>-1.4846545032726637</v>
      </c>
      <c r="N606" s="304">
        <f t="shared" ca="1" si="278"/>
        <v>-85.064437072615291</v>
      </c>
      <c r="P606" s="310">
        <f t="shared" ca="1" si="279"/>
        <v>23</v>
      </c>
      <c r="Q606" s="304">
        <f t="shared" ca="1" si="280"/>
        <v>0</v>
      </c>
      <c r="R606" s="306">
        <f t="shared" ca="1" si="281"/>
        <v>0</v>
      </c>
      <c r="S606" s="307">
        <f t="shared" ca="1" si="282"/>
        <v>3.2539999999999996</v>
      </c>
      <c r="T606" s="304">
        <f t="shared" ca="1" si="262"/>
        <v>31.921739999999996</v>
      </c>
      <c r="U606" s="311">
        <f t="shared" ca="1" si="263"/>
        <v>0</v>
      </c>
      <c r="V606" s="306">
        <f t="shared" ca="1" si="264"/>
        <v>1.2254870958408</v>
      </c>
      <c r="W606" s="304">
        <f t="shared" ca="1" si="265"/>
        <v>27.676681284411394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1.2682204083194115</v>
      </c>
      <c r="AH606" s="304">
        <f t="shared" ca="1" si="289"/>
        <v>-8.505404286314624</v>
      </c>
    </row>
    <row r="607" spans="1:34" x14ac:dyDescent="0.2">
      <c r="A607" s="347">
        <f t="shared" ca="1" si="267"/>
        <v>1E-4</v>
      </c>
      <c r="B607" s="304">
        <f t="shared" ca="1" si="268"/>
        <v>33.322600000000932</v>
      </c>
      <c r="D607" s="306">
        <f t="shared" ca="1" si="269"/>
        <v>-0.73176778204217319</v>
      </c>
      <c r="E607" s="307">
        <f t="shared" ca="1" si="270"/>
        <v>-1.336103702137887</v>
      </c>
      <c r="F607" s="304">
        <f t="shared" ca="1" si="271"/>
        <v>1.5233703389857269</v>
      </c>
      <c r="G607" s="306">
        <f t="shared" ca="1" si="272"/>
        <v>9.0511625369217086</v>
      </c>
      <c r="H607" s="307">
        <f t="shared" ca="1" si="273"/>
        <v>-104.81375712267004</v>
      </c>
      <c r="I607" s="304">
        <f t="shared" ca="1" si="274"/>
        <v>105.20383655285505</v>
      </c>
      <c r="J607" s="306">
        <f t="shared" ca="1" si="275"/>
        <v>725.01152856350234</v>
      </c>
      <c r="K607" s="307">
        <f t="shared" ca="1" si="276"/>
        <v>-3.9859835589971975</v>
      </c>
      <c r="L607" s="304">
        <f t="shared" ca="1" si="261"/>
        <v>725.02248559263228</v>
      </c>
      <c r="M607" s="306">
        <f t="shared" ca="1" si="277"/>
        <v>-1.4846553055310214</v>
      </c>
      <c r="N607" s="304">
        <f t="shared" ca="1" si="278"/>
        <v>-85.06448303863327</v>
      </c>
      <c r="P607" s="310">
        <f t="shared" ca="1" si="279"/>
        <v>23</v>
      </c>
      <c r="Q607" s="304">
        <f t="shared" ca="1" si="280"/>
        <v>0</v>
      </c>
      <c r="R607" s="306">
        <f t="shared" ca="1" si="281"/>
        <v>0</v>
      </c>
      <c r="S607" s="307">
        <f t="shared" ca="1" si="282"/>
        <v>3.2539999999999996</v>
      </c>
      <c r="T607" s="304">
        <f t="shared" ca="1" si="262"/>
        <v>31.921739999999996</v>
      </c>
      <c r="U607" s="311">
        <f t="shared" ca="1" si="263"/>
        <v>0</v>
      </c>
      <c r="V607" s="306">
        <f t="shared" ca="1" si="264"/>
        <v>1.2254883803197734</v>
      </c>
      <c r="W607" s="304">
        <f t="shared" ca="1" si="265"/>
        <v>27.676777019930316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1.2681916641921855</v>
      </c>
      <c r="AH607" s="304">
        <f t="shared" ca="1" si="289"/>
        <v>-8.5054337075634283</v>
      </c>
    </row>
    <row r="608" spans="1:34" x14ac:dyDescent="0.2">
      <c r="A608" s="347">
        <f t="shared" ca="1" si="267"/>
        <v>1E-4</v>
      </c>
      <c r="B608" s="304">
        <f t="shared" ca="1" si="268"/>
        <v>33.322700000000935</v>
      </c>
      <c r="D608" s="306">
        <f t="shared" ca="1" si="269"/>
        <v>-0.73176351499871639</v>
      </c>
      <c r="E608" s="307">
        <f t="shared" ca="1" si="270"/>
        <v>-1.3360738032893629</v>
      </c>
      <c r="F608" s="304">
        <f t="shared" ca="1" si="271"/>
        <v>1.5233420658930745</v>
      </c>
      <c r="G608" s="306">
        <f t="shared" ca="1" si="272"/>
        <v>9.0510893605702094</v>
      </c>
      <c r="H608" s="307">
        <f t="shared" ca="1" si="273"/>
        <v>-104.81389073005037</v>
      </c>
      <c r="I608" s="304">
        <f t="shared" ca="1" si="274"/>
        <v>105.20396336918094</v>
      </c>
      <c r="J608" s="306">
        <f t="shared" ca="1" si="275"/>
        <v>725.01152856350234</v>
      </c>
      <c r="K608" s="307">
        <f t="shared" ca="1" si="276"/>
        <v>-3.9964649413898337</v>
      </c>
      <c r="L608" s="304">
        <f t="shared" ca="1" si="261"/>
        <v>725.02254329228538</v>
      </c>
      <c r="M608" s="306">
        <f t="shared" ca="1" si="277"/>
        <v>-1.484656107780959</v>
      </c>
      <c r="N608" s="304">
        <f t="shared" ca="1" si="278"/>
        <v>-85.064529004168818</v>
      </c>
      <c r="P608" s="310">
        <f t="shared" ca="1" si="279"/>
        <v>23</v>
      </c>
      <c r="Q608" s="304">
        <f t="shared" ca="1" si="280"/>
        <v>0</v>
      </c>
      <c r="R608" s="306">
        <f t="shared" ca="1" si="281"/>
        <v>0</v>
      </c>
      <c r="S608" s="307">
        <f t="shared" ca="1" si="282"/>
        <v>3.2539999999999996</v>
      </c>
      <c r="T608" s="304">
        <f t="shared" ca="1" si="262"/>
        <v>31.921739999999996</v>
      </c>
      <c r="U608" s="311">
        <f t="shared" ca="1" si="263"/>
        <v>0</v>
      </c>
      <c r="V608" s="306">
        <f t="shared" ca="1" si="264"/>
        <v>1.2254896648017308</v>
      </c>
      <c r="W608" s="304">
        <f t="shared" ca="1" si="265"/>
        <v>27.676872754224568</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1.2681629204279226</v>
      </c>
      <c r="AH608" s="304">
        <f t="shared" ca="1" si="289"/>
        <v>-8.5054631284358706</v>
      </c>
    </row>
    <row r="609" spans="1:34" x14ac:dyDescent="0.2">
      <c r="A609" s="347">
        <f t="shared" ca="1" si="267"/>
        <v>1E-4</v>
      </c>
      <c r="B609" s="304">
        <f t="shared" ca="1" si="268"/>
        <v>33.322800000000939</v>
      </c>
      <c r="D609" s="306">
        <f t="shared" ca="1" si="269"/>
        <v>-0.73175924794672942</v>
      </c>
      <c r="E609" s="307">
        <f t="shared" ca="1" si="270"/>
        <v>-1.3360439048233559</v>
      </c>
      <c r="F609" s="304">
        <f t="shared" ca="1" si="271"/>
        <v>1.5233137932058527</v>
      </c>
      <c r="G609" s="306">
        <f t="shared" ca="1" si="272"/>
        <v>9.0510161846454142</v>
      </c>
      <c r="H609" s="307">
        <f t="shared" ca="1" si="273"/>
        <v>-104.81402433444086</v>
      </c>
      <c r="I609" s="304">
        <f t="shared" ca="1" si="274"/>
        <v>105.20409018263251</v>
      </c>
      <c r="J609" s="306">
        <f t="shared" ca="1" si="275"/>
        <v>725.01152856350234</v>
      </c>
      <c r="K609" s="307">
        <f t="shared" ca="1" si="276"/>
        <v>-4.0069463371430585</v>
      </c>
      <c r="L609" s="304">
        <f t="shared" ca="1" si="261"/>
        <v>725.02260114353328</v>
      </c>
      <c r="M609" s="306">
        <f t="shared" ca="1" si="277"/>
        <v>-1.4846569100224765</v>
      </c>
      <c r="N609" s="304">
        <f t="shared" ca="1" si="278"/>
        <v>-85.064574969221908</v>
      </c>
      <c r="P609" s="310">
        <f t="shared" ca="1" si="279"/>
        <v>23</v>
      </c>
      <c r="Q609" s="304">
        <f t="shared" ca="1" si="280"/>
        <v>0</v>
      </c>
      <c r="R609" s="306">
        <f t="shared" ca="1" si="281"/>
        <v>0</v>
      </c>
      <c r="S609" s="307">
        <f t="shared" ca="1" si="282"/>
        <v>3.2539999999999996</v>
      </c>
      <c r="T609" s="304">
        <f t="shared" ca="1" si="262"/>
        <v>31.921739999999996</v>
      </c>
      <c r="U609" s="311">
        <f t="shared" ca="1" si="263"/>
        <v>0</v>
      </c>
      <c r="V609" s="306">
        <f t="shared" ca="1" si="264"/>
        <v>1.2254909492866723</v>
      </c>
      <c r="W609" s="304">
        <f t="shared" ca="1" si="265"/>
        <v>27.676968487294189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1.2681341770266243</v>
      </c>
      <c r="AH609" s="304">
        <f t="shared" ca="1" si="289"/>
        <v>-8.5054925489319526</v>
      </c>
    </row>
    <row r="610" spans="1:34" x14ac:dyDescent="0.2">
      <c r="A610" s="347">
        <f t="shared" ca="1" si="267"/>
        <v>1E-4</v>
      </c>
      <c r="B610" s="304">
        <f t="shared" ca="1" si="268"/>
        <v>33.322900000000942</v>
      </c>
      <c r="D610" s="306">
        <f t="shared" ca="1" si="269"/>
        <v>-0.7317549808862156</v>
      </c>
      <c r="E610" s="307">
        <f t="shared" ca="1" si="270"/>
        <v>-1.3360140067398554</v>
      </c>
      <c r="F610" s="304">
        <f t="shared" ca="1" si="271"/>
        <v>1.5232855209240543</v>
      </c>
      <c r="G610" s="306">
        <f t="shared" ca="1" si="272"/>
        <v>9.0509430091473249</v>
      </c>
      <c r="H610" s="307">
        <f t="shared" ca="1" si="273"/>
        <v>-104.81415793584154</v>
      </c>
      <c r="I610" s="304">
        <f t="shared" ca="1" si="274"/>
        <v>105.20421699320977</v>
      </c>
      <c r="J610" s="306">
        <f t="shared" ca="1" si="275"/>
        <v>725.01152856350234</v>
      </c>
      <c r="K610" s="307">
        <f t="shared" ca="1" si="276"/>
        <v>-4.0174277462565726</v>
      </c>
      <c r="L610" s="304">
        <f t="shared" ca="1" si="261"/>
        <v>725.02265914637633</v>
      </c>
      <c r="M610" s="306">
        <f t="shared" ca="1" si="277"/>
        <v>-1.484657712255574</v>
      </c>
      <c r="N610" s="304">
        <f t="shared" ca="1" si="278"/>
        <v>-85.064620933792582</v>
      </c>
      <c r="P610" s="310">
        <f t="shared" ca="1" si="279"/>
        <v>23</v>
      </c>
      <c r="Q610" s="304">
        <f t="shared" ca="1" si="280"/>
        <v>0</v>
      </c>
      <c r="R610" s="306">
        <f t="shared" ca="1" si="281"/>
        <v>0</v>
      </c>
      <c r="S610" s="307">
        <f t="shared" ca="1" si="282"/>
        <v>3.2539999999999996</v>
      </c>
      <c r="T610" s="304">
        <f t="shared" ca="1" si="262"/>
        <v>31.921739999999996</v>
      </c>
      <c r="U610" s="311">
        <f t="shared" ca="1" si="263"/>
        <v>0</v>
      </c>
      <c r="V610" s="306">
        <f t="shared" ca="1" si="264"/>
        <v>1.2254922337745977</v>
      </c>
      <c r="W610" s="304">
        <f t="shared" ca="1" si="265"/>
        <v>27.677064219139147</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1.2681054339882767</v>
      </c>
      <c r="AH610" s="304">
        <f t="shared" ca="1" si="289"/>
        <v>-8.5055219690516886</v>
      </c>
    </row>
    <row r="611" spans="1:34" x14ac:dyDescent="0.2">
      <c r="A611" s="347">
        <f t="shared" ca="1" si="267"/>
        <v>1E-4</v>
      </c>
      <c r="B611" s="304">
        <f t="shared" ca="1" si="268"/>
        <v>33.323000000000945</v>
      </c>
      <c r="D611" s="306">
        <f t="shared" ca="1" si="269"/>
        <v>-0.7317507138171736</v>
      </c>
      <c r="E611" s="307">
        <f t="shared" ca="1" si="270"/>
        <v>-1.3359841090388702</v>
      </c>
      <c r="F611" s="304">
        <f t="shared" ca="1" si="271"/>
        <v>1.523257249047687</v>
      </c>
      <c r="G611" s="306">
        <f t="shared" ca="1" si="272"/>
        <v>9.050869834075943</v>
      </c>
      <c r="H611" s="307">
        <f t="shared" ca="1" si="273"/>
        <v>-104.81429153425243</v>
      </c>
      <c r="I611" s="304">
        <f t="shared" ca="1" si="274"/>
        <v>105.20434380091274</v>
      </c>
      <c r="J611" s="306">
        <f t="shared" ca="1" si="275"/>
        <v>725.01152856350234</v>
      </c>
      <c r="K611" s="307">
        <f t="shared" ca="1" si="276"/>
        <v>-4.0279091687300772</v>
      </c>
      <c r="L611" s="304">
        <f t="shared" ca="1" si="261"/>
        <v>725.0227173008152</v>
      </c>
      <c r="M611" s="306">
        <f t="shared" ca="1" si="277"/>
        <v>-1.4846585144802518</v>
      </c>
      <c r="N611" s="304">
        <f t="shared" ca="1" si="278"/>
        <v>-85.064666897880841</v>
      </c>
      <c r="P611" s="310">
        <f t="shared" ca="1" si="279"/>
        <v>23</v>
      </c>
      <c r="Q611" s="304">
        <f t="shared" ca="1" si="280"/>
        <v>0</v>
      </c>
      <c r="R611" s="306">
        <f t="shared" ca="1" si="281"/>
        <v>0</v>
      </c>
      <c r="S611" s="307">
        <f t="shared" ca="1" si="282"/>
        <v>3.2539999999999996</v>
      </c>
      <c r="T611" s="304">
        <f t="shared" ca="1" si="262"/>
        <v>31.921739999999996</v>
      </c>
      <c r="U611" s="311">
        <f t="shared" ca="1" si="263"/>
        <v>0</v>
      </c>
      <c r="V611" s="306">
        <f t="shared" ca="1" si="264"/>
        <v>1.2254935182655067</v>
      </c>
      <c r="W611" s="304">
        <f t="shared" ca="1" si="265"/>
        <v>27.677159949759439</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1.2680766913128885</v>
      </c>
      <c r="AH611" s="304">
        <f t="shared" ca="1" si="289"/>
        <v>-8.5055513887950678</v>
      </c>
    </row>
    <row r="612" spans="1:34" x14ac:dyDescent="0.2">
      <c r="A612" s="347">
        <f t="shared" ca="1" si="267"/>
        <v>1E-4</v>
      </c>
      <c r="B612" s="304">
        <f t="shared" ca="1" si="268"/>
        <v>33.323100000000949</v>
      </c>
      <c r="D612" s="306">
        <f t="shared" ca="1" si="269"/>
        <v>-0.7317464467396031</v>
      </c>
      <c r="E612" s="307">
        <f t="shared" ca="1" si="270"/>
        <v>-1.3359542117204004</v>
      </c>
      <c r="F612" s="304">
        <f t="shared" ca="1" si="271"/>
        <v>1.52322897757675</v>
      </c>
      <c r="G612" s="306">
        <f t="shared" ca="1" si="272"/>
        <v>9.0507966594312688</v>
      </c>
      <c r="H612" s="307">
        <f t="shared" ca="1" si="273"/>
        <v>-104.81442512967361</v>
      </c>
      <c r="I612" s="304">
        <f t="shared" ca="1" si="274"/>
        <v>105.20447060574149</v>
      </c>
      <c r="J612" s="306">
        <f t="shared" ca="1" si="275"/>
        <v>725.01152856350234</v>
      </c>
      <c r="K612" s="307">
        <f t="shared" ca="1" si="276"/>
        <v>-4.0383906045632738</v>
      </c>
      <c r="L612" s="304">
        <f t="shared" ca="1" si="261"/>
        <v>725.02277560685036</v>
      </c>
      <c r="M612" s="306">
        <f t="shared" ca="1" si="277"/>
        <v>-1.4846593166965096</v>
      </c>
      <c r="N612" s="304">
        <f t="shared" ca="1" si="278"/>
        <v>-85.064712861486683</v>
      </c>
      <c r="P612" s="310">
        <f t="shared" ca="1" si="279"/>
        <v>23</v>
      </c>
      <c r="Q612" s="304">
        <f t="shared" ca="1" si="280"/>
        <v>0</v>
      </c>
      <c r="R612" s="306">
        <f t="shared" ca="1" si="281"/>
        <v>0</v>
      </c>
      <c r="S612" s="307">
        <f t="shared" ca="1" si="282"/>
        <v>3.2539999999999996</v>
      </c>
      <c r="T612" s="304">
        <f t="shared" ca="1" si="262"/>
        <v>31.921739999999996</v>
      </c>
      <c r="U612" s="311">
        <f t="shared" ca="1" si="263"/>
        <v>0</v>
      </c>
      <c r="V612" s="306">
        <f t="shared" ca="1" si="264"/>
        <v>1.2254948027594001</v>
      </c>
      <c r="W612" s="304">
        <f t="shared" ca="1" si="265"/>
        <v>27.677255679155127</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1.2680479490004597</v>
      </c>
      <c r="AH612" s="304">
        <f t="shared" ca="1" si="289"/>
        <v>-8.5055808081620903</v>
      </c>
    </row>
    <row r="613" spans="1:34" x14ac:dyDescent="0.2">
      <c r="A613" s="347">
        <f t="shared" ca="1" si="267"/>
        <v>1E-4</v>
      </c>
      <c r="B613" s="304">
        <f t="shared" ca="1" si="268"/>
        <v>33.323200000000952</v>
      </c>
      <c r="D613" s="306">
        <f t="shared" ca="1" si="269"/>
        <v>-0.73174217965350963</v>
      </c>
      <c r="E613" s="307">
        <f t="shared" ca="1" si="270"/>
        <v>-1.3359243147844264</v>
      </c>
      <c r="F613" s="304">
        <f t="shared" ca="1" si="271"/>
        <v>1.5232007065112294</v>
      </c>
      <c r="G613" s="306">
        <f t="shared" ca="1" si="272"/>
        <v>9.0507234852133038</v>
      </c>
      <c r="H613" s="307">
        <f t="shared" ca="1" si="273"/>
        <v>-104.81455872210509</v>
      </c>
      <c r="I613" s="304">
        <f t="shared" ca="1" si="274"/>
        <v>105.20459740769606</v>
      </c>
      <c r="J613" s="306">
        <f t="shared" ca="1" si="275"/>
        <v>725.01152856350234</v>
      </c>
      <c r="K613" s="307">
        <f t="shared" ca="1" si="276"/>
        <v>-4.0488720537558631</v>
      </c>
      <c r="L613" s="304">
        <f t="shared" ca="1" si="261"/>
        <v>725.02283406448237</v>
      </c>
      <c r="M613" s="306">
        <f t="shared" ca="1" si="277"/>
        <v>-1.4846601189043482</v>
      </c>
      <c r="N613" s="304">
        <f t="shared" ca="1" si="278"/>
        <v>-85.064758824610124</v>
      </c>
      <c r="P613" s="310">
        <f t="shared" ca="1" si="279"/>
        <v>23</v>
      </c>
      <c r="Q613" s="304">
        <f t="shared" ca="1" si="280"/>
        <v>0</v>
      </c>
      <c r="R613" s="306">
        <f t="shared" ca="1" si="281"/>
        <v>0</v>
      </c>
      <c r="S613" s="307">
        <f t="shared" ca="1" si="282"/>
        <v>3.2539999999999996</v>
      </c>
      <c r="T613" s="304">
        <f t="shared" ca="1" si="262"/>
        <v>31.921739999999996</v>
      </c>
      <c r="U613" s="311">
        <f t="shared" ca="1" si="263"/>
        <v>0</v>
      </c>
      <c r="V613" s="306">
        <f t="shared" ca="1" si="264"/>
        <v>1.2254960872562763</v>
      </c>
      <c r="W613" s="304">
        <f t="shared" ca="1" si="265"/>
        <v>27.677351407326174</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1.2680192070509726</v>
      </c>
      <c r="AH613" s="304">
        <f t="shared" ca="1" si="289"/>
        <v>-8.5056102271527756</v>
      </c>
    </row>
    <row r="614" spans="1:34" x14ac:dyDescent="0.2">
      <c r="A614" s="347">
        <f t="shared" ca="1" si="267"/>
        <v>1E-4</v>
      </c>
      <c r="B614" s="304">
        <f t="shared" ca="1" si="268"/>
        <v>33.323300000000955</v>
      </c>
      <c r="D614" s="306">
        <f t="shared" ca="1" si="269"/>
        <v>-0.73173791255888787</v>
      </c>
      <c r="E614" s="307">
        <f t="shared" ca="1" si="270"/>
        <v>-1.3358944182309589</v>
      </c>
      <c r="F614" s="304">
        <f t="shared" ca="1" si="271"/>
        <v>1.523172435851132</v>
      </c>
      <c r="G614" s="306">
        <f t="shared" ca="1" si="272"/>
        <v>9.0506503114220482</v>
      </c>
      <c r="H614" s="307">
        <f t="shared" ca="1" si="273"/>
        <v>-104.81469231154691</v>
      </c>
      <c r="I614" s="304">
        <f t="shared" ca="1" si="274"/>
        <v>105.20472420677645</v>
      </c>
      <c r="J614" s="306">
        <f t="shared" ca="1" si="275"/>
        <v>725.01152856350234</v>
      </c>
      <c r="K614" s="307">
        <f t="shared" ca="1" si="276"/>
        <v>-4.0593535163075458</v>
      </c>
      <c r="L614" s="304">
        <f t="shared" ca="1" si="261"/>
        <v>725.02289267371168</v>
      </c>
      <c r="M614" s="306">
        <f t="shared" ca="1" si="277"/>
        <v>-1.4846609211037671</v>
      </c>
      <c r="N614" s="304">
        <f t="shared" ca="1" si="278"/>
        <v>-85.064804787251148</v>
      </c>
      <c r="P614" s="310">
        <f t="shared" ca="1" si="279"/>
        <v>23</v>
      </c>
      <c r="Q614" s="304">
        <f t="shared" ca="1" si="280"/>
        <v>0</v>
      </c>
      <c r="R614" s="306">
        <f t="shared" ca="1" si="281"/>
        <v>0</v>
      </c>
      <c r="S614" s="307">
        <f t="shared" ca="1" si="282"/>
        <v>3.2539999999999996</v>
      </c>
      <c r="T614" s="304">
        <f t="shared" ca="1" si="262"/>
        <v>31.921739999999996</v>
      </c>
      <c r="U614" s="311">
        <f t="shared" ca="1" si="263"/>
        <v>0</v>
      </c>
      <c r="V614" s="306">
        <f t="shared" ca="1" si="264"/>
        <v>1.225497371756137</v>
      </c>
      <c r="W614" s="304">
        <f t="shared" ca="1" si="265"/>
        <v>27.677447134272612</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1.2679904654644396</v>
      </c>
      <c r="AH614" s="304">
        <f t="shared" ca="1" si="289"/>
        <v>-8.5056396457671113</v>
      </c>
    </row>
    <row r="615" spans="1:34" x14ac:dyDescent="0.2">
      <c r="A615" s="347">
        <f t="shared" ca="1" si="267"/>
        <v>1E-4</v>
      </c>
      <c r="B615" s="304">
        <f t="shared" ca="1" si="268"/>
        <v>33.323400000000959</v>
      </c>
      <c r="D615" s="306">
        <f t="shared" ca="1" si="269"/>
        <v>-0.73173364545574404</v>
      </c>
      <c r="E615" s="307">
        <f t="shared" ca="1" si="270"/>
        <v>-1.3358645220599907</v>
      </c>
      <c r="F615" s="304">
        <f t="shared" ca="1" si="271"/>
        <v>1.5231441655964546</v>
      </c>
      <c r="G615" s="306">
        <f t="shared" ca="1" si="272"/>
        <v>9.050577138057502</v>
      </c>
      <c r="H615" s="307">
        <f t="shared" ca="1" si="273"/>
        <v>-104.81482589799911</v>
      </c>
      <c r="I615" s="304">
        <f t="shared" ca="1" si="274"/>
        <v>105.20485100298272</v>
      </c>
      <c r="J615" s="306">
        <f t="shared" ca="1" si="275"/>
        <v>725.01152856350234</v>
      </c>
      <c r="K615" s="307">
        <f t="shared" ca="1" si="276"/>
        <v>-4.0698349922180235</v>
      </c>
      <c r="L615" s="304">
        <f t="shared" ca="1" si="261"/>
        <v>725.0229514345391</v>
      </c>
      <c r="M615" s="306">
        <f t="shared" ca="1" si="277"/>
        <v>-1.4846617232947668</v>
      </c>
      <c r="N615" s="304">
        <f t="shared" ca="1" si="278"/>
        <v>-85.0648507494098</v>
      </c>
      <c r="P615" s="310">
        <f t="shared" ca="1" si="279"/>
        <v>23</v>
      </c>
      <c r="Q615" s="304">
        <f t="shared" ca="1" si="280"/>
        <v>0</v>
      </c>
      <c r="R615" s="306">
        <f t="shared" ca="1" si="281"/>
        <v>0</v>
      </c>
      <c r="S615" s="307">
        <f t="shared" ca="1" si="282"/>
        <v>3.2539999999999996</v>
      </c>
      <c r="T615" s="304">
        <f t="shared" ca="1" si="262"/>
        <v>31.921739999999996</v>
      </c>
      <c r="U615" s="311">
        <f t="shared" ca="1" si="263"/>
        <v>0</v>
      </c>
      <c r="V615" s="306">
        <f t="shared" ca="1" si="264"/>
        <v>1.2254986562589814</v>
      </c>
      <c r="W615" s="304">
        <f t="shared" ca="1" si="265"/>
        <v>27.677542859994443</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1.2679617242408519</v>
      </c>
      <c r="AH615" s="304">
        <f t="shared" ca="1" si="289"/>
        <v>-8.5056690640051063</v>
      </c>
    </row>
    <row r="616" spans="1:34" x14ac:dyDescent="0.2">
      <c r="A616" s="347">
        <f t="shared" ca="1" si="267"/>
        <v>1E-4</v>
      </c>
      <c r="B616" s="304">
        <f t="shared" ca="1" si="268"/>
        <v>33.323500000000962</v>
      </c>
      <c r="D616" s="306">
        <f t="shared" ca="1" si="269"/>
        <v>-0.73172937834407625</v>
      </c>
      <c r="E616" s="307">
        <f t="shared" ca="1" si="270"/>
        <v>-1.3358346262715202</v>
      </c>
      <c r="F616" s="304">
        <f t="shared" ca="1" si="271"/>
        <v>1.5231158957471951</v>
      </c>
      <c r="G616" s="306">
        <f t="shared" ca="1" si="272"/>
        <v>9.0505039651196668</v>
      </c>
      <c r="H616" s="307">
        <f t="shared" ca="1" si="273"/>
        <v>-104.81495948146174</v>
      </c>
      <c r="I616" s="304">
        <f t="shared" ca="1" si="274"/>
        <v>105.20497779631491</v>
      </c>
      <c r="J616" s="306">
        <f t="shared" ca="1" si="275"/>
        <v>725.01152856350234</v>
      </c>
      <c r="K616" s="307">
        <f t="shared" ca="1" si="276"/>
        <v>-4.0803164814869968</v>
      </c>
      <c r="L616" s="304">
        <f t="shared" ca="1" si="261"/>
        <v>725.02301034696495</v>
      </c>
      <c r="M616" s="306">
        <f t="shared" ca="1" si="277"/>
        <v>-1.4846625254773471</v>
      </c>
      <c r="N616" s="304">
        <f t="shared" ca="1" si="278"/>
        <v>-85.06489671108605</v>
      </c>
      <c r="P616" s="310">
        <f t="shared" ca="1" si="279"/>
        <v>23</v>
      </c>
      <c r="Q616" s="304">
        <f t="shared" ca="1" si="280"/>
        <v>0</v>
      </c>
      <c r="R616" s="306">
        <f t="shared" ca="1" si="281"/>
        <v>0</v>
      </c>
      <c r="S616" s="307">
        <f t="shared" ca="1" si="282"/>
        <v>3.2539999999999996</v>
      </c>
      <c r="T616" s="304">
        <f t="shared" ca="1" si="262"/>
        <v>31.921739999999996</v>
      </c>
      <c r="U616" s="311">
        <f t="shared" ca="1" si="263"/>
        <v>0</v>
      </c>
      <c r="V616" s="306">
        <f t="shared" ca="1" si="264"/>
        <v>1.2254999407648093</v>
      </c>
      <c r="W616" s="304">
        <f t="shared" ca="1" si="265"/>
        <v>27.677638584491675</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1.2679329833802093</v>
      </c>
      <c r="AH616" s="304">
        <f t="shared" ca="1" si="289"/>
        <v>-8.5056984818667623</v>
      </c>
    </row>
    <row r="617" spans="1:34" x14ac:dyDescent="0.2">
      <c r="A617" s="347">
        <f t="shared" ca="1" si="267"/>
        <v>1E-4</v>
      </c>
      <c r="B617" s="304">
        <f t="shared" ca="1" si="268"/>
        <v>33.323600000000965</v>
      </c>
      <c r="D617" s="306">
        <f t="shared" ca="1" si="269"/>
        <v>-0.7317251112238865</v>
      </c>
      <c r="E617" s="307">
        <f t="shared" ca="1" si="270"/>
        <v>-1.3358047308655454</v>
      </c>
      <c r="F617" s="304">
        <f t="shared" ca="1" si="271"/>
        <v>1.5230876263033526</v>
      </c>
      <c r="G617" s="306">
        <f t="shared" ca="1" si="272"/>
        <v>9.0504307926085446</v>
      </c>
      <c r="H617" s="307">
        <f t="shared" ca="1" si="273"/>
        <v>-104.81509306193483</v>
      </c>
      <c r="I617" s="304">
        <f t="shared" ca="1" si="274"/>
        <v>105.20510458677305</v>
      </c>
      <c r="J617" s="306">
        <f t="shared" ca="1" si="275"/>
        <v>725.01152856350234</v>
      </c>
      <c r="K617" s="307">
        <f t="shared" ca="1" si="276"/>
        <v>-4.0907979841141664</v>
      </c>
      <c r="L617" s="304">
        <f t="shared" ca="1" si="261"/>
        <v>725.02306941098982</v>
      </c>
      <c r="M617" s="306">
        <f t="shared" ca="1" si="277"/>
        <v>-1.4846633276515084</v>
      </c>
      <c r="N617" s="304">
        <f t="shared" ca="1" si="278"/>
        <v>-85.064942672279926</v>
      </c>
      <c r="P617" s="310">
        <f t="shared" ca="1" si="279"/>
        <v>23</v>
      </c>
      <c r="Q617" s="304">
        <f t="shared" ca="1" si="280"/>
        <v>0</v>
      </c>
      <c r="R617" s="306">
        <f t="shared" ca="1" si="281"/>
        <v>0</v>
      </c>
      <c r="S617" s="307">
        <f t="shared" ca="1" si="282"/>
        <v>3.2539999999999996</v>
      </c>
      <c r="T617" s="304">
        <f t="shared" ca="1" si="262"/>
        <v>31.921739999999996</v>
      </c>
      <c r="U617" s="311">
        <f t="shared" ca="1" si="263"/>
        <v>0</v>
      </c>
      <c r="V617" s="306">
        <f t="shared" ca="1" si="264"/>
        <v>1.225501225273621</v>
      </c>
      <c r="W617" s="304">
        <f t="shared" ca="1" si="265"/>
        <v>27.677734307764332</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1.2679042428825067</v>
      </c>
      <c r="AH617" s="304">
        <f t="shared" ca="1" si="289"/>
        <v>-8.5057278993520828</v>
      </c>
    </row>
    <row r="618" spans="1:34" x14ac:dyDescent="0.2">
      <c r="A618" s="347">
        <f t="shared" ca="1" si="267"/>
        <v>1E-4</v>
      </c>
      <c r="B618" s="304">
        <f t="shared" ca="1" si="268"/>
        <v>33.323700000000969</v>
      </c>
      <c r="D618" s="306">
        <f t="shared" ca="1" si="269"/>
        <v>-0.73172084409517502</v>
      </c>
      <c r="E618" s="307">
        <f t="shared" ca="1" si="270"/>
        <v>-1.335774835842054</v>
      </c>
      <c r="F618" s="304">
        <f t="shared" ca="1" si="271"/>
        <v>1.5230593572649169</v>
      </c>
      <c r="G618" s="306">
        <f t="shared" ca="1" si="272"/>
        <v>9.0503576205241352</v>
      </c>
      <c r="H618" s="307">
        <f t="shared" ca="1" si="273"/>
        <v>-104.81522663941841</v>
      </c>
      <c r="I618" s="304">
        <f t="shared" ca="1" si="274"/>
        <v>105.20523137435717</v>
      </c>
      <c r="J618" s="306">
        <f t="shared" ca="1" si="275"/>
        <v>725.01152856350234</v>
      </c>
      <c r="K618" s="307">
        <f t="shared" ca="1" si="276"/>
        <v>-4.1012795000992339</v>
      </c>
      <c r="L618" s="304">
        <f t="shared" ca="1" si="261"/>
        <v>725.02312862661427</v>
      </c>
      <c r="M618" s="306">
        <f t="shared" ca="1" si="277"/>
        <v>-1.4846641298172507</v>
      </c>
      <c r="N618" s="304">
        <f t="shared" ca="1" si="278"/>
        <v>-85.06498863299143</v>
      </c>
      <c r="P618" s="310">
        <f t="shared" ca="1" si="279"/>
        <v>23</v>
      </c>
      <c r="Q618" s="304">
        <f t="shared" ca="1" si="280"/>
        <v>0</v>
      </c>
      <c r="R618" s="306">
        <f t="shared" ca="1" si="281"/>
        <v>0</v>
      </c>
      <c r="S618" s="307">
        <f t="shared" ca="1" si="282"/>
        <v>3.2539999999999996</v>
      </c>
      <c r="T618" s="304">
        <f t="shared" ca="1" si="262"/>
        <v>31.921739999999996</v>
      </c>
      <c r="U618" s="311">
        <f t="shared" ca="1" si="263"/>
        <v>0</v>
      </c>
      <c r="V618" s="306">
        <f t="shared" ca="1" si="264"/>
        <v>1.2255025097854164</v>
      </c>
      <c r="W618" s="304">
        <f t="shared" ca="1" si="265"/>
        <v>27.677830029812405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1.2678755027477386</v>
      </c>
      <c r="AH618" s="304">
        <f t="shared" ca="1" si="289"/>
        <v>-8.5057573164610751</v>
      </c>
    </row>
    <row r="619" spans="1:34" x14ac:dyDescent="0.2">
      <c r="A619" s="347">
        <f t="shared" ca="1" si="267"/>
        <v>1E-4</v>
      </c>
      <c r="B619" s="304">
        <f t="shared" ca="1" si="268"/>
        <v>33.323800000000972</v>
      </c>
      <c r="D619" s="306">
        <f t="shared" ca="1" si="269"/>
        <v>-0.73171657695794312</v>
      </c>
      <c r="E619" s="307">
        <f t="shared" ca="1" si="270"/>
        <v>-1.3357449412010585</v>
      </c>
      <c r="F619" s="304">
        <f t="shared" ca="1" si="271"/>
        <v>1.5230310886318994</v>
      </c>
      <c r="G619" s="306">
        <f t="shared" ca="1" si="272"/>
        <v>9.0502844488664387</v>
      </c>
      <c r="H619" s="307">
        <f t="shared" ca="1" si="273"/>
        <v>-104.81536021391253</v>
      </c>
      <c r="I619" s="304">
        <f t="shared" ca="1" si="274"/>
        <v>105.20535815906732</v>
      </c>
      <c r="J619" s="306">
        <f t="shared" ca="1" si="275"/>
        <v>725.01152856350234</v>
      </c>
      <c r="K619" s="307">
        <f t="shared" ca="1" si="276"/>
        <v>-4.1117610294419</v>
      </c>
      <c r="L619" s="304">
        <f t="shared" ca="1" si="261"/>
        <v>725.02318799383886</v>
      </c>
      <c r="M619" s="306">
        <f t="shared" ca="1" si="277"/>
        <v>-1.4846649319745742</v>
      </c>
      <c r="N619" s="304">
        <f t="shared" ca="1" si="278"/>
        <v>-85.065034593220574</v>
      </c>
      <c r="P619" s="310">
        <f t="shared" ca="1" si="279"/>
        <v>23</v>
      </c>
      <c r="Q619" s="304">
        <f t="shared" ca="1" si="280"/>
        <v>0</v>
      </c>
      <c r="R619" s="306">
        <f t="shared" ca="1" si="281"/>
        <v>0</v>
      </c>
      <c r="S619" s="307">
        <f t="shared" ca="1" si="282"/>
        <v>3.2539999999999996</v>
      </c>
      <c r="T619" s="304">
        <f t="shared" ca="1" si="262"/>
        <v>31.921739999999996</v>
      </c>
      <c r="U619" s="311">
        <f t="shared" ca="1" si="263"/>
        <v>0</v>
      </c>
      <c r="V619" s="306">
        <f t="shared" ca="1" si="264"/>
        <v>1.2255037943001954</v>
      </c>
      <c r="W619" s="304">
        <f t="shared" ca="1" si="265"/>
        <v>27.677925750635907</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1.2678467629759087</v>
      </c>
      <c r="AH619" s="304">
        <f t="shared" ca="1" si="289"/>
        <v>-8.5057867331937338</v>
      </c>
    </row>
    <row r="620" spans="1:34" x14ac:dyDescent="0.2">
      <c r="A620" s="347">
        <f t="shared" ca="1" si="267"/>
        <v>1E-4</v>
      </c>
      <c r="B620" s="304">
        <f t="shared" ca="1" si="268"/>
        <v>33.323900000000975</v>
      </c>
      <c r="D620" s="306">
        <f t="shared" ca="1" si="269"/>
        <v>-0.73171230981219104</v>
      </c>
      <c r="E620" s="307">
        <f t="shared" ca="1" si="270"/>
        <v>-1.3357150469425445</v>
      </c>
      <c r="F620" s="304">
        <f t="shared" ca="1" si="271"/>
        <v>1.5230028204042878</v>
      </c>
      <c r="G620" s="306">
        <f t="shared" ca="1" si="272"/>
        <v>9.0502112776354569</v>
      </c>
      <c r="H620" s="307">
        <f t="shared" ca="1" si="273"/>
        <v>-104.81549378541722</v>
      </c>
      <c r="I620" s="304">
        <f t="shared" ca="1" si="274"/>
        <v>105.20548494090352</v>
      </c>
      <c r="J620" s="306">
        <f t="shared" ca="1" si="275"/>
        <v>725.01152856350234</v>
      </c>
      <c r="K620" s="307">
        <f t="shared" ca="1" si="276"/>
        <v>-4.1222425721418663</v>
      </c>
      <c r="L620" s="304">
        <f t="shared" ca="1" si="261"/>
        <v>725.02324751266406</v>
      </c>
      <c r="M620" s="306">
        <f t="shared" ca="1" si="277"/>
        <v>-1.4846657341234788</v>
      </c>
      <c r="N620" s="304">
        <f t="shared" ca="1" si="278"/>
        <v>-85.065080552967345</v>
      </c>
      <c r="P620" s="310">
        <f t="shared" ca="1" si="279"/>
        <v>23</v>
      </c>
      <c r="Q620" s="304">
        <f t="shared" ca="1" si="280"/>
        <v>0</v>
      </c>
      <c r="R620" s="306">
        <f t="shared" ca="1" si="281"/>
        <v>0</v>
      </c>
      <c r="S620" s="307">
        <f t="shared" ca="1" si="282"/>
        <v>3.2539999999999996</v>
      </c>
      <c r="T620" s="304">
        <f t="shared" ca="1" si="262"/>
        <v>31.921739999999996</v>
      </c>
      <c r="U620" s="311">
        <f t="shared" ca="1" si="263"/>
        <v>0</v>
      </c>
      <c r="V620" s="306">
        <f t="shared" ca="1" si="264"/>
        <v>1.2255050788179578</v>
      </c>
      <c r="W620" s="304">
        <f t="shared" ca="1" si="265"/>
        <v>27.678021470234839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1.2678180235670151</v>
      </c>
      <c r="AH620" s="304">
        <f t="shared" ca="1" si="289"/>
        <v>-8.5058161495500642</v>
      </c>
    </row>
    <row r="621" spans="1:34" x14ac:dyDescent="0.2">
      <c r="A621" s="347">
        <f t="shared" ca="1" si="267"/>
        <v>1E-4</v>
      </c>
      <c r="B621" s="304">
        <f t="shared" ca="1" si="268"/>
        <v>33.324000000000979</v>
      </c>
      <c r="D621" s="306">
        <f t="shared" ca="1" si="269"/>
        <v>-0.73170804265792055</v>
      </c>
      <c r="E621" s="307">
        <f t="shared" ca="1" si="270"/>
        <v>-1.3356851530665192</v>
      </c>
      <c r="F621" s="304">
        <f t="shared" ca="1" si="271"/>
        <v>1.5229745525820897</v>
      </c>
      <c r="G621" s="306">
        <f t="shared" ca="1" si="272"/>
        <v>9.0501381068311915</v>
      </c>
      <c r="H621" s="307">
        <f t="shared" ca="1" si="273"/>
        <v>-104.81562735393253</v>
      </c>
      <c r="I621" s="304">
        <f t="shared" ca="1" si="274"/>
        <v>105.20561171986581</v>
      </c>
      <c r="J621" s="306">
        <f t="shared" ca="1" si="275"/>
        <v>725.01152856350234</v>
      </c>
      <c r="K621" s="307">
        <f t="shared" ca="1" si="276"/>
        <v>-4.1327241281988334</v>
      </c>
      <c r="L621" s="304">
        <f t="shared" ca="1" si="261"/>
        <v>725.02330718309042</v>
      </c>
      <c r="M621" s="306">
        <f t="shared" ca="1" si="277"/>
        <v>-1.4846665362639651</v>
      </c>
      <c r="N621" s="304">
        <f t="shared" ca="1" si="278"/>
        <v>-85.065126512231785</v>
      </c>
      <c r="P621" s="310">
        <f t="shared" ca="1" si="279"/>
        <v>23</v>
      </c>
      <c r="Q621" s="304">
        <f t="shared" ca="1" si="280"/>
        <v>0</v>
      </c>
      <c r="R621" s="306">
        <f t="shared" ca="1" si="281"/>
        <v>0</v>
      </c>
      <c r="S621" s="307">
        <f t="shared" ca="1" si="282"/>
        <v>3.2539999999999996</v>
      </c>
      <c r="T621" s="304">
        <f t="shared" ca="1" si="262"/>
        <v>31.921739999999996</v>
      </c>
      <c r="U621" s="311">
        <f t="shared" ca="1" si="263"/>
        <v>0</v>
      </c>
      <c r="V621" s="306">
        <f t="shared" ca="1" si="264"/>
        <v>1.2255063633387038</v>
      </c>
      <c r="W621" s="304">
        <f t="shared" ca="1" si="265"/>
        <v>27.678117188609228</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1.2677892845210526</v>
      </c>
      <c r="AH621" s="304">
        <f t="shared" ca="1" si="289"/>
        <v>-8.505845565530068</v>
      </c>
    </row>
    <row r="622" spans="1:34" x14ac:dyDescent="0.2">
      <c r="A622" s="347">
        <f t="shared" ca="1" si="267"/>
        <v>1E-4</v>
      </c>
      <c r="B622" s="304">
        <f t="shared" ca="1" si="268"/>
        <v>33.324100000000982</v>
      </c>
      <c r="D622" s="306">
        <f t="shared" ca="1" si="269"/>
        <v>-0.73170377549513022</v>
      </c>
      <c r="E622" s="307">
        <f t="shared" ca="1" si="270"/>
        <v>-1.3356552595729703</v>
      </c>
      <c r="F622" s="304">
        <f t="shared" ca="1" si="271"/>
        <v>1.5229462851652931</v>
      </c>
      <c r="G622" s="306">
        <f t="shared" ca="1" si="272"/>
        <v>9.0500649364536425</v>
      </c>
      <c r="H622" s="307">
        <f t="shared" ca="1" si="273"/>
        <v>-104.81576091945848</v>
      </c>
      <c r="I622" s="304">
        <f t="shared" ca="1" si="274"/>
        <v>105.20573849595424</v>
      </c>
      <c r="J622" s="306">
        <f t="shared" ca="1" si="275"/>
        <v>725.01152856350234</v>
      </c>
      <c r="K622" s="307">
        <f t="shared" ca="1" si="276"/>
        <v>-4.1432056976125029</v>
      </c>
      <c r="L622" s="304">
        <f t="shared" ca="1" si="261"/>
        <v>725.02336700511853</v>
      </c>
      <c r="M622" s="306">
        <f t="shared" ca="1" si="277"/>
        <v>-1.4846673383960325</v>
      </c>
      <c r="N622" s="304">
        <f t="shared" ca="1" si="278"/>
        <v>-85.065172471013852</v>
      </c>
      <c r="P622" s="310">
        <f t="shared" ca="1" si="279"/>
        <v>23</v>
      </c>
      <c r="Q622" s="304">
        <f t="shared" ca="1" si="280"/>
        <v>0</v>
      </c>
      <c r="R622" s="306">
        <f t="shared" ca="1" si="281"/>
        <v>0</v>
      </c>
      <c r="S622" s="307">
        <f t="shared" ca="1" si="282"/>
        <v>3.2539999999999996</v>
      </c>
      <c r="T622" s="304">
        <f t="shared" ca="1" si="262"/>
        <v>31.921739999999996</v>
      </c>
      <c r="U622" s="311">
        <f t="shared" ca="1" si="263"/>
        <v>0</v>
      </c>
      <c r="V622" s="306">
        <f t="shared" ca="1" si="264"/>
        <v>1.2255076478624334</v>
      </c>
      <c r="W622" s="304">
        <f t="shared" ca="1" si="265"/>
        <v>27.678212905759068</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1.2677605458380174</v>
      </c>
      <c r="AH622" s="304">
        <f t="shared" ca="1" si="289"/>
        <v>-8.5058749811337524</v>
      </c>
    </row>
    <row r="623" spans="1:34" x14ac:dyDescent="0.2">
      <c r="A623" s="347">
        <f t="shared" ca="1" si="267"/>
        <v>1E-4</v>
      </c>
      <c r="B623" s="304">
        <f t="shared" ca="1" si="268"/>
        <v>33.324200000000985</v>
      </c>
      <c r="D623" s="306">
        <f t="shared" ca="1" si="269"/>
        <v>-0.73169950832382513</v>
      </c>
      <c r="E623" s="307">
        <f t="shared" ca="1" si="270"/>
        <v>-1.3356253664618993</v>
      </c>
      <c r="F623" s="304">
        <f t="shared" ca="1" si="271"/>
        <v>1.5229180181539026</v>
      </c>
      <c r="G623" s="306">
        <f t="shared" ca="1" si="272"/>
        <v>9.04999176650281</v>
      </c>
      <c r="H623" s="307">
        <f t="shared" ca="1" si="273"/>
        <v>-104.81589448199513</v>
      </c>
      <c r="I623" s="304">
        <f t="shared" ca="1" si="274"/>
        <v>105.20586526916884</v>
      </c>
      <c r="J623" s="306">
        <f t="shared" ca="1" si="275"/>
        <v>725.01152856350234</v>
      </c>
      <c r="K623" s="307">
        <f t="shared" ca="1" si="276"/>
        <v>-4.1536872803825755</v>
      </c>
      <c r="L623" s="304">
        <f t="shared" ca="1" si="261"/>
        <v>725.02342697874894</v>
      </c>
      <c r="M623" s="306">
        <f t="shared" ca="1" si="277"/>
        <v>-1.4846681405196818</v>
      </c>
      <c r="N623" s="304">
        <f t="shared" ca="1" si="278"/>
        <v>-85.065218429313603</v>
      </c>
      <c r="P623" s="310">
        <f t="shared" ca="1" si="279"/>
        <v>23</v>
      </c>
      <c r="Q623" s="304">
        <f t="shared" ca="1" si="280"/>
        <v>0</v>
      </c>
      <c r="R623" s="306">
        <f t="shared" ca="1" si="281"/>
        <v>0</v>
      </c>
      <c r="S623" s="307">
        <f t="shared" ca="1" si="282"/>
        <v>3.2539999999999996</v>
      </c>
      <c r="T623" s="304">
        <f t="shared" ca="1" si="262"/>
        <v>31.921739999999996</v>
      </c>
      <c r="U623" s="311">
        <f t="shared" ca="1" si="263"/>
        <v>0</v>
      </c>
      <c r="V623" s="306">
        <f t="shared" ca="1" si="264"/>
        <v>1.2255089323891464</v>
      </c>
      <c r="W623" s="304">
        <f t="shared" ca="1" si="265"/>
        <v>27.67830862168438</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1.2677318075179116</v>
      </c>
      <c r="AH623" s="304">
        <f t="shared" ca="1" si="289"/>
        <v>-8.5059043963611156</v>
      </c>
    </row>
    <row r="624" spans="1:34" x14ac:dyDescent="0.2">
      <c r="A624" s="347">
        <f t="shared" ca="1" si="267"/>
        <v>1E-4</v>
      </c>
      <c r="B624" s="304">
        <f t="shared" ca="1" si="268"/>
        <v>33.324300000000989</v>
      </c>
      <c r="D624" s="306">
        <f t="shared" ca="1" si="269"/>
        <v>-0.7316952411440022</v>
      </c>
      <c r="E624" s="307">
        <f t="shared" ca="1" si="270"/>
        <v>-1.3355954737333011</v>
      </c>
      <c r="F624" s="304">
        <f t="shared" ca="1" si="271"/>
        <v>1.5228897515479116</v>
      </c>
      <c r="G624" s="306">
        <f t="shared" ca="1" si="272"/>
        <v>9.0499185969786957</v>
      </c>
      <c r="H624" s="307">
        <f t="shared" ca="1" si="273"/>
        <v>-104.81602804154251</v>
      </c>
      <c r="I624" s="304">
        <f t="shared" ca="1" si="274"/>
        <v>105.20599203950964</v>
      </c>
      <c r="J624" s="306">
        <f t="shared" ca="1" si="275"/>
        <v>725.01152856350234</v>
      </c>
      <c r="K624" s="307">
        <f t="shared" ca="1" si="276"/>
        <v>-4.1641688765087528</v>
      </c>
      <c r="L624" s="304">
        <f t="shared" ca="1" si="261"/>
        <v>725.02348710398223</v>
      </c>
      <c r="M624" s="306">
        <f t="shared" ca="1" si="277"/>
        <v>-1.4846689426349127</v>
      </c>
      <c r="N624" s="304">
        <f t="shared" ca="1" si="278"/>
        <v>-85.065264387131023</v>
      </c>
      <c r="P624" s="310">
        <f t="shared" ca="1" si="279"/>
        <v>23</v>
      </c>
      <c r="Q624" s="304">
        <f t="shared" ca="1" si="280"/>
        <v>0</v>
      </c>
      <c r="R624" s="306">
        <f t="shared" ca="1" si="281"/>
        <v>0</v>
      </c>
      <c r="S624" s="307">
        <f t="shared" ca="1" si="282"/>
        <v>3.2539999999999996</v>
      </c>
      <c r="T624" s="304">
        <f t="shared" ca="1" si="262"/>
        <v>31.921739999999996</v>
      </c>
      <c r="U624" s="311">
        <f t="shared" ca="1" si="263"/>
        <v>0</v>
      </c>
      <c r="V624" s="306">
        <f t="shared" ca="1" si="264"/>
        <v>1.225510216918843</v>
      </c>
      <c r="W624" s="304">
        <f t="shared" ca="1" si="265"/>
        <v>27.678404336385171</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1.2677030695607261</v>
      </c>
      <c r="AH624" s="304">
        <f t="shared" ca="1" si="289"/>
        <v>-8.5059338112121647</v>
      </c>
    </row>
    <row r="625" spans="1:34" x14ac:dyDescent="0.2">
      <c r="A625" s="347">
        <f t="shared" ca="1" si="267"/>
        <v>1E-4</v>
      </c>
      <c r="B625" s="304">
        <f t="shared" ca="1" si="268"/>
        <v>33.324400000000992</v>
      </c>
      <c r="D625" s="306">
        <f t="shared" ca="1" si="269"/>
        <v>-0.73169097395566474</v>
      </c>
      <c r="E625" s="307">
        <f t="shared" ca="1" si="270"/>
        <v>-1.3355655813871739</v>
      </c>
      <c r="F625" s="304">
        <f t="shared" ca="1" si="271"/>
        <v>1.522861485347321</v>
      </c>
      <c r="G625" s="306">
        <f t="shared" ca="1" si="272"/>
        <v>9.0498454278812996</v>
      </c>
      <c r="H625" s="307">
        <f t="shared" ca="1" si="273"/>
        <v>-104.81616159810065</v>
      </c>
      <c r="I625" s="304">
        <f t="shared" ca="1" si="274"/>
        <v>105.20611880697668</v>
      </c>
      <c r="J625" s="306">
        <f t="shared" ca="1" si="275"/>
        <v>725.01152856350234</v>
      </c>
      <c r="K625" s="307">
        <f t="shared" ca="1" si="276"/>
        <v>-4.1746504859907345</v>
      </c>
      <c r="L625" s="304">
        <f t="shared" ca="1" si="261"/>
        <v>725.02354738081874</v>
      </c>
      <c r="M625" s="306">
        <f t="shared" ca="1" si="277"/>
        <v>-1.4846697447417254</v>
      </c>
      <c r="N625" s="304">
        <f t="shared" ca="1" si="278"/>
        <v>-85.065310344466113</v>
      </c>
      <c r="P625" s="310">
        <f t="shared" ca="1" si="279"/>
        <v>23</v>
      </c>
      <c r="Q625" s="304">
        <f t="shared" ca="1" si="280"/>
        <v>0</v>
      </c>
      <c r="R625" s="306">
        <f t="shared" ca="1" si="281"/>
        <v>0</v>
      </c>
      <c r="S625" s="307">
        <f t="shared" ca="1" si="282"/>
        <v>3.2539999999999996</v>
      </c>
      <c r="T625" s="304">
        <f t="shared" ca="1" si="262"/>
        <v>31.921739999999996</v>
      </c>
      <c r="U625" s="311">
        <f t="shared" ca="1" si="263"/>
        <v>0</v>
      </c>
      <c r="V625" s="306">
        <f t="shared" ca="1" si="264"/>
        <v>1.2255115014515232</v>
      </c>
      <c r="W625" s="304">
        <f t="shared" ca="1" si="265"/>
        <v>27.678500049861437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1.2676743319664627</v>
      </c>
      <c r="AH625" s="304">
        <f t="shared" ca="1" si="289"/>
        <v>-8.5059632256868998</v>
      </c>
    </row>
    <row r="626" spans="1:34" x14ac:dyDescent="0.2">
      <c r="A626" s="347">
        <f t="shared" ca="1" si="267"/>
        <v>1E-4</v>
      </c>
      <c r="B626" s="304">
        <f t="shared" ca="1" si="268"/>
        <v>33.324500000000995</v>
      </c>
      <c r="D626" s="306">
        <f t="shared" ca="1" si="269"/>
        <v>-0.73168670675881275</v>
      </c>
      <c r="E626" s="307">
        <f t="shared" ca="1" si="270"/>
        <v>-1.3355356894235193</v>
      </c>
      <c r="F626" s="304">
        <f t="shared" ca="1" si="271"/>
        <v>1.5228332195521321</v>
      </c>
      <c r="G626" s="306">
        <f t="shared" ca="1" si="272"/>
        <v>9.0497722592106236</v>
      </c>
      <c r="H626" s="307">
        <f t="shared" ca="1" si="273"/>
        <v>-104.81629515166959</v>
      </c>
      <c r="I626" s="304">
        <f t="shared" ca="1" si="274"/>
        <v>105.20624557157001</v>
      </c>
      <c r="J626" s="306">
        <f t="shared" ca="1" si="275"/>
        <v>725.01152856350234</v>
      </c>
      <c r="K626" s="307">
        <f t="shared" ca="1" si="276"/>
        <v>-4.1851321088282232</v>
      </c>
      <c r="L626" s="304">
        <f t="shared" ca="1" si="261"/>
        <v>725.02360780925915</v>
      </c>
      <c r="M626" s="306">
        <f t="shared" ca="1" si="277"/>
        <v>-1.4846705468401202</v>
      </c>
      <c r="N626" s="304">
        <f t="shared" ca="1" si="278"/>
        <v>-85.065356301318886</v>
      </c>
      <c r="P626" s="310">
        <f t="shared" ca="1" si="279"/>
        <v>23</v>
      </c>
      <c r="Q626" s="304">
        <f t="shared" ca="1" si="280"/>
        <v>0</v>
      </c>
      <c r="R626" s="306">
        <f t="shared" ca="1" si="281"/>
        <v>0</v>
      </c>
      <c r="S626" s="307">
        <f t="shared" ca="1" si="282"/>
        <v>3.2539999999999996</v>
      </c>
      <c r="T626" s="304">
        <f t="shared" ca="1" si="262"/>
        <v>31.921739999999996</v>
      </c>
      <c r="U626" s="311">
        <f t="shared" ca="1" si="263"/>
        <v>0</v>
      </c>
      <c r="V626" s="306">
        <f t="shared" ca="1" si="264"/>
        <v>1.2255127859871866</v>
      </c>
      <c r="W626" s="304">
        <f t="shared" ca="1" si="265"/>
        <v>27.678595762113208</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1.267645594735118</v>
      </c>
      <c r="AH626" s="304">
        <f t="shared" ca="1" si="289"/>
        <v>-8.5059926397853225</v>
      </c>
    </row>
    <row r="627" spans="1:34" x14ac:dyDescent="0.2">
      <c r="A627" s="347">
        <f t="shared" ca="1" si="267"/>
        <v>1E-4</v>
      </c>
      <c r="B627" s="304">
        <f t="shared" ca="1" si="268"/>
        <v>33.324600000000999</v>
      </c>
      <c r="D627" s="306">
        <f t="shared" ca="1" si="269"/>
        <v>-0.7316824395534467</v>
      </c>
      <c r="E627" s="307">
        <f t="shared" ca="1" si="270"/>
        <v>-1.335505797842325</v>
      </c>
      <c r="F627" s="304">
        <f t="shared" ca="1" si="271"/>
        <v>1.5228049541623341</v>
      </c>
      <c r="G627" s="306">
        <f t="shared" ca="1" si="272"/>
        <v>9.0496990909666675</v>
      </c>
      <c r="H627" s="307">
        <f t="shared" ca="1" si="273"/>
        <v>-104.81642870224938</v>
      </c>
      <c r="I627" s="304">
        <f t="shared" ca="1" si="274"/>
        <v>105.20637233328964</v>
      </c>
      <c r="J627" s="306">
        <f t="shared" ca="1" si="275"/>
        <v>725.01152856350234</v>
      </c>
      <c r="K627" s="307">
        <f t="shared" ca="1" si="276"/>
        <v>-4.1956137450209194</v>
      </c>
      <c r="L627" s="304">
        <f t="shared" ca="1" si="261"/>
        <v>725.02366838930402</v>
      </c>
      <c r="M627" s="306">
        <f t="shared" ca="1" si="277"/>
        <v>-1.4846713489300969</v>
      </c>
      <c r="N627" s="304">
        <f t="shared" ca="1" si="278"/>
        <v>-85.065402257689342</v>
      </c>
      <c r="P627" s="310">
        <f t="shared" ca="1" si="279"/>
        <v>23</v>
      </c>
      <c r="Q627" s="304">
        <f t="shared" ca="1" si="280"/>
        <v>0</v>
      </c>
      <c r="R627" s="306">
        <f t="shared" ca="1" si="281"/>
        <v>0</v>
      </c>
      <c r="S627" s="307">
        <f t="shared" ca="1" si="282"/>
        <v>3.2539999999999996</v>
      </c>
      <c r="T627" s="304">
        <f t="shared" ca="1" si="262"/>
        <v>31.921739999999996</v>
      </c>
      <c r="U627" s="311">
        <f t="shared" ca="1" si="263"/>
        <v>0</v>
      </c>
      <c r="V627" s="306">
        <f t="shared" ca="1" si="264"/>
        <v>1.2255140705258334</v>
      </c>
      <c r="W627" s="304">
        <f t="shared" ca="1" si="265"/>
        <v>27.678691473140475</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1.26761685786669</v>
      </c>
      <c r="AH627" s="304">
        <f t="shared" ca="1" si="289"/>
        <v>-8.50602205350744</v>
      </c>
    </row>
    <row r="628" spans="1:34" x14ac:dyDescent="0.2">
      <c r="A628" s="347">
        <f t="shared" ca="1" si="267"/>
        <v>1E-4</v>
      </c>
      <c r="B628" s="304">
        <f t="shared" ca="1" si="268"/>
        <v>33.324700000001002</v>
      </c>
      <c r="D628" s="306">
        <f t="shared" ca="1" si="269"/>
        <v>-0.73167817233956967</v>
      </c>
      <c r="E628" s="307">
        <f t="shared" ca="1" si="270"/>
        <v>-1.3354759066435982</v>
      </c>
      <c r="F628" s="304">
        <f t="shared" ca="1" si="271"/>
        <v>1.5227766891779351</v>
      </c>
      <c r="G628" s="306">
        <f t="shared" ca="1" si="272"/>
        <v>9.0496259231494331</v>
      </c>
      <c r="H628" s="307">
        <f t="shared" ca="1" si="273"/>
        <v>-104.81656224984005</v>
      </c>
      <c r="I628" s="304">
        <f t="shared" ca="1" si="274"/>
        <v>105.20649909213562</v>
      </c>
      <c r="J628" s="306">
        <f t="shared" ca="1" si="275"/>
        <v>725.01152856350234</v>
      </c>
      <c r="K628" s="307">
        <f t="shared" ca="1" si="276"/>
        <v>-4.206095394568524</v>
      </c>
      <c r="L628" s="304">
        <f t="shared" ca="1" si="261"/>
        <v>725.02372912095393</v>
      </c>
      <c r="M628" s="306">
        <f t="shared" ca="1" si="277"/>
        <v>-1.4846721510116561</v>
      </c>
      <c r="N628" s="304">
        <f t="shared" ca="1" si="278"/>
        <v>-85.065448213577511</v>
      </c>
      <c r="P628" s="310">
        <f t="shared" ca="1" si="279"/>
        <v>23</v>
      </c>
      <c r="Q628" s="304">
        <f t="shared" ca="1" si="280"/>
        <v>0</v>
      </c>
      <c r="R628" s="306">
        <f t="shared" ca="1" si="281"/>
        <v>0</v>
      </c>
      <c r="S628" s="307">
        <f t="shared" ca="1" si="282"/>
        <v>3.2539999999999996</v>
      </c>
      <c r="T628" s="304">
        <f t="shared" ca="1" si="262"/>
        <v>31.921739999999996</v>
      </c>
      <c r="U628" s="311">
        <f t="shared" ca="1" si="263"/>
        <v>0</v>
      </c>
      <c r="V628" s="306">
        <f t="shared" ca="1" si="264"/>
        <v>1.2255153550674636</v>
      </c>
      <c r="W628" s="304">
        <f t="shared" ca="1" si="265"/>
        <v>27.678787182943253</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1.2675881213611753</v>
      </c>
      <c r="AH628" s="304">
        <f t="shared" ca="1" si="289"/>
        <v>-8.5060514668532505</v>
      </c>
    </row>
    <row r="629" spans="1:34" x14ac:dyDescent="0.2">
      <c r="A629" s="347">
        <f t="shared" ca="1" si="267"/>
        <v>1E-4</v>
      </c>
      <c r="B629" s="304">
        <f t="shared" ca="1" si="268"/>
        <v>33.324800000001005</v>
      </c>
      <c r="D629" s="306">
        <f t="shared" ca="1" si="269"/>
        <v>-0.73167390511717856</v>
      </c>
      <c r="E629" s="307">
        <f t="shared" ca="1" si="270"/>
        <v>-1.335446015827328</v>
      </c>
      <c r="F629" s="304">
        <f t="shared" ca="1" si="271"/>
        <v>1.5227484245989245</v>
      </c>
      <c r="G629" s="306">
        <f t="shared" ca="1" si="272"/>
        <v>9.0495527557589206</v>
      </c>
      <c r="H629" s="307">
        <f t="shared" ca="1" si="273"/>
        <v>-104.81669579444163</v>
      </c>
      <c r="I629" s="304">
        <f t="shared" ca="1" si="274"/>
        <v>105.20662584810798</v>
      </c>
      <c r="J629" s="306">
        <f t="shared" ca="1" si="275"/>
        <v>725.01152856350234</v>
      </c>
      <c r="K629" s="307">
        <f t="shared" ca="1" si="276"/>
        <v>-4.2165770574707384</v>
      </c>
      <c r="L629" s="304">
        <f t="shared" ca="1" si="261"/>
        <v>725.02379000420933</v>
      </c>
      <c r="M629" s="306">
        <f t="shared" ca="1" si="277"/>
        <v>-1.4846729530847975</v>
      </c>
      <c r="N629" s="304">
        <f t="shared" ca="1" si="278"/>
        <v>-85.065494168983378</v>
      </c>
      <c r="P629" s="310">
        <f t="shared" ca="1" si="279"/>
        <v>23</v>
      </c>
      <c r="Q629" s="304">
        <f t="shared" ca="1" si="280"/>
        <v>0</v>
      </c>
      <c r="R629" s="306">
        <f t="shared" ca="1" si="281"/>
        <v>0</v>
      </c>
      <c r="S629" s="307">
        <f t="shared" ca="1" si="282"/>
        <v>3.2539999999999996</v>
      </c>
      <c r="T629" s="304">
        <f t="shared" ca="1" si="262"/>
        <v>31.921739999999996</v>
      </c>
      <c r="U629" s="311">
        <f t="shared" ca="1" si="263"/>
        <v>0</v>
      </c>
      <c r="V629" s="306">
        <f t="shared" ca="1" si="264"/>
        <v>1.2255166396120771</v>
      </c>
      <c r="W629" s="304">
        <f t="shared" ca="1" si="265"/>
        <v>27.678882891521539</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1.267559385218572</v>
      </c>
      <c r="AH629" s="304">
        <f t="shared" ca="1" si="289"/>
        <v>-8.5060808798227594</v>
      </c>
    </row>
    <row r="630" spans="1:34" x14ac:dyDescent="0.2">
      <c r="A630" s="347">
        <f t="shared" ca="1" si="267"/>
        <v>1E-4</v>
      </c>
      <c r="B630" s="304">
        <f t="shared" ca="1" si="268"/>
        <v>33.324900000001008</v>
      </c>
      <c r="D630" s="306">
        <f t="shared" ca="1" si="269"/>
        <v>-0.73166963788627637</v>
      </c>
      <c r="E630" s="307">
        <f t="shared" ca="1" si="270"/>
        <v>-1.3354161253935217</v>
      </c>
      <c r="F630" s="304">
        <f t="shared" ca="1" si="271"/>
        <v>1.5227201604253096</v>
      </c>
      <c r="G630" s="306">
        <f t="shared" ca="1" si="272"/>
        <v>9.0494795887951316</v>
      </c>
      <c r="H630" s="307">
        <f t="shared" ca="1" si="273"/>
        <v>-104.81682933605417</v>
      </c>
      <c r="I630" s="304">
        <f t="shared" ca="1" si="274"/>
        <v>105.20675260120676</v>
      </c>
      <c r="J630" s="306">
        <f t="shared" ca="1" si="275"/>
        <v>725.01152856350234</v>
      </c>
      <c r="K630" s="307">
        <f t="shared" ca="1" si="276"/>
        <v>-4.2270587337272634</v>
      </c>
      <c r="L630" s="304">
        <f t="shared" ca="1" si="261"/>
        <v>725.02385103907068</v>
      </c>
      <c r="M630" s="306">
        <f t="shared" ca="1" si="277"/>
        <v>-1.4846737551495213</v>
      </c>
      <c r="N630" s="304">
        <f t="shared" ca="1" si="278"/>
        <v>-85.065540123906942</v>
      </c>
      <c r="P630" s="310">
        <f t="shared" ca="1" si="279"/>
        <v>23</v>
      </c>
      <c r="Q630" s="304">
        <f t="shared" ca="1" si="280"/>
        <v>0</v>
      </c>
      <c r="R630" s="306">
        <f t="shared" ca="1" si="281"/>
        <v>0</v>
      </c>
      <c r="S630" s="307">
        <f t="shared" ca="1" si="282"/>
        <v>3.2539999999999996</v>
      </c>
      <c r="T630" s="304">
        <f t="shared" ca="1" si="262"/>
        <v>31.921739999999996</v>
      </c>
      <c r="U630" s="311">
        <f t="shared" ca="1" si="263"/>
        <v>0</v>
      </c>
      <c r="V630" s="306">
        <f t="shared" ca="1" si="264"/>
        <v>1.2255179241596736</v>
      </c>
      <c r="W630" s="304">
        <f t="shared" ca="1" si="265"/>
        <v>27.678978598875361</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1.2675306494388821</v>
      </c>
      <c r="AH630" s="304">
        <f t="shared" ca="1" si="289"/>
        <v>-8.5061102924159631</v>
      </c>
    </row>
    <row r="631" spans="1:34" x14ac:dyDescent="0.2">
      <c r="A631" s="347">
        <f t="shared" ca="1" si="267"/>
        <v>1E-4</v>
      </c>
      <c r="B631" s="304">
        <f t="shared" ca="1" si="268"/>
        <v>33.325000000001012</v>
      </c>
      <c r="D631" s="306">
        <f t="shared" ca="1" si="269"/>
        <v>-0.73166537064686565</v>
      </c>
      <c r="E631" s="307">
        <f t="shared" ca="1" si="270"/>
        <v>-1.3353862353421686</v>
      </c>
      <c r="F631" s="304">
        <f t="shared" ca="1" si="271"/>
        <v>1.522691896657083</v>
      </c>
      <c r="G631" s="306">
        <f t="shared" ca="1" si="272"/>
        <v>9.0494064222580661</v>
      </c>
      <c r="H631" s="307">
        <f t="shared" ca="1" si="273"/>
        <v>-104.8169628746777</v>
      </c>
      <c r="I631" s="304">
        <f t="shared" ca="1" si="274"/>
        <v>105.20687935143199</v>
      </c>
      <c r="J631" s="306">
        <f t="shared" ca="1" si="275"/>
        <v>725.01152856350234</v>
      </c>
      <c r="K631" s="307">
        <f t="shared" ca="1" si="276"/>
        <v>-4.2375404233377996</v>
      </c>
      <c r="L631" s="304">
        <f t="shared" ca="1" si="261"/>
        <v>725.02391222553865</v>
      </c>
      <c r="M631" s="306">
        <f t="shared" ca="1" si="277"/>
        <v>-1.4846745572058277</v>
      </c>
      <c r="N631" s="304">
        <f t="shared" ca="1" si="278"/>
        <v>-85.065586078348232</v>
      </c>
      <c r="P631" s="310">
        <f t="shared" ca="1" si="279"/>
        <v>23</v>
      </c>
      <c r="Q631" s="304">
        <f t="shared" ca="1" si="280"/>
        <v>0</v>
      </c>
      <c r="R631" s="306">
        <f t="shared" ca="1" si="281"/>
        <v>0</v>
      </c>
      <c r="S631" s="307">
        <f t="shared" ca="1" si="282"/>
        <v>3.2539999999999996</v>
      </c>
      <c r="T631" s="304">
        <f t="shared" ca="1" si="262"/>
        <v>31.921739999999996</v>
      </c>
      <c r="U631" s="311">
        <f t="shared" ca="1" si="263"/>
        <v>0</v>
      </c>
      <c r="V631" s="306">
        <f t="shared" ca="1" si="264"/>
        <v>1.225519208710254</v>
      </c>
      <c r="W631" s="304">
        <f t="shared" ca="1" si="265"/>
        <v>27.679074305004722</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1.2675019140220982</v>
      </c>
      <c r="AH631" s="304">
        <f t="shared" ca="1" si="289"/>
        <v>-8.5061397046328722</v>
      </c>
    </row>
    <row r="632" spans="1:34" x14ac:dyDescent="0.2">
      <c r="A632" s="347">
        <f t="shared" ca="1" si="267"/>
        <v>1E-4</v>
      </c>
      <c r="B632" s="304">
        <f t="shared" ca="1" si="268"/>
        <v>33.325100000001015</v>
      </c>
      <c r="D632" s="306">
        <f t="shared" ca="1" si="269"/>
        <v>-0.73166110339894419</v>
      </c>
      <c r="E632" s="307">
        <f t="shared" ca="1" si="270"/>
        <v>-1.3353563456732669</v>
      </c>
      <c r="F632" s="304">
        <f t="shared" ca="1" si="271"/>
        <v>1.522663633294242</v>
      </c>
      <c r="G632" s="306">
        <f t="shared" ca="1" si="272"/>
        <v>9.049333256147726</v>
      </c>
      <c r="H632" s="307">
        <f t="shared" ca="1" si="273"/>
        <v>-104.81709641031226</v>
      </c>
      <c r="I632" s="304">
        <f t="shared" ca="1" si="274"/>
        <v>105.20700609878374</v>
      </c>
      <c r="J632" s="306">
        <f t="shared" ca="1" si="275"/>
        <v>725.01152856350234</v>
      </c>
      <c r="K632" s="307">
        <f t="shared" ca="1" si="276"/>
        <v>-4.2480221263020495</v>
      </c>
      <c r="L632" s="304">
        <f t="shared" ca="1" si="261"/>
        <v>725.02397356361371</v>
      </c>
      <c r="M632" s="306">
        <f t="shared" ca="1" si="277"/>
        <v>-1.4846753592537167</v>
      </c>
      <c r="N632" s="304">
        <f t="shared" ca="1" si="278"/>
        <v>-85.065632032307235</v>
      </c>
      <c r="P632" s="310">
        <f t="shared" ca="1" si="279"/>
        <v>23</v>
      </c>
      <c r="Q632" s="304">
        <f t="shared" ca="1" si="280"/>
        <v>0</v>
      </c>
      <c r="R632" s="306">
        <f t="shared" ca="1" si="281"/>
        <v>0</v>
      </c>
      <c r="S632" s="307">
        <f t="shared" ca="1" si="282"/>
        <v>3.2539999999999996</v>
      </c>
      <c r="T632" s="304">
        <f t="shared" ca="1" si="262"/>
        <v>31.921739999999996</v>
      </c>
      <c r="U632" s="311">
        <f t="shared" ca="1" si="263"/>
        <v>0</v>
      </c>
      <c r="V632" s="306">
        <f t="shared" ca="1" si="264"/>
        <v>1.2255204932638173</v>
      </c>
      <c r="W632" s="304">
        <f t="shared" ca="1" si="265"/>
        <v>27.679170009909637</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1.267473178968217</v>
      </c>
      <c r="AH632" s="304">
        <f t="shared" ca="1" si="289"/>
        <v>-8.5061691164734867</v>
      </c>
    </row>
    <row r="633" spans="1:34" x14ac:dyDescent="0.2">
      <c r="A633" s="347">
        <f t="shared" ca="1" si="267"/>
        <v>1E-4</v>
      </c>
      <c r="B633" s="304">
        <f t="shared" ca="1" si="268"/>
        <v>33.325200000001018</v>
      </c>
      <c r="D633" s="306">
        <f t="shared" ca="1" si="269"/>
        <v>-0.73165683614251631</v>
      </c>
      <c r="E633" s="307">
        <f t="shared" ca="1" si="270"/>
        <v>-1.3353264563868112</v>
      </c>
      <c r="F633" s="304">
        <f t="shared" ca="1" si="271"/>
        <v>1.5226353703367839</v>
      </c>
      <c r="G633" s="306">
        <f t="shared" ca="1" si="272"/>
        <v>9.0492600904641112</v>
      </c>
      <c r="H633" s="307">
        <f t="shared" ca="1" si="273"/>
        <v>-104.81722994295789</v>
      </c>
      <c r="I633" s="304">
        <f t="shared" ca="1" si="274"/>
        <v>105.20713284326199</v>
      </c>
      <c r="J633" s="306">
        <f t="shared" ca="1" si="275"/>
        <v>725.01152856350234</v>
      </c>
      <c r="K633" s="307">
        <f t="shared" ca="1" si="276"/>
        <v>-4.2585038426197128</v>
      </c>
      <c r="L633" s="304">
        <f t="shared" ca="1" si="261"/>
        <v>725.02403505329653</v>
      </c>
      <c r="M633" s="306">
        <f t="shared" ca="1" si="277"/>
        <v>-1.4846761612931887</v>
      </c>
      <c r="N633" s="304">
        <f t="shared" ca="1" si="278"/>
        <v>-85.065677985783992</v>
      </c>
      <c r="P633" s="310">
        <f t="shared" ca="1" si="279"/>
        <v>23</v>
      </c>
      <c r="Q633" s="304">
        <f t="shared" ca="1" si="280"/>
        <v>0</v>
      </c>
      <c r="R633" s="306">
        <f t="shared" ca="1" si="281"/>
        <v>0</v>
      </c>
      <c r="S633" s="307">
        <f t="shared" ca="1" si="282"/>
        <v>3.2539999999999996</v>
      </c>
      <c r="T633" s="304">
        <f t="shared" ca="1" si="262"/>
        <v>31.921739999999996</v>
      </c>
      <c r="U633" s="311">
        <f t="shared" ca="1" si="263"/>
        <v>0</v>
      </c>
      <c r="V633" s="306">
        <f t="shared" ca="1" si="264"/>
        <v>1.2255217778203635</v>
      </c>
      <c r="W633" s="304">
        <f t="shared" ca="1" si="265"/>
        <v>27.679265713590084</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1.2674444442772366</v>
      </c>
      <c r="AH633" s="304">
        <f t="shared" ca="1" si="289"/>
        <v>-8.5061985279378121</v>
      </c>
    </row>
    <row r="634" spans="1:34" x14ac:dyDescent="0.2">
      <c r="A634" s="347">
        <f t="shared" ca="1" si="267"/>
        <v>1E-4</v>
      </c>
      <c r="B634" s="304">
        <f t="shared" ca="1" si="268"/>
        <v>33.325300000001022</v>
      </c>
      <c r="D634" s="306">
        <f t="shared" ca="1" si="269"/>
        <v>-0.73165256887757901</v>
      </c>
      <c r="E634" s="307">
        <f t="shared" ca="1" si="270"/>
        <v>-1.3352965674828106</v>
      </c>
      <c r="F634" s="304">
        <f t="shared" ca="1" si="271"/>
        <v>1.5226071077847156</v>
      </c>
      <c r="G634" s="306">
        <f t="shared" ca="1" si="272"/>
        <v>9.0491869252072235</v>
      </c>
      <c r="H634" s="307">
        <f t="shared" ca="1" si="273"/>
        <v>-104.81736347261464</v>
      </c>
      <c r="I634" s="304">
        <f t="shared" ca="1" si="274"/>
        <v>105.20725958486683</v>
      </c>
      <c r="J634" s="306">
        <f t="shared" ca="1" si="275"/>
        <v>725.01152856350234</v>
      </c>
      <c r="K634" s="307">
        <f t="shared" ca="1" si="276"/>
        <v>-4.2689855722904912</v>
      </c>
      <c r="L634" s="304">
        <f t="shared" ca="1" si="261"/>
        <v>725.02409669458746</v>
      </c>
      <c r="M634" s="306">
        <f t="shared" ca="1" si="277"/>
        <v>-1.4846769633242436</v>
      </c>
      <c r="N634" s="304">
        <f t="shared" ca="1" si="278"/>
        <v>-85.065723938778476</v>
      </c>
      <c r="P634" s="310">
        <f t="shared" ca="1" si="279"/>
        <v>23</v>
      </c>
      <c r="Q634" s="304">
        <f t="shared" ca="1" si="280"/>
        <v>0</v>
      </c>
      <c r="R634" s="306">
        <f t="shared" ca="1" si="281"/>
        <v>0</v>
      </c>
      <c r="S634" s="307">
        <f t="shared" ca="1" si="282"/>
        <v>3.2539999999999996</v>
      </c>
      <c r="T634" s="304">
        <f t="shared" ca="1" si="262"/>
        <v>31.921739999999996</v>
      </c>
      <c r="U634" s="311">
        <f t="shared" ca="1" si="263"/>
        <v>0</v>
      </c>
      <c r="V634" s="306">
        <f t="shared" ca="1" si="264"/>
        <v>1.2255230623798932</v>
      </c>
      <c r="W634" s="304">
        <f t="shared" ca="1" si="265"/>
        <v>27.67936141604612</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1.2674157099491623</v>
      </c>
      <c r="AH634" s="304">
        <f t="shared" ca="1" si="289"/>
        <v>-8.5062279390258411</v>
      </c>
    </row>
    <row r="635" spans="1:34" x14ac:dyDescent="0.2">
      <c r="A635" s="347">
        <f t="shared" ca="1" si="267"/>
        <v>1E-4</v>
      </c>
      <c r="B635" s="304">
        <f t="shared" ca="1" si="268"/>
        <v>33.325400000001025</v>
      </c>
      <c r="D635" s="306">
        <f t="shared" ca="1" si="269"/>
        <v>-0.73164830160413563</v>
      </c>
      <c r="E635" s="307">
        <f t="shared" ca="1" si="270"/>
        <v>-1.3352666789612453</v>
      </c>
      <c r="F635" s="304">
        <f t="shared" ca="1" si="271"/>
        <v>1.5225788456380214</v>
      </c>
      <c r="G635" s="306">
        <f t="shared" ca="1" si="272"/>
        <v>9.0491137603770628</v>
      </c>
      <c r="H635" s="307">
        <f t="shared" ca="1" si="273"/>
        <v>-104.81749699928254</v>
      </c>
      <c r="I635" s="304">
        <f t="shared" ca="1" si="274"/>
        <v>105.20738632359826</v>
      </c>
      <c r="J635" s="306">
        <f t="shared" ca="1" si="275"/>
        <v>725.01152856350234</v>
      </c>
      <c r="K635" s="307">
        <f t="shared" ca="1" si="276"/>
        <v>-4.2794673153140863</v>
      </c>
      <c r="L635" s="304">
        <f t="shared" ca="1" si="261"/>
        <v>725.02415848748728</v>
      </c>
      <c r="M635" s="306">
        <f t="shared" ca="1" si="277"/>
        <v>-1.4846777653468815</v>
      </c>
      <c r="N635" s="304">
        <f t="shared" ca="1" si="278"/>
        <v>-85.065769891290699</v>
      </c>
      <c r="P635" s="310">
        <f t="shared" ca="1" si="279"/>
        <v>23</v>
      </c>
      <c r="Q635" s="304">
        <f t="shared" ca="1" si="280"/>
        <v>0</v>
      </c>
      <c r="R635" s="306">
        <f t="shared" ca="1" si="281"/>
        <v>0</v>
      </c>
      <c r="S635" s="307">
        <f t="shared" ca="1" si="282"/>
        <v>3.2539999999999996</v>
      </c>
      <c r="T635" s="304">
        <f t="shared" ca="1" si="262"/>
        <v>31.921739999999996</v>
      </c>
      <c r="U635" s="311">
        <f t="shared" ca="1" si="263"/>
        <v>0</v>
      </c>
      <c r="V635" s="306">
        <f t="shared" ca="1" si="264"/>
        <v>1.2255243469424062</v>
      </c>
      <c r="W635" s="304">
        <f t="shared" ca="1" si="265"/>
        <v>27.679457117277721</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1.2673869759839764</v>
      </c>
      <c r="AH635" s="304">
        <f t="shared" ca="1" si="289"/>
        <v>-8.5062573497375915</v>
      </c>
    </row>
    <row r="636" spans="1:34" x14ac:dyDescent="0.2">
      <c r="A636" s="347">
        <f t="shared" ca="1" si="267"/>
        <v>1E-4</v>
      </c>
      <c r="B636" s="304">
        <f t="shared" ca="1" si="268"/>
        <v>33.325500000001028</v>
      </c>
      <c r="D636" s="306">
        <f t="shared" ca="1" si="269"/>
        <v>-0.73164403432218716</v>
      </c>
      <c r="E636" s="307">
        <f t="shared" ca="1" si="270"/>
        <v>-1.3352367908221225</v>
      </c>
      <c r="F636" s="304">
        <f t="shared" ca="1" si="271"/>
        <v>1.5225505838967079</v>
      </c>
      <c r="G636" s="306">
        <f t="shared" ca="1" si="272"/>
        <v>9.0490405959736311</v>
      </c>
      <c r="H636" s="307">
        <f t="shared" ca="1" si="273"/>
        <v>-104.81763052296162</v>
      </c>
      <c r="I636" s="304">
        <f t="shared" ca="1" si="274"/>
        <v>105.20751305945633</v>
      </c>
      <c r="J636" s="306">
        <f t="shared" ca="1" si="275"/>
        <v>725.01152856350234</v>
      </c>
      <c r="K636" s="307">
        <f t="shared" ca="1" si="276"/>
        <v>-4.2899490716901987</v>
      </c>
      <c r="L636" s="304">
        <f t="shared" ca="1" si="261"/>
        <v>725.02422043199624</v>
      </c>
      <c r="M636" s="306">
        <f t="shared" ca="1" si="277"/>
        <v>-1.4846785673611025</v>
      </c>
      <c r="N636" s="304">
        <f t="shared" ca="1" si="278"/>
        <v>-85.065815843320664</v>
      </c>
      <c r="P636" s="310">
        <f t="shared" ca="1" si="279"/>
        <v>23</v>
      </c>
      <c r="Q636" s="304">
        <f t="shared" ca="1" si="280"/>
        <v>0</v>
      </c>
      <c r="R636" s="306">
        <f t="shared" ca="1" si="281"/>
        <v>0</v>
      </c>
      <c r="S636" s="307">
        <f t="shared" ca="1" si="282"/>
        <v>3.2539999999999996</v>
      </c>
      <c r="T636" s="304">
        <f t="shared" ca="1" si="262"/>
        <v>31.921739999999996</v>
      </c>
      <c r="U636" s="311">
        <f t="shared" ca="1" si="263"/>
        <v>0</v>
      </c>
      <c r="V636" s="306">
        <f t="shared" ca="1" si="264"/>
        <v>1.2255256315079022</v>
      </c>
      <c r="W636" s="304">
        <f t="shared" ca="1" si="265"/>
        <v>27.6795528172849</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1.2673582423816878</v>
      </c>
      <c r="AH636" s="304">
        <f t="shared" ca="1" si="289"/>
        <v>-8.5062867600730563</v>
      </c>
    </row>
    <row r="637" spans="1:34" x14ac:dyDescent="0.2">
      <c r="A637" s="347">
        <f t="shared" ca="1" si="267"/>
        <v>1E-4</v>
      </c>
      <c r="B637" s="304">
        <f t="shared" ca="1" si="268"/>
        <v>33.325600000001032</v>
      </c>
      <c r="D637" s="306">
        <f t="shared" ca="1" si="269"/>
        <v>-0.73163976703173372</v>
      </c>
      <c r="E637" s="307">
        <f t="shared" ca="1" si="270"/>
        <v>-1.3352069030654388</v>
      </c>
      <c r="F637" s="304">
        <f t="shared" ca="1" si="271"/>
        <v>1.5225223225607727</v>
      </c>
      <c r="G637" s="306">
        <f t="shared" ca="1" si="272"/>
        <v>9.0489674319969282</v>
      </c>
      <c r="H637" s="307">
        <f t="shared" ca="1" si="273"/>
        <v>-104.81776404365193</v>
      </c>
      <c r="I637" s="304">
        <f t="shared" ca="1" si="274"/>
        <v>105.20763979244109</v>
      </c>
      <c r="J637" s="306">
        <f t="shared" ca="1" si="275"/>
        <v>725.01152856350234</v>
      </c>
      <c r="K637" s="307">
        <f t="shared" ca="1" si="276"/>
        <v>-4.300430841418529</v>
      </c>
      <c r="L637" s="304">
        <f t="shared" ca="1" si="261"/>
        <v>725.02428252811501</v>
      </c>
      <c r="M637" s="306">
        <f t="shared" ca="1" si="277"/>
        <v>-1.4846793693669069</v>
      </c>
      <c r="N637" s="304">
        <f t="shared" ca="1" si="278"/>
        <v>-85.065861794868411</v>
      </c>
      <c r="P637" s="310">
        <f t="shared" ca="1" si="279"/>
        <v>23</v>
      </c>
      <c r="Q637" s="304">
        <f t="shared" ca="1" si="280"/>
        <v>0</v>
      </c>
      <c r="R637" s="306">
        <f t="shared" ca="1" si="281"/>
        <v>0</v>
      </c>
      <c r="S637" s="307">
        <f t="shared" ca="1" si="282"/>
        <v>3.2539999999999996</v>
      </c>
      <c r="T637" s="304">
        <f t="shared" ca="1" si="262"/>
        <v>31.921739999999996</v>
      </c>
      <c r="U637" s="311">
        <f t="shared" ca="1" si="263"/>
        <v>0</v>
      </c>
      <c r="V637" s="306">
        <f t="shared" ca="1" si="264"/>
        <v>1.2255269160763813</v>
      </c>
      <c r="W637" s="304">
        <f t="shared" ca="1" si="265"/>
        <v>27.679648516067683</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1.2673295091422929</v>
      </c>
      <c r="AH637" s="304">
        <f t="shared" ca="1" si="289"/>
        <v>-8.5063161700322389</v>
      </c>
    </row>
    <row r="638" spans="1:34" x14ac:dyDescent="0.2">
      <c r="A638" s="347">
        <f t="shared" ca="1" si="267"/>
        <v>1E-4</v>
      </c>
      <c r="B638" s="304">
        <f t="shared" ca="1" si="268"/>
        <v>33.325700000001035</v>
      </c>
      <c r="D638" s="306">
        <f t="shared" ca="1" si="269"/>
        <v>-0.73163549973277575</v>
      </c>
      <c r="E638" s="307">
        <f t="shared" ca="1" si="270"/>
        <v>-1.3351770156911886</v>
      </c>
      <c r="F638" s="304">
        <f t="shared" ca="1" si="271"/>
        <v>1.5224940616302112</v>
      </c>
      <c r="G638" s="306">
        <f t="shared" ca="1" si="272"/>
        <v>9.0488942684469542</v>
      </c>
      <c r="H638" s="307">
        <f t="shared" ca="1" si="273"/>
        <v>-104.8178975613535</v>
      </c>
      <c r="I638" s="304">
        <f t="shared" ca="1" si="274"/>
        <v>105.20776652255255</v>
      </c>
      <c r="J638" s="306">
        <f t="shared" ca="1" si="275"/>
        <v>725.01152856350234</v>
      </c>
      <c r="K638" s="307">
        <f t="shared" ca="1" si="276"/>
        <v>-4.310912624498779</v>
      </c>
      <c r="L638" s="304">
        <f t="shared" ca="1" si="261"/>
        <v>725.02434477584416</v>
      </c>
      <c r="M638" s="306">
        <f t="shared" ca="1" si="277"/>
        <v>-1.4846801713642948</v>
      </c>
      <c r="N638" s="304">
        <f t="shared" ca="1" si="278"/>
        <v>-85.065907745933913</v>
      </c>
      <c r="P638" s="310">
        <f t="shared" ca="1" si="279"/>
        <v>23</v>
      </c>
      <c r="Q638" s="304">
        <f t="shared" ca="1" si="280"/>
        <v>0</v>
      </c>
      <c r="R638" s="306">
        <f t="shared" ca="1" si="281"/>
        <v>0</v>
      </c>
      <c r="S638" s="307">
        <f t="shared" ca="1" si="282"/>
        <v>3.2539999999999996</v>
      </c>
      <c r="T638" s="304">
        <f t="shared" ca="1" si="262"/>
        <v>31.921739999999996</v>
      </c>
      <c r="U638" s="311">
        <f t="shared" ca="1" si="263"/>
        <v>0</v>
      </c>
      <c r="V638" s="306">
        <f t="shared" ca="1" si="264"/>
        <v>1.2255282006478434</v>
      </c>
      <c r="W638" s="304">
        <f t="shared" ca="1" si="265"/>
        <v>27.679744213626062</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1.2673007762657864</v>
      </c>
      <c r="AH638" s="304">
        <f t="shared" ca="1" si="289"/>
        <v>-8.5063455796151466</v>
      </c>
    </row>
    <row r="639" spans="1:34" x14ac:dyDescent="0.2">
      <c r="A639" s="347">
        <f t="shared" ca="1" si="267"/>
        <v>1E-4</v>
      </c>
      <c r="B639" s="304">
        <f t="shared" ca="1" si="268"/>
        <v>33.325800000001038</v>
      </c>
      <c r="D639" s="306">
        <f t="shared" ca="1" si="269"/>
        <v>-0.73163123242531447</v>
      </c>
      <c r="E639" s="307">
        <f t="shared" ca="1" si="270"/>
        <v>-1.3351471286993721</v>
      </c>
      <c r="F639" s="304">
        <f t="shared" ca="1" si="271"/>
        <v>1.5224658011050238</v>
      </c>
      <c r="G639" s="306">
        <f t="shared" ca="1" si="272"/>
        <v>9.0488211053237109</v>
      </c>
      <c r="H639" s="307">
        <f t="shared" ca="1" si="273"/>
        <v>-104.81803107606638</v>
      </c>
      <c r="I639" s="304">
        <f t="shared" ca="1" si="274"/>
        <v>105.20789324979077</v>
      </c>
      <c r="J639" s="306">
        <f t="shared" ca="1" si="275"/>
        <v>725.01152856350234</v>
      </c>
      <c r="K639" s="307">
        <f t="shared" ca="1" si="276"/>
        <v>-4.3213944209306501</v>
      </c>
      <c r="L639" s="304">
        <f t="shared" ca="1" si="261"/>
        <v>725.02440717518425</v>
      </c>
      <c r="M639" s="306">
        <f t="shared" ca="1" si="277"/>
        <v>-1.484680973353266</v>
      </c>
      <c r="N639" s="304">
        <f t="shared" ca="1" si="278"/>
        <v>-85.065953696517184</v>
      </c>
      <c r="P639" s="310">
        <f t="shared" ca="1" si="279"/>
        <v>23</v>
      </c>
      <c r="Q639" s="304">
        <f t="shared" ca="1" si="280"/>
        <v>0</v>
      </c>
      <c r="R639" s="306">
        <f t="shared" ca="1" si="281"/>
        <v>0</v>
      </c>
      <c r="S639" s="307">
        <f t="shared" ca="1" si="282"/>
        <v>3.2539999999999996</v>
      </c>
      <c r="T639" s="304">
        <f t="shared" ca="1" si="262"/>
        <v>31.921739999999996</v>
      </c>
      <c r="U639" s="311">
        <f t="shared" ca="1" si="263"/>
        <v>0</v>
      </c>
      <c r="V639" s="306">
        <f t="shared" ca="1" si="264"/>
        <v>1.2255294852222884</v>
      </c>
      <c r="W639" s="304">
        <f t="shared" ca="1" si="265"/>
        <v>27.679839909960045</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1.2672720437521647</v>
      </c>
      <c r="AH639" s="304">
        <f t="shared" ca="1" si="289"/>
        <v>-8.5063749888217774</v>
      </c>
    </row>
    <row r="640" spans="1:34" x14ac:dyDescent="0.2">
      <c r="A640" s="347">
        <f t="shared" ca="1" si="267"/>
        <v>1E-4</v>
      </c>
      <c r="B640" s="304">
        <f t="shared" ca="1" si="268"/>
        <v>33.325900000001042</v>
      </c>
      <c r="D640" s="306">
        <f t="shared" ca="1" si="269"/>
        <v>-0.7316269651093521</v>
      </c>
      <c r="E640" s="307">
        <f t="shared" ca="1" si="270"/>
        <v>-1.3351172420899857</v>
      </c>
      <c r="F640" s="304">
        <f t="shared" ca="1" si="271"/>
        <v>1.5224375409852091</v>
      </c>
      <c r="G640" s="306">
        <f t="shared" ca="1" si="272"/>
        <v>9.0487479426271999</v>
      </c>
      <c r="H640" s="307">
        <f t="shared" ca="1" si="273"/>
        <v>-104.81816458779059</v>
      </c>
      <c r="I640" s="304">
        <f t="shared" ca="1" si="274"/>
        <v>105.20801997415576</v>
      </c>
      <c r="J640" s="306">
        <f t="shared" ca="1" si="275"/>
        <v>725.01152856350234</v>
      </c>
      <c r="K640" s="307">
        <f t="shared" ca="1" si="276"/>
        <v>-4.331876230713843</v>
      </c>
      <c r="L640" s="304">
        <f t="shared" ca="1" si="261"/>
        <v>725.02446972613575</v>
      </c>
      <c r="M640" s="306">
        <f t="shared" ca="1" si="277"/>
        <v>-1.4846817753338211</v>
      </c>
      <c r="N640" s="304">
        <f t="shared" ca="1" si="278"/>
        <v>-85.065999646618238</v>
      </c>
      <c r="P640" s="310">
        <f t="shared" ca="1" si="279"/>
        <v>23</v>
      </c>
      <c r="Q640" s="304">
        <f t="shared" ca="1" si="280"/>
        <v>0</v>
      </c>
      <c r="R640" s="306">
        <f t="shared" ca="1" si="281"/>
        <v>0</v>
      </c>
      <c r="S640" s="307">
        <f t="shared" ca="1" si="282"/>
        <v>3.2539999999999996</v>
      </c>
      <c r="T640" s="304">
        <f t="shared" ca="1" si="262"/>
        <v>31.921739999999996</v>
      </c>
      <c r="U640" s="311">
        <f t="shared" ca="1" si="263"/>
        <v>0</v>
      </c>
      <c r="V640" s="306">
        <f t="shared" ca="1" si="264"/>
        <v>1.2255307697997164</v>
      </c>
      <c r="W640" s="304">
        <f t="shared" ca="1" si="265"/>
        <v>27.679935605069648</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1.2672433116014297</v>
      </c>
      <c r="AH640" s="304">
        <f t="shared" ca="1" si="289"/>
        <v>-8.5064043976521351</v>
      </c>
    </row>
    <row r="641" spans="1:34" x14ac:dyDescent="0.2">
      <c r="A641" s="347">
        <f t="shared" ca="1" si="267"/>
        <v>1E-4</v>
      </c>
      <c r="B641" s="304">
        <f t="shared" ca="1" si="268"/>
        <v>33.326000000001045</v>
      </c>
      <c r="D641" s="306">
        <f t="shared" ca="1" si="269"/>
        <v>-0.73162269778488676</v>
      </c>
      <c r="E641" s="307">
        <f t="shared" ca="1" si="270"/>
        <v>-1.3350873558630258</v>
      </c>
      <c r="F641" s="304">
        <f t="shared" ca="1" si="271"/>
        <v>1.5224092812707632</v>
      </c>
      <c r="G641" s="306">
        <f t="shared" ca="1" si="272"/>
        <v>9.0486747803574215</v>
      </c>
      <c r="H641" s="307">
        <f t="shared" ca="1" si="273"/>
        <v>-104.81829809652618</v>
      </c>
      <c r="I641" s="304">
        <f t="shared" ca="1" si="274"/>
        <v>105.20814669564757</v>
      </c>
      <c r="J641" s="306">
        <f t="shared" ca="1" si="275"/>
        <v>725.01152856350234</v>
      </c>
      <c r="K641" s="307">
        <f t="shared" ca="1" si="276"/>
        <v>-4.3423580538480584</v>
      </c>
      <c r="L641" s="304">
        <f t="shared" ca="1" si="261"/>
        <v>725.02453242869933</v>
      </c>
      <c r="M641" s="306">
        <f t="shared" ca="1" si="277"/>
        <v>-1.4846825773059598</v>
      </c>
      <c r="N641" s="304">
        <f t="shared" ca="1" si="278"/>
        <v>-85.066045596237075</v>
      </c>
      <c r="P641" s="310">
        <f t="shared" ca="1" si="279"/>
        <v>23</v>
      </c>
      <c r="Q641" s="304">
        <f t="shared" ca="1" si="280"/>
        <v>0</v>
      </c>
      <c r="R641" s="306">
        <f t="shared" ca="1" si="281"/>
        <v>0</v>
      </c>
      <c r="S641" s="307">
        <f t="shared" ca="1" si="282"/>
        <v>3.2539999999999996</v>
      </c>
      <c r="T641" s="304">
        <f t="shared" ca="1" si="262"/>
        <v>31.921739999999996</v>
      </c>
      <c r="U641" s="311">
        <f t="shared" ca="1" si="263"/>
        <v>0</v>
      </c>
      <c r="V641" s="306">
        <f t="shared" ca="1" si="264"/>
        <v>1.2255320543801276</v>
      </c>
      <c r="W641" s="304">
        <f t="shared" ca="1" si="265"/>
        <v>27.680031298954873</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1.2672145798135794</v>
      </c>
      <c r="AH641" s="304">
        <f t="shared" ca="1" si="289"/>
        <v>-8.506433806106223</v>
      </c>
    </row>
    <row r="642" spans="1:34" x14ac:dyDescent="0.2">
      <c r="A642" s="347">
        <f t="shared" ca="1" si="267"/>
        <v>1E-4</v>
      </c>
      <c r="B642" s="304">
        <f t="shared" ca="1" si="268"/>
        <v>33.326100000001048</v>
      </c>
      <c r="D642" s="306">
        <f t="shared" ca="1" si="269"/>
        <v>-0.73161843045192221</v>
      </c>
      <c r="E642" s="307">
        <f t="shared" ca="1" si="270"/>
        <v>-1.3350574700184907</v>
      </c>
      <c r="F642" s="304">
        <f t="shared" ca="1" si="271"/>
        <v>1.522381021961686</v>
      </c>
      <c r="G642" s="306">
        <f t="shared" ca="1" si="272"/>
        <v>9.0486016185143754</v>
      </c>
      <c r="H642" s="307">
        <f t="shared" ca="1" si="273"/>
        <v>-104.81843160227318</v>
      </c>
      <c r="I642" s="304">
        <f t="shared" ca="1" si="274"/>
        <v>105.20827341426624</v>
      </c>
      <c r="J642" s="306">
        <f t="shared" ca="1" si="275"/>
        <v>725.01152856350234</v>
      </c>
      <c r="K642" s="307">
        <f t="shared" ca="1" si="276"/>
        <v>-4.3528398903329988</v>
      </c>
      <c r="L642" s="304">
        <f t="shared" ca="1" si="261"/>
        <v>725.02459528287523</v>
      </c>
      <c r="M642" s="306">
        <f t="shared" ca="1" si="277"/>
        <v>-1.4846833792696823</v>
      </c>
      <c r="N642" s="304">
        <f t="shared" ca="1" si="278"/>
        <v>-85.066091545373695</v>
      </c>
      <c r="P642" s="310">
        <f t="shared" ca="1" si="279"/>
        <v>23</v>
      </c>
      <c r="Q642" s="304">
        <f t="shared" ca="1" si="280"/>
        <v>0</v>
      </c>
      <c r="R642" s="306">
        <f t="shared" ca="1" si="281"/>
        <v>0</v>
      </c>
      <c r="S642" s="307">
        <f t="shared" ca="1" si="282"/>
        <v>3.2539999999999996</v>
      </c>
      <c r="T642" s="304">
        <f t="shared" ca="1" si="262"/>
        <v>31.921739999999996</v>
      </c>
      <c r="U642" s="311">
        <f t="shared" ca="1" si="263"/>
        <v>0</v>
      </c>
      <c r="V642" s="306">
        <f t="shared" ca="1" si="264"/>
        <v>1.2255333389635217</v>
      </c>
      <c r="W642" s="304">
        <f t="shared" ca="1" si="265"/>
        <v>27.680126991615747</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1.2671858483886069</v>
      </c>
      <c r="AH642" s="304">
        <f t="shared" ca="1" si="289"/>
        <v>-8.5064632141840431</v>
      </c>
    </row>
    <row r="643" spans="1:34" x14ac:dyDescent="0.2">
      <c r="A643" s="347">
        <f t="shared" ca="1" si="267"/>
        <v>1E-4</v>
      </c>
      <c r="B643" s="304">
        <f t="shared" ca="1" si="268"/>
        <v>33.326200000001052</v>
      </c>
      <c r="D643" s="306">
        <f t="shared" ca="1" si="269"/>
        <v>-0.73161416311045868</v>
      </c>
      <c r="E643" s="307">
        <f t="shared" ca="1" si="270"/>
        <v>-1.335027584556375</v>
      </c>
      <c r="F643" s="304">
        <f t="shared" ca="1" si="271"/>
        <v>1.5223527630579734</v>
      </c>
      <c r="G643" s="306">
        <f t="shared" ca="1" si="272"/>
        <v>9.0485284570980635</v>
      </c>
      <c r="H643" s="307">
        <f t="shared" ca="1" si="273"/>
        <v>-104.81856510503164</v>
      </c>
      <c r="I643" s="304">
        <f t="shared" ca="1" si="274"/>
        <v>105.20840013001181</v>
      </c>
      <c r="J643" s="306">
        <f t="shared" ca="1" si="275"/>
        <v>725.01152856350234</v>
      </c>
      <c r="K643" s="307">
        <f t="shared" ca="1" si="276"/>
        <v>-4.3633217401683639</v>
      </c>
      <c r="L643" s="304">
        <f t="shared" ca="1" si="261"/>
        <v>725.02465828866423</v>
      </c>
      <c r="M643" s="306">
        <f t="shared" ca="1" si="277"/>
        <v>-1.4846841812249891</v>
      </c>
      <c r="N643" s="304">
        <f t="shared" ca="1" si="278"/>
        <v>-85.066137494028141</v>
      </c>
      <c r="P643" s="310">
        <f t="shared" ca="1" si="279"/>
        <v>23</v>
      </c>
      <c r="Q643" s="304">
        <f t="shared" ca="1" si="280"/>
        <v>0</v>
      </c>
      <c r="R643" s="306">
        <f t="shared" ca="1" si="281"/>
        <v>0</v>
      </c>
      <c r="S643" s="307">
        <f t="shared" ca="1" si="282"/>
        <v>3.2539999999999996</v>
      </c>
      <c r="T643" s="304">
        <f t="shared" ca="1" si="262"/>
        <v>31.921739999999996</v>
      </c>
      <c r="U643" s="311">
        <f t="shared" ca="1" si="263"/>
        <v>0</v>
      </c>
      <c r="V643" s="306">
        <f t="shared" ca="1" si="264"/>
        <v>1.2255346235498987</v>
      </c>
      <c r="W643" s="304">
        <f t="shared" ca="1" si="265"/>
        <v>27.680222683052257</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1.2671571173265104</v>
      </c>
      <c r="AH643" s="304">
        <f t="shared" ca="1" si="289"/>
        <v>-8.5064926218856023</v>
      </c>
    </row>
    <row r="644" spans="1:34" x14ac:dyDescent="0.2">
      <c r="A644" s="347">
        <f t="shared" ca="1" si="267"/>
        <v>1E-4</v>
      </c>
      <c r="B644" s="304">
        <f t="shared" ca="1" si="268"/>
        <v>33.326300000001055</v>
      </c>
      <c r="D644" s="306">
        <f t="shared" ca="1" si="269"/>
        <v>-0.73160989576049384</v>
      </c>
      <c r="E644" s="307">
        <f t="shared" ca="1" si="270"/>
        <v>-1.3349976994766788</v>
      </c>
      <c r="F644" s="304">
        <f t="shared" ca="1" si="271"/>
        <v>1.5223245045596243</v>
      </c>
      <c r="G644" s="306">
        <f t="shared" ca="1" si="272"/>
        <v>9.0484552961084876</v>
      </c>
      <c r="H644" s="307">
        <f t="shared" ca="1" si="273"/>
        <v>-104.81869860480158</v>
      </c>
      <c r="I644" s="304">
        <f t="shared" ca="1" si="274"/>
        <v>105.20852684288431</v>
      </c>
      <c r="J644" s="306">
        <f t="shared" ca="1" si="275"/>
        <v>725.01152856350234</v>
      </c>
      <c r="K644" s="307">
        <f t="shared" ca="1" si="276"/>
        <v>-4.3738036033538554</v>
      </c>
      <c r="L644" s="304">
        <f t="shared" ref="L644:L707" ca="1" si="290">SQRT(pos_x^2+pos_z^2)</f>
        <v>725.02472144606691</v>
      </c>
      <c r="M644" s="306">
        <f t="shared" ca="1" si="277"/>
        <v>-1.4846849831718798</v>
      </c>
      <c r="N644" s="304">
        <f t="shared" ca="1" si="278"/>
        <v>-85.066183442200369</v>
      </c>
      <c r="P644" s="310">
        <f t="shared" ca="1" si="279"/>
        <v>23</v>
      </c>
      <c r="Q644" s="304">
        <f t="shared" ca="1" si="280"/>
        <v>0</v>
      </c>
      <c r="R644" s="306">
        <f t="shared" ca="1" si="281"/>
        <v>0</v>
      </c>
      <c r="S644" s="307">
        <f t="shared" ca="1" si="282"/>
        <v>3.2539999999999996</v>
      </c>
      <c r="T644" s="304">
        <f t="shared" ref="T644:T707" ca="1" si="291">m*g</f>
        <v>31.921739999999996</v>
      </c>
      <c r="U644" s="311">
        <f t="shared" ref="U644:U707" ca="1" si="292">IF(pos_xz&lt;L_rampe,Poids*COS(Beta),0)</f>
        <v>0</v>
      </c>
      <c r="V644" s="306">
        <f t="shared" ref="V644:V707" ca="1" si="293">Rho_moyen*(20000-Alt_rampe-pos_z)/(20000+Alt_rampe+pos_z)</f>
        <v>1.2255359081392585</v>
      </c>
      <c r="W644" s="304">
        <f t="shared" ref="W644:W707" ca="1" si="294">1/2*Rho*Sref*Cx*vit_xz^2</f>
        <v>27.680318373264427</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1.2671283866272915</v>
      </c>
      <c r="AH644" s="304">
        <f t="shared" ca="1" si="289"/>
        <v>-8.5065220292108972</v>
      </c>
    </row>
    <row r="645" spans="1:34" x14ac:dyDescent="0.2">
      <c r="A645" s="347">
        <f t="shared" ref="A645:A708" ca="1" si="296">IF(B644+0.01&lt;=T_ini+ROUNDUP(Temps_fin_propu,0), 0.01, IF(K644&gt;0, 0.1, 0.0001))</f>
        <v>1E-4</v>
      </c>
      <c r="B645" s="304">
        <f t="shared" ref="B645:B708" ca="1" si="297">B644+pas</f>
        <v>33.326400000001058</v>
      </c>
      <c r="D645" s="306">
        <f t="shared" ref="D645:D708" ca="1" si="298">IF(AND(L644&lt;L_rampe,Poussee&lt;Poids*SIN(M644)),0,(-W644+Poussee)/m*COS(M644)-U644/m*SIN(M644))</f>
        <v>-0.73160562840203403</v>
      </c>
      <c r="E645" s="307">
        <f t="shared" ref="E645:E708" ca="1" si="299">IF(AND(L644&lt;L_rampe,Poussee&lt;Poids*SIN(M644)),0,(-W644+Poussee)/m*SIN(M644)+U644/m*COS(M644)-Poids/m)</f>
        <v>-1.3349678147793966</v>
      </c>
      <c r="F645" s="304">
        <f t="shared" ref="F645:F708" ca="1" si="300">SQRT(acc_x^2+acc_z^2)</f>
        <v>1.5222962464666372</v>
      </c>
      <c r="G645" s="306">
        <f t="shared" ref="G645:G708" ca="1" si="301">G644+acc_x*pas</f>
        <v>9.0483821355456477</v>
      </c>
      <c r="H645" s="307">
        <f t="shared" ref="H645:H708" ca="1" si="302">H644+acc_z*pas</f>
        <v>-104.81883210158306</v>
      </c>
      <c r="I645" s="304">
        <f t="shared" ref="I645:I708" ca="1" si="303">SQRT(vit_x^2+vit_z^2)</f>
        <v>105.20865355288376</v>
      </c>
      <c r="J645" s="306">
        <f t="shared" ref="J645:J708" ca="1" si="304">J644+0.5*(vit_x+G644)*pas*(K644&gt;=0)</f>
        <v>725.01152856350234</v>
      </c>
      <c r="K645" s="307">
        <f t="shared" ref="K645:K708" ca="1" si="305">K644+0.5*(vit_z+H644)*pas</f>
        <v>-4.3842854798891748</v>
      </c>
      <c r="L645" s="304">
        <f t="shared" ca="1" si="290"/>
        <v>725.0247847550836</v>
      </c>
      <c r="M645" s="306">
        <f t="shared" ref="M645:M708" ca="1" si="306">IF(AND(L644&gt;L_rampe,G645&gt;0),ATAN2(G645,H645),$M$4)</f>
        <v>-1.4846857851103548</v>
      </c>
      <c r="N645" s="304">
        <f t="shared" ref="N645:N708" ca="1" si="307">DEGREES(Beta)</f>
        <v>-85.06622938989041</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3.2539999999999996</v>
      </c>
      <c r="T645" s="304">
        <f t="shared" ca="1" si="291"/>
        <v>31.921739999999996</v>
      </c>
      <c r="U645" s="311">
        <f t="shared" ca="1" si="292"/>
        <v>0</v>
      </c>
      <c r="V645" s="306">
        <f t="shared" ca="1" si="293"/>
        <v>1.2255371927316012</v>
      </c>
      <c r="W645" s="304">
        <f t="shared" ca="1" si="294"/>
        <v>27.680414062252243</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1.2670996562909398</v>
      </c>
      <c r="AH645" s="304">
        <f t="shared" ref="AH645:AH708" ca="1" si="318">IF(AND(L644&lt;L_rampe,Poussee&lt;Poids*SIN(M644)), g*SIN(M644), (-W644+Poussee)/m)</f>
        <v>-8.5065514361599366</v>
      </c>
    </row>
    <row r="646" spans="1:34" x14ac:dyDescent="0.2">
      <c r="A646" s="347">
        <f t="shared" ca="1" si="296"/>
        <v>1E-4</v>
      </c>
      <c r="B646" s="304">
        <f t="shared" ca="1" si="297"/>
        <v>33.326500000001062</v>
      </c>
      <c r="D646" s="306">
        <f t="shared" ca="1" si="298"/>
        <v>-0.73160136103507634</v>
      </c>
      <c r="E646" s="307">
        <f t="shared" ca="1" si="299"/>
        <v>-1.3349379304645321</v>
      </c>
      <c r="F646" s="304">
        <f t="shared" ca="1" si="300"/>
        <v>1.522267988779014</v>
      </c>
      <c r="G646" s="306">
        <f t="shared" ca="1" si="301"/>
        <v>9.0483089754095438</v>
      </c>
      <c r="H646" s="307">
        <f t="shared" ca="1" si="302"/>
        <v>-104.8189655953761</v>
      </c>
      <c r="I646" s="304">
        <f t="shared" ca="1" si="303"/>
        <v>105.20878026001022</v>
      </c>
      <c r="J646" s="306">
        <f t="shared" ca="1" si="304"/>
        <v>725.01152856350234</v>
      </c>
      <c r="K646" s="307">
        <f t="shared" ca="1" si="305"/>
        <v>-4.3947673697740228</v>
      </c>
      <c r="L646" s="304">
        <f t="shared" ca="1" si="290"/>
        <v>725.024848215715</v>
      </c>
      <c r="M646" s="306">
        <f t="shared" ca="1" si="306"/>
        <v>-1.4846865870404142</v>
      </c>
      <c r="N646" s="304">
        <f t="shared" ca="1" si="307"/>
        <v>-85.066275337098276</v>
      </c>
      <c r="P646" s="310">
        <f t="shared" ca="1" si="308"/>
        <v>23</v>
      </c>
      <c r="Q646" s="304">
        <f t="shared" ca="1" si="309"/>
        <v>0</v>
      </c>
      <c r="R646" s="306">
        <f t="shared" ca="1" si="310"/>
        <v>0</v>
      </c>
      <c r="S646" s="307">
        <f t="shared" ca="1" si="311"/>
        <v>3.2539999999999996</v>
      </c>
      <c r="T646" s="304">
        <f t="shared" ca="1" si="291"/>
        <v>31.921739999999996</v>
      </c>
      <c r="U646" s="311">
        <f t="shared" ca="1" si="292"/>
        <v>0</v>
      </c>
      <c r="V646" s="306">
        <f t="shared" ca="1" si="293"/>
        <v>1.2255384773269267</v>
      </c>
      <c r="W646" s="304">
        <f t="shared" ca="1" si="294"/>
        <v>27.680509750015741</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1.2670709263174658</v>
      </c>
      <c r="AH646" s="304">
        <f t="shared" ca="1" si="318"/>
        <v>-8.5065808427327134</v>
      </c>
    </row>
    <row r="647" spans="1:34" x14ac:dyDescent="0.2">
      <c r="A647" s="347">
        <f t="shared" ca="1" si="296"/>
        <v>1E-4</v>
      </c>
      <c r="B647" s="304">
        <f t="shared" ca="1" si="297"/>
        <v>33.326600000001065</v>
      </c>
      <c r="D647" s="306">
        <f t="shared" ca="1" si="298"/>
        <v>-0.73159709365962156</v>
      </c>
      <c r="E647" s="307">
        <f t="shared" ca="1" si="299"/>
        <v>-1.3349080465320746</v>
      </c>
      <c r="F647" s="304">
        <f t="shared" ca="1" si="300"/>
        <v>1.5222397314967457</v>
      </c>
      <c r="G647" s="306">
        <f t="shared" ca="1" si="301"/>
        <v>9.0482358157001777</v>
      </c>
      <c r="H647" s="307">
        <f t="shared" ca="1" si="302"/>
        <v>-104.81909908618076</v>
      </c>
      <c r="I647" s="304">
        <f t="shared" ca="1" si="303"/>
        <v>105.20890696426372</v>
      </c>
      <c r="J647" s="306">
        <f t="shared" ca="1" si="304"/>
        <v>725.01152856350234</v>
      </c>
      <c r="K647" s="307">
        <f t="shared" ca="1" si="305"/>
        <v>-4.405249273008101</v>
      </c>
      <c r="L647" s="304">
        <f t="shared" ca="1" si="290"/>
        <v>725.02491182796155</v>
      </c>
      <c r="M647" s="306">
        <f t="shared" ca="1" si="306"/>
        <v>-1.4846873889620582</v>
      </c>
      <c r="N647" s="304">
        <f t="shared" ca="1" si="307"/>
        <v>-85.066321283823982</v>
      </c>
      <c r="P647" s="310">
        <f t="shared" ca="1" si="308"/>
        <v>23</v>
      </c>
      <c r="Q647" s="304">
        <f t="shared" ca="1" si="309"/>
        <v>0</v>
      </c>
      <c r="R647" s="306">
        <f t="shared" ca="1" si="310"/>
        <v>0</v>
      </c>
      <c r="S647" s="307">
        <f t="shared" ca="1" si="311"/>
        <v>3.2539999999999996</v>
      </c>
      <c r="T647" s="304">
        <f t="shared" ca="1" si="291"/>
        <v>31.921739999999996</v>
      </c>
      <c r="U647" s="311">
        <f t="shared" ca="1" si="292"/>
        <v>0</v>
      </c>
      <c r="V647" s="306">
        <f t="shared" ca="1" si="293"/>
        <v>1.2255397619252351</v>
      </c>
      <c r="W647" s="304">
        <f t="shared" ca="1" si="294"/>
        <v>27.680605436554924</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1.267042196706857</v>
      </c>
      <c r="AH647" s="304">
        <f t="shared" ca="1" si="318"/>
        <v>-8.5066102489292401</v>
      </c>
    </row>
    <row r="648" spans="1:34" x14ac:dyDescent="0.2">
      <c r="A648" s="347">
        <f t="shared" ca="1" si="296"/>
        <v>1E-4</v>
      </c>
      <c r="B648" s="304">
        <f t="shared" ca="1" si="297"/>
        <v>33.326700000001068</v>
      </c>
      <c r="D648" s="306">
        <f t="shared" ca="1" si="298"/>
        <v>-0.73159282627567157</v>
      </c>
      <c r="E648" s="307">
        <f t="shared" ca="1" si="299"/>
        <v>-1.3348781629820241</v>
      </c>
      <c r="F648" s="304">
        <f t="shared" ca="1" si="300"/>
        <v>1.5222114746198336</v>
      </c>
      <c r="G648" s="306">
        <f t="shared" ca="1" si="301"/>
        <v>9.0481626564175492</v>
      </c>
      <c r="H648" s="307">
        <f t="shared" ca="1" si="302"/>
        <v>-104.81923257399706</v>
      </c>
      <c r="I648" s="304">
        <f t="shared" ca="1" si="303"/>
        <v>105.2090336656443</v>
      </c>
      <c r="J648" s="306">
        <f t="shared" ca="1" si="304"/>
        <v>725.01152856350234</v>
      </c>
      <c r="K648" s="307">
        <f t="shared" ca="1" si="305"/>
        <v>-4.41573118959111</v>
      </c>
      <c r="L648" s="304">
        <f t="shared" ca="1" si="290"/>
        <v>725.02497559182393</v>
      </c>
      <c r="M648" s="306">
        <f t="shared" ca="1" si="306"/>
        <v>-1.4846881908752867</v>
      </c>
      <c r="N648" s="304">
        <f t="shared" ca="1" si="307"/>
        <v>-85.066367230067513</v>
      </c>
      <c r="P648" s="310">
        <f t="shared" ca="1" si="308"/>
        <v>23</v>
      </c>
      <c r="Q648" s="304">
        <f t="shared" ca="1" si="309"/>
        <v>0</v>
      </c>
      <c r="R648" s="306">
        <f t="shared" ca="1" si="310"/>
        <v>0</v>
      </c>
      <c r="S648" s="307">
        <f t="shared" ca="1" si="311"/>
        <v>3.2539999999999996</v>
      </c>
      <c r="T648" s="304">
        <f t="shared" ca="1" si="291"/>
        <v>31.921739999999996</v>
      </c>
      <c r="U648" s="311">
        <f t="shared" ca="1" si="292"/>
        <v>0</v>
      </c>
      <c r="V648" s="306">
        <f t="shared" ca="1" si="293"/>
        <v>1.225541046526526</v>
      </c>
      <c r="W648" s="304">
        <f t="shared" ca="1" si="294"/>
        <v>27.680701121869792</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1.2670134674591118</v>
      </c>
      <c r="AH648" s="304">
        <f t="shared" ca="1" si="318"/>
        <v>-8.5066396547495167</v>
      </c>
    </row>
    <row r="649" spans="1:34" x14ac:dyDescent="0.2">
      <c r="A649" s="347">
        <f t="shared" ca="1" si="296"/>
        <v>1E-4</v>
      </c>
      <c r="B649" s="304">
        <f t="shared" ca="1" si="297"/>
        <v>33.326800000001072</v>
      </c>
      <c r="D649" s="306">
        <f t="shared" ca="1" si="298"/>
        <v>-0.73158855888322794</v>
      </c>
      <c r="E649" s="307">
        <f t="shared" ca="1" si="299"/>
        <v>-1.3348482798143788</v>
      </c>
      <c r="F649" s="304">
        <f t="shared" ca="1" si="300"/>
        <v>1.5221832181482768</v>
      </c>
      <c r="G649" s="306">
        <f t="shared" ca="1" si="301"/>
        <v>9.0480894975616604</v>
      </c>
      <c r="H649" s="307">
        <f t="shared" ca="1" si="302"/>
        <v>-104.81936605882504</v>
      </c>
      <c r="I649" s="304">
        <f t="shared" ca="1" si="303"/>
        <v>105.20916036415198</v>
      </c>
      <c r="J649" s="306">
        <f t="shared" ca="1" si="304"/>
        <v>725.01152856350234</v>
      </c>
      <c r="K649" s="307">
        <f t="shared" ca="1" si="305"/>
        <v>-4.4262131195227514</v>
      </c>
      <c r="L649" s="304">
        <f t="shared" ca="1" si="290"/>
        <v>725.02503950730261</v>
      </c>
      <c r="M649" s="306">
        <f t="shared" ca="1" si="306"/>
        <v>-1.4846889927800999</v>
      </c>
      <c r="N649" s="304">
        <f t="shared" ca="1" si="307"/>
        <v>-85.06641317582887</v>
      </c>
      <c r="P649" s="310">
        <f t="shared" ca="1" si="308"/>
        <v>23</v>
      </c>
      <c r="Q649" s="304">
        <f t="shared" ca="1" si="309"/>
        <v>0</v>
      </c>
      <c r="R649" s="306">
        <f t="shared" ca="1" si="310"/>
        <v>0</v>
      </c>
      <c r="S649" s="307">
        <f t="shared" ca="1" si="311"/>
        <v>3.2539999999999996</v>
      </c>
      <c r="T649" s="304">
        <f t="shared" ca="1" si="291"/>
        <v>31.921739999999996</v>
      </c>
      <c r="U649" s="311">
        <f t="shared" ca="1" si="292"/>
        <v>0</v>
      </c>
      <c r="V649" s="306">
        <f t="shared" ca="1" si="293"/>
        <v>1.2255423311307996</v>
      </c>
      <c r="W649" s="304">
        <f t="shared" ca="1" si="294"/>
        <v>27.680796805960362</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1.2669847385742319</v>
      </c>
      <c r="AH649" s="304">
        <f t="shared" ca="1" si="318"/>
        <v>-8.5066690601935449</v>
      </c>
    </row>
    <row r="650" spans="1:34" x14ac:dyDescent="0.2">
      <c r="A650" s="347">
        <f t="shared" ca="1" si="296"/>
        <v>1E-4</v>
      </c>
      <c r="B650" s="304">
        <f t="shared" ca="1" si="297"/>
        <v>33.326900000001075</v>
      </c>
      <c r="D650" s="306">
        <f t="shared" ca="1" si="298"/>
        <v>-0.7315842914822912</v>
      </c>
      <c r="E650" s="307">
        <f t="shared" ca="1" si="299"/>
        <v>-1.3348183970291352</v>
      </c>
      <c r="F650" s="304">
        <f t="shared" ca="1" si="300"/>
        <v>1.5221549620820727</v>
      </c>
      <c r="G650" s="306">
        <f t="shared" ca="1" si="301"/>
        <v>9.0480163391325128</v>
      </c>
      <c r="H650" s="307">
        <f t="shared" ca="1" si="302"/>
        <v>-104.81949954066474</v>
      </c>
      <c r="I650" s="304">
        <f t="shared" ca="1" si="303"/>
        <v>105.2092870597868</v>
      </c>
      <c r="J650" s="306">
        <f t="shared" ca="1" si="304"/>
        <v>725.01152856350234</v>
      </c>
      <c r="K650" s="307">
        <f t="shared" ca="1" si="305"/>
        <v>-4.436695062802726</v>
      </c>
      <c r="L650" s="304">
        <f t="shared" ca="1" si="290"/>
        <v>725.02510357439792</v>
      </c>
      <c r="M650" s="306">
        <f t="shared" ca="1" si="306"/>
        <v>-1.4846897946764979</v>
      </c>
      <c r="N650" s="304">
        <f t="shared" ca="1" si="307"/>
        <v>-85.066459121108082</v>
      </c>
      <c r="P650" s="310">
        <f t="shared" ca="1" si="308"/>
        <v>23</v>
      </c>
      <c r="Q650" s="304">
        <f t="shared" ca="1" si="309"/>
        <v>0</v>
      </c>
      <c r="R650" s="306">
        <f t="shared" ca="1" si="310"/>
        <v>0</v>
      </c>
      <c r="S650" s="307">
        <f t="shared" ca="1" si="311"/>
        <v>3.2539999999999996</v>
      </c>
      <c r="T650" s="304">
        <f t="shared" ca="1" si="291"/>
        <v>31.921739999999996</v>
      </c>
      <c r="U650" s="311">
        <f t="shared" ca="1" si="292"/>
        <v>0</v>
      </c>
      <c r="V650" s="306">
        <f t="shared" ca="1" si="293"/>
        <v>1.2255436157380564</v>
      </c>
      <c r="W650" s="304">
        <f t="shared" ca="1" si="294"/>
        <v>27.680892488826636</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1.2669560100522084</v>
      </c>
      <c r="AH650" s="304">
        <f t="shared" ca="1" si="318"/>
        <v>-8.50669846526133</v>
      </c>
    </row>
    <row r="651" spans="1:34" x14ac:dyDescent="0.2">
      <c r="A651" s="347">
        <f t="shared" ca="1" si="296"/>
        <v>1E-4</v>
      </c>
      <c r="B651" s="304">
        <f t="shared" ca="1" si="297"/>
        <v>33.327000000001078</v>
      </c>
      <c r="D651" s="306">
        <f t="shared" ca="1" si="298"/>
        <v>-0.7315800240728626</v>
      </c>
      <c r="E651" s="307">
        <f t="shared" ca="1" si="299"/>
        <v>-1.3347885146262897</v>
      </c>
      <c r="F651" s="304">
        <f t="shared" ca="1" si="300"/>
        <v>1.5221267064212187</v>
      </c>
      <c r="G651" s="306">
        <f t="shared" ca="1" si="301"/>
        <v>9.0479431811301048</v>
      </c>
      <c r="H651" s="307">
        <f t="shared" ca="1" si="302"/>
        <v>-104.8196330195162</v>
      </c>
      <c r="I651" s="304">
        <f t="shared" ca="1" si="303"/>
        <v>105.20941375254883</v>
      </c>
      <c r="J651" s="306">
        <f t="shared" ca="1" si="304"/>
        <v>725.01152856350234</v>
      </c>
      <c r="K651" s="307">
        <f t="shared" ca="1" si="305"/>
        <v>-4.4471770194307352</v>
      </c>
      <c r="L651" s="304">
        <f t="shared" ca="1" si="290"/>
        <v>725.02516779311065</v>
      </c>
      <c r="M651" s="306">
        <f t="shared" ca="1" si="306"/>
        <v>-1.484690596564481</v>
      </c>
      <c r="N651" s="304">
        <f t="shared" ca="1" si="307"/>
        <v>-85.066505065905162</v>
      </c>
      <c r="P651" s="310">
        <f t="shared" ca="1" si="308"/>
        <v>23</v>
      </c>
      <c r="Q651" s="304">
        <f t="shared" ca="1" si="309"/>
        <v>0</v>
      </c>
      <c r="R651" s="306">
        <f t="shared" ca="1" si="310"/>
        <v>0</v>
      </c>
      <c r="S651" s="307">
        <f t="shared" ca="1" si="311"/>
        <v>3.2539999999999996</v>
      </c>
      <c r="T651" s="304">
        <f t="shared" ca="1" si="291"/>
        <v>31.921739999999996</v>
      </c>
      <c r="U651" s="311">
        <f t="shared" ca="1" si="292"/>
        <v>0</v>
      </c>
      <c r="V651" s="306">
        <f t="shared" ca="1" si="293"/>
        <v>1.2255449003482959</v>
      </c>
      <c r="W651" s="304">
        <f t="shared" ca="1" si="294"/>
        <v>27.680988170468641</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1.2669272818930448</v>
      </c>
      <c r="AH651" s="304">
        <f t="shared" ca="1" si="318"/>
        <v>-8.5067278699528703</v>
      </c>
    </row>
    <row r="652" spans="1:34" x14ac:dyDescent="0.2">
      <c r="A652" s="347">
        <f t="shared" ca="1" si="296"/>
        <v>1E-4</v>
      </c>
      <c r="B652" s="304">
        <f t="shared" ca="1" si="297"/>
        <v>33.327100000001082</v>
      </c>
      <c r="D652" s="306">
        <f t="shared" ca="1" si="298"/>
        <v>-0.7315757566549409</v>
      </c>
      <c r="E652" s="307">
        <f t="shared" ca="1" si="299"/>
        <v>-1.3347586326058369</v>
      </c>
      <c r="F652" s="304">
        <f t="shared" ca="1" si="300"/>
        <v>1.5220984511657099</v>
      </c>
      <c r="G652" s="306">
        <f t="shared" ca="1" si="301"/>
        <v>9.0478700235544398</v>
      </c>
      <c r="H652" s="307">
        <f t="shared" ca="1" si="302"/>
        <v>-104.81976649537947</v>
      </c>
      <c r="I652" s="304">
        <f t="shared" ca="1" si="303"/>
        <v>105.20954044243805</v>
      </c>
      <c r="J652" s="306">
        <f t="shared" ca="1" si="304"/>
        <v>725.01152856350234</v>
      </c>
      <c r="K652" s="307">
        <f t="shared" ca="1" si="305"/>
        <v>-4.4576589894064798</v>
      </c>
      <c r="L652" s="304">
        <f t="shared" ca="1" si="290"/>
        <v>725.02523216344127</v>
      </c>
      <c r="M652" s="306">
        <f t="shared" ca="1" si="306"/>
        <v>-1.4846913984440491</v>
      </c>
      <c r="N652" s="304">
        <f t="shared" ca="1" si="307"/>
        <v>-85.066551010220095</v>
      </c>
      <c r="P652" s="310">
        <f t="shared" ca="1" si="308"/>
        <v>23</v>
      </c>
      <c r="Q652" s="304">
        <f t="shared" ca="1" si="309"/>
        <v>0</v>
      </c>
      <c r="R652" s="306">
        <f t="shared" ca="1" si="310"/>
        <v>0</v>
      </c>
      <c r="S652" s="307">
        <f t="shared" ca="1" si="311"/>
        <v>3.2539999999999996</v>
      </c>
      <c r="T652" s="304">
        <f t="shared" ca="1" si="291"/>
        <v>31.921739999999996</v>
      </c>
      <c r="U652" s="311">
        <f t="shared" ca="1" si="292"/>
        <v>0</v>
      </c>
      <c r="V652" s="306">
        <f t="shared" ca="1" si="293"/>
        <v>1.2255461849615175</v>
      </c>
      <c r="W652" s="304">
        <f t="shared" ca="1" si="294"/>
        <v>27.681083850886345</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1.2668985540967324</v>
      </c>
      <c r="AH652" s="304">
        <f t="shared" ca="1" si="318"/>
        <v>-8.5067572742681765</v>
      </c>
    </row>
    <row r="653" spans="1:34" x14ac:dyDescent="0.2">
      <c r="A653" s="347">
        <f t="shared" ca="1" si="296"/>
        <v>1E-4</v>
      </c>
      <c r="B653" s="304">
        <f t="shared" ca="1" si="297"/>
        <v>33.327200000001085</v>
      </c>
      <c r="D653" s="306">
        <f t="shared" ca="1" si="298"/>
        <v>-0.73157148922852899</v>
      </c>
      <c r="E653" s="307">
        <f t="shared" ca="1" si="299"/>
        <v>-1.3347287509677859</v>
      </c>
      <c r="F653" s="304">
        <f t="shared" ca="1" si="300"/>
        <v>1.5220701963155554</v>
      </c>
      <c r="G653" s="306">
        <f t="shared" ca="1" si="301"/>
        <v>9.0477968664055162</v>
      </c>
      <c r="H653" s="307">
        <f t="shared" ca="1" si="302"/>
        <v>-104.81989996825456</v>
      </c>
      <c r="I653" s="304">
        <f t="shared" ca="1" si="303"/>
        <v>105.20966712945456</v>
      </c>
      <c r="J653" s="306">
        <f t="shared" ca="1" si="304"/>
        <v>725.01152856350234</v>
      </c>
      <c r="K653" s="307">
        <f t="shared" ca="1" si="305"/>
        <v>-4.4681409727296613</v>
      </c>
      <c r="L653" s="304">
        <f t="shared" ca="1" si="290"/>
        <v>725.02529668539034</v>
      </c>
      <c r="M653" s="306">
        <f t="shared" ca="1" si="306"/>
        <v>-1.4846922003152025</v>
      </c>
      <c r="N653" s="304">
        <f t="shared" ca="1" si="307"/>
        <v>-85.066596954052898</v>
      </c>
      <c r="P653" s="310">
        <f t="shared" ca="1" si="308"/>
        <v>23</v>
      </c>
      <c r="Q653" s="304">
        <f t="shared" ca="1" si="309"/>
        <v>0</v>
      </c>
      <c r="R653" s="306">
        <f t="shared" ca="1" si="310"/>
        <v>0</v>
      </c>
      <c r="S653" s="307">
        <f t="shared" ca="1" si="311"/>
        <v>3.2539999999999996</v>
      </c>
      <c r="T653" s="304">
        <f t="shared" ca="1" si="291"/>
        <v>31.921739999999996</v>
      </c>
      <c r="U653" s="311">
        <f t="shared" ca="1" si="292"/>
        <v>0</v>
      </c>
      <c r="V653" s="306">
        <f t="shared" ca="1" si="293"/>
        <v>1.2255474695777222</v>
      </c>
      <c r="W653" s="304">
        <f t="shared" ca="1" si="294"/>
        <v>27.681179530079813</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1.2668698266632799</v>
      </c>
      <c r="AH653" s="304">
        <f t="shared" ca="1" si="318"/>
        <v>-8.5067866782072379</v>
      </c>
    </row>
    <row r="654" spans="1:34" x14ac:dyDescent="0.2">
      <c r="A654" s="347">
        <f t="shared" ca="1" si="296"/>
        <v>1E-4</v>
      </c>
      <c r="B654" s="304">
        <f t="shared" ca="1" si="297"/>
        <v>33.327300000001088</v>
      </c>
      <c r="D654" s="306">
        <f t="shared" ca="1" si="298"/>
        <v>-0.73156722179362599</v>
      </c>
      <c r="E654" s="307">
        <f t="shared" ca="1" si="299"/>
        <v>-1.3346988697121169</v>
      </c>
      <c r="F654" s="304">
        <f t="shared" ca="1" si="300"/>
        <v>1.5220419418707378</v>
      </c>
      <c r="G654" s="306">
        <f t="shared" ca="1" si="301"/>
        <v>9.0477237096833374</v>
      </c>
      <c r="H654" s="307">
        <f t="shared" ca="1" si="302"/>
        <v>-104.82003343814154</v>
      </c>
      <c r="I654" s="304">
        <f t="shared" ca="1" si="303"/>
        <v>105.20979381359835</v>
      </c>
      <c r="J654" s="306">
        <f t="shared" ca="1" si="304"/>
        <v>725.01152856350234</v>
      </c>
      <c r="K654" s="307">
        <f t="shared" ca="1" si="305"/>
        <v>-4.4786229693999813</v>
      </c>
      <c r="L654" s="304">
        <f t="shared" ca="1" si="290"/>
        <v>725.02536135895843</v>
      </c>
      <c r="M654" s="306">
        <f t="shared" ca="1" si="306"/>
        <v>-1.4846930021779412</v>
      </c>
      <c r="N654" s="304">
        <f t="shared" ca="1" si="307"/>
        <v>-85.066642897403568</v>
      </c>
      <c r="P654" s="310">
        <f t="shared" ca="1" si="308"/>
        <v>23</v>
      </c>
      <c r="Q654" s="304">
        <f t="shared" ca="1" si="309"/>
        <v>0</v>
      </c>
      <c r="R654" s="306">
        <f t="shared" ca="1" si="310"/>
        <v>0</v>
      </c>
      <c r="S654" s="307">
        <f t="shared" ca="1" si="311"/>
        <v>3.2539999999999996</v>
      </c>
      <c r="T654" s="304">
        <f t="shared" ca="1" si="291"/>
        <v>31.921739999999996</v>
      </c>
      <c r="U654" s="311">
        <f t="shared" ca="1" si="292"/>
        <v>0</v>
      </c>
      <c r="V654" s="306">
        <f t="shared" ca="1" si="293"/>
        <v>1.2255487541969092</v>
      </c>
      <c r="W654" s="304">
        <f t="shared" ca="1" si="294"/>
        <v>27.681275208049023</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1.2668410995926713</v>
      </c>
      <c r="AH654" s="304">
        <f t="shared" ca="1" si="318"/>
        <v>-8.5068160817700722</v>
      </c>
    </row>
    <row r="655" spans="1:34" x14ac:dyDescent="0.2">
      <c r="A655" s="347">
        <f t="shared" ca="1" si="296"/>
        <v>1E-4</v>
      </c>
      <c r="B655" s="304">
        <f t="shared" ca="1" si="297"/>
        <v>33.327400000001091</v>
      </c>
      <c r="D655" s="306">
        <f t="shared" ca="1" si="298"/>
        <v>-0.73156295435023555</v>
      </c>
      <c r="E655" s="307">
        <f t="shared" ca="1" si="299"/>
        <v>-1.3346689888388337</v>
      </c>
      <c r="F655" s="304">
        <f t="shared" ca="1" si="300"/>
        <v>1.5220136878312625</v>
      </c>
      <c r="G655" s="306">
        <f t="shared" ca="1" si="301"/>
        <v>9.0476505533879017</v>
      </c>
      <c r="H655" s="307">
        <f t="shared" ca="1" si="302"/>
        <v>-104.82016690504042</v>
      </c>
      <c r="I655" s="304">
        <f t="shared" ca="1" si="303"/>
        <v>105.20992049486946</v>
      </c>
      <c r="J655" s="306">
        <f t="shared" ca="1" si="304"/>
        <v>725.01152856350234</v>
      </c>
      <c r="K655" s="307">
        <f t="shared" ca="1" si="305"/>
        <v>-4.4891049794171405</v>
      </c>
      <c r="L655" s="304">
        <f t="shared" ca="1" si="290"/>
        <v>725.02542618414589</v>
      </c>
      <c r="M655" s="306">
        <f t="shared" ca="1" si="306"/>
        <v>-1.4846938040322653</v>
      </c>
      <c r="N655" s="304">
        <f t="shared" ca="1" si="307"/>
        <v>-85.066688840272121</v>
      </c>
      <c r="P655" s="310">
        <f t="shared" ca="1" si="308"/>
        <v>23</v>
      </c>
      <c r="Q655" s="304">
        <f t="shared" ca="1" si="309"/>
        <v>0</v>
      </c>
      <c r="R655" s="306">
        <f t="shared" ca="1" si="310"/>
        <v>0</v>
      </c>
      <c r="S655" s="307">
        <f t="shared" ca="1" si="311"/>
        <v>3.2539999999999996</v>
      </c>
      <c r="T655" s="304">
        <f t="shared" ca="1" si="291"/>
        <v>31.921739999999996</v>
      </c>
      <c r="U655" s="311">
        <f t="shared" ca="1" si="292"/>
        <v>0</v>
      </c>
      <c r="V655" s="306">
        <f t="shared" ca="1" si="293"/>
        <v>1.2255500388190788</v>
      </c>
      <c r="W655" s="304">
        <f t="shared" ca="1" si="294"/>
        <v>27.681370884793967</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1.2668123728849086</v>
      </c>
      <c r="AH655" s="304">
        <f t="shared" ca="1" si="318"/>
        <v>-8.5068454849566777</v>
      </c>
    </row>
    <row r="656" spans="1:34" x14ac:dyDescent="0.2">
      <c r="A656" s="347">
        <f t="shared" ca="1" si="296"/>
        <v>1E-4</v>
      </c>
      <c r="B656" s="304">
        <f t="shared" ca="1" si="297"/>
        <v>33.327500000001095</v>
      </c>
      <c r="D656" s="306">
        <f t="shared" ca="1" si="298"/>
        <v>-0.73155868689835679</v>
      </c>
      <c r="E656" s="307">
        <f t="shared" ca="1" si="299"/>
        <v>-1.3346391083479432</v>
      </c>
      <c r="F656" s="304">
        <f t="shared" ca="1" si="300"/>
        <v>1.5219854341971348</v>
      </c>
      <c r="G656" s="306">
        <f t="shared" ca="1" si="301"/>
        <v>9.0475773975192126</v>
      </c>
      <c r="H656" s="307">
        <f t="shared" ca="1" si="302"/>
        <v>-104.82030036895125</v>
      </c>
      <c r="I656" s="304">
        <f t="shared" ca="1" si="303"/>
        <v>105.21004717326794</v>
      </c>
      <c r="J656" s="306">
        <f t="shared" ca="1" si="304"/>
        <v>725.01152856350234</v>
      </c>
      <c r="K656" s="307">
        <f t="shared" ca="1" si="305"/>
        <v>-4.4995870027808405</v>
      </c>
      <c r="L656" s="304">
        <f t="shared" ca="1" si="290"/>
        <v>725.02549116095338</v>
      </c>
      <c r="M656" s="306">
        <f t="shared" ca="1" si="306"/>
        <v>-1.4846946058781749</v>
      </c>
      <c r="N656" s="304">
        <f t="shared" ca="1" si="307"/>
        <v>-85.066734782658571</v>
      </c>
      <c r="P656" s="310">
        <f t="shared" ca="1" si="308"/>
        <v>23</v>
      </c>
      <c r="Q656" s="304">
        <f t="shared" ca="1" si="309"/>
        <v>0</v>
      </c>
      <c r="R656" s="306">
        <f t="shared" ca="1" si="310"/>
        <v>0</v>
      </c>
      <c r="S656" s="307">
        <f t="shared" ca="1" si="311"/>
        <v>3.2539999999999996</v>
      </c>
      <c r="T656" s="304">
        <f t="shared" ca="1" si="291"/>
        <v>31.921739999999996</v>
      </c>
      <c r="U656" s="311">
        <f t="shared" ca="1" si="292"/>
        <v>0</v>
      </c>
      <c r="V656" s="306">
        <f t="shared" ca="1" si="293"/>
        <v>1.225551323444231</v>
      </c>
      <c r="W656" s="304">
        <f t="shared" ca="1" si="294"/>
        <v>27.681466560314679</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1.2667836465399986</v>
      </c>
      <c r="AH656" s="304">
        <f t="shared" ca="1" si="318"/>
        <v>-8.5068748877670473</v>
      </c>
    </row>
    <row r="657" spans="1:34" x14ac:dyDescent="0.2">
      <c r="A657" s="347">
        <f t="shared" ca="1" si="296"/>
        <v>1E-4</v>
      </c>
      <c r="B657" s="304">
        <f t="shared" ca="1" si="297"/>
        <v>33.327600000001098</v>
      </c>
      <c r="D657" s="306">
        <f t="shared" ca="1" si="298"/>
        <v>-0.73155441943799027</v>
      </c>
      <c r="E657" s="307">
        <f t="shared" ca="1" si="299"/>
        <v>-1.3346092282394313</v>
      </c>
      <c r="F657" s="304">
        <f t="shared" ca="1" si="300"/>
        <v>1.521957180968343</v>
      </c>
      <c r="G657" s="306">
        <f t="shared" ca="1" si="301"/>
        <v>9.0475042420772684</v>
      </c>
      <c r="H657" s="307">
        <f t="shared" ca="1" si="302"/>
        <v>-104.82043382987408</v>
      </c>
      <c r="I657" s="304">
        <f t="shared" ca="1" si="303"/>
        <v>105.2101738487938</v>
      </c>
      <c r="J657" s="306">
        <f t="shared" ca="1" si="304"/>
        <v>725.01152856350234</v>
      </c>
      <c r="K657" s="307">
        <f t="shared" ca="1" si="305"/>
        <v>-4.5100690394907819</v>
      </c>
      <c r="L657" s="304">
        <f t="shared" ca="1" si="290"/>
        <v>725.02555628938148</v>
      </c>
      <c r="M657" s="306">
        <f t="shared" ca="1" si="306"/>
        <v>-1.4846954077156704</v>
      </c>
      <c r="N657" s="304">
        <f t="shared" ca="1" si="307"/>
        <v>-85.066780724562918</v>
      </c>
      <c r="P657" s="310">
        <f t="shared" ca="1" si="308"/>
        <v>23</v>
      </c>
      <c r="Q657" s="304">
        <f t="shared" ca="1" si="309"/>
        <v>0</v>
      </c>
      <c r="R657" s="306">
        <f t="shared" ca="1" si="310"/>
        <v>0</v>
      </c>
      <c r="S657" s="307">
        <f t="shared" ca="1" si="311"/>
        <v>3.2539999999999996</v>
      </c>
      <c r="T657" s="304">
        <f t="shared" ca="1" si="291"/>
        <v>31.921739999999996</v>
      </c>
      <c r="U657" s="311">
        <f t="shared" ca="1" si="292"/>
        <v>0</v>
      </c>
      <c r="V657" s="306">
        <f t="shared" ca="1" si="293"/>
        <v>1.2255526080723655</v>
      </c>
      <c r="W657" s="304">
        <f t="shared" ca="1" si="294"/>
        <v>27.68156223461115</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1.2667549205579292</v>
      </c>
      <c r="AH657" s="304">
        <f t="shared" ca="1" si="318"/>
        <v>-8.5069042902011933</v>
      </c>
    </row>
    <row r="658" spans="1:34" x14ac:dyDescent="0.2">
      <c r="A658" s="347">
        <f t="shared" ca="1" si="296"/>
        <v>1E-4</v>
      </c>
      <c r="B658" s="304">
        <f t="shared" ca="1" si="297"/>
        <v>33.327700000001101</v>
      </c>
      <c r="D658" s="306">
        <f t="shared" ca="1" si="298"/>
        <v>-0.73155015196913586</v>
      </c>
      <c r="E658" s="307">
        <f t="shared" ca="1" si="299"/>
        <v>-1.3345793485133033</v>
      </c>
      <c r="F658" s="304">
        <f t="shared" ca="1" si="300"/>
        <v>1.5219289281448918</v>
      </c>
      <c r="G658" s="306">
        <f t="shared" ca="1" si="301"/>
        <v>9.0474310870620709</v>
      </c>
      <c r="H658" s="307">
        <f t="shared" ca="1" si="302"/>
        <v>-104.82056728780893</v>
      </c>
      <c r="I658" s="304">
        <f t="shared" ca="1" si="303"/>
        <v>105.21030052144712</v>
      </c>
      <c r="J658" s="306">
        <f t="shared" ca="1" si="304"/>
        <v>725.01152856350234</v>
      </c>
      <c r="K658" s="307">
        <f t="shared" ca="1" si="305"/>
        <v>-4.5205510895466663</v>
      </c>
      <c r="L658" s="304">
        <f t="shared" ca="1" si="290"/>
        <v>725.02562156943077</v>
      </c>
      <c r="M658" s="306">
        <f t="shared" ca="1" si="306"/>
        <v>-1.4846962095447516</v>
      </c>
      <c r="N658" s="304">
        <f t="shared" ca="1" si="307"/>
        <v>-85.066826665985161</v>
      </c>
      <c r="P658" s="310">
        <f t="shared" ca="1" si="308"/>
        <v>23</v>
      </c>
      <c r="Q658" s="304">
        <f t="shared" ca="1" si="309"/>
        <v>0</v>
      </c>
      <c r="R658" s="306">
        <f t="shared" ca="1" si="310"/>
        <v>0</v>
      </c>
      <c r="S658" s="307">
        <f t="shared" ca="1" si="311"/>
        <v>3.2539999999999996</v>
      </c>
      <c r="T658" s="304">
        <f t="shared" ca="1" si="291"/>
        <v>31.921739999999996</v>
      </c>
      <c r="U658" s="311">
        <f t="shared" ca="1" si="292"/>
        <v>0</v>
      </c>
      <c r="V658" s="306">
        <f t="shared" ca="1" si="293"/>
        <v>1.2255538927034828</v>
      </c>
      <c r="W658" s="304">
        <f t="shared" ca="1" si="294"/>
        <v>27.681657907683412</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1.2667261949387054</v>
      </c>
      <c r="AH658" s="304">
        <f t="shared" ca="1" si="318"/>
        <v>-8.5069336922591123</v>
      </c>
    </row>
    <row r="659" spans="1:34" x14ac:dyDescent="0.2">
      <c r="A659" s="347">
        <f t="shared" ca="1" si="296"/>
        <v>1E-4</v>
      </c>
      <c r="B659" s="304">
        <f t="shared" ca="1" si="297"/>
        <v>33.327800000001105</v>
      </c>
      <c r="D659" s="306">
        <f t="shared" ca="1" si="298"/>
        <v>-0.7315458844917978</v>
      </c>
      <c r="E659" s="307">
        <f t="shared" ca="1" si="299"/>
        <v>-1.3345494691695468</v>
      </c>
      <c r="F659" s="304">
        <f t="shared" ca="1" si="300"/>
        <v>1.5219006757267721</v>
      </c>
      <c r="G659" s="306">
        <f t="shared" ca="1" si="301"/>
        <v>9.0473579324736217</v>
      </c>
      <c r="H659" s="307">
        <f t="shared" ca="1" si="302"/>
        <v>-104.82070074275585</v>
      </c>
      <c r="I659" s="304">
        <f t="shared" ca="1" si="303"/>
        <v>105.21042719122791</v>
      </c>
      <c r="J659" s="306">
        <f t="shared" ca="1" si="304"/>
        <v>725.01152856350234</v>
      </c>
      <c r="K659" s="307">
        <f t="shared" ca="1" si="305"/>
        <v>-4.5310331529481944</v>
      </c>
      <c r="L659" s="304">
        <f t="shared" ca="1" si="290"/>
        <v>725.02568700110157</v>
      </c>
      <c r="M659" s="306">
        <f t="shared" ca="1" si="306"/>
        <v>-1.4846970113654188</v>
      </c>
      <c r="N659" s="304">
        <f t="shared" ca="1" si="307"/>
        <v>-85.066872606925315</v>
      </c>
      <c r="P659" s="310">
        <f t="shared" ca="1" si="308"/>
        <v>23</v>
      </c>
      <c r="Q659" s="304">
        <f t="shared" ca="1" si="309"/>
        <v>0</v>
      </c>
      <c r="R659" s="306">
        <f t="shared" ca="1" si="310"/>
        <v>0</v>
      </c>
      <c r="S659" s="307">
        <f t="shared" ca="1" si="311"/>
        <v>3.2539999999999996</v>
      </c>
      <c r="T659" s="304">
        <f t="shared" ca="1" si="291"/>
        <v>31.921739999999996</v>
      </c>
      <c r="U659" s="311">
        <f t="shared" ca="1" si="292"/>
        <v>0</v>
      </c>
      <c r="V659" s="306">
        <f t="shared" ca="1" si="293"/>
        <v>1.2255551773375821</v>
      </c>
      <c r="W659" s="304">
        <f t="shared" ca="1" si="294"/>
        <v>27.681753579531453</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1.2666974696823114</v>
      </c>
      <c r="AH659" s="304">
        <f t="shared" ca="1" si="318"/>
        <v>-8.5069630939408167</v>
      </c>
    </row>
    <row r="660" spans="1:34" x14ac:dyDescent="0.2">
      <c r="A660" s="347">
        <f t="shared" ca="1" si="296"/>
        <v>1E-4</v>
      </c>
      <c r="B660" s="304">
        <f t="shared" ca="1" si="297"/>
        <v>33.327900000001108</v>
      </c>
      <c r="D660" s="306">
        <f t="shared" ca="1" si="298"/>
        <v>-0.73154161700597364</v>
      </c>
      <c r="E660" s="307">
        <f t="shared" ca="1" si="299"/>
        <v>-1.334519590208167</v>
      </c>
      <c r="F660" s="304">
        <f t="shared" ca="1" si="300"/>
        <v>1.521872423713988</v>
      </c>
      <c r="G660" s="306">
        <f t="shared" ca="1" si="301"/>
        <v>9.047284778311921</v>
      </c>
      <c r="H660" s="307">
        <f t="shared" ca="1" si="302"/>
        <v>-104.82083419471486</v>
      </c>
      <c r="I660" s="304">
        <f t="shared" ca="1" si="303"/>
        <v>105.21055385813619</v>
      </c>
      <c r="J660" s="306">
        <f t="shared" ca="1" si="304"/>
        <v>725.01152856350234</v>
      </c>
      <c r="K660" s="307">
        <f t="shared" ca="1" si="305"/>
        <v>-4.5415152296950678</v>
      </c>
      <c r="L660" s="304">
        <f t="shared" ca="1" si="290"/>
        <v>725.02575258439458</v>
      </c>
      <c r="M660" s="306">
        <f t="shared" ca="1" si="306"/>
        <v>-1.4846978131776718</v>
      </c>
      <c r="N660" s="304">
        <f t="shared" ca="1" si="307"/>
        <v>-85.066918547383381</v>
      </c>
      <c r="P660" s="310">
        <f t="shared" ca="1" si="308"/>
        <v>23</v>
      </c>
      <c r="Q660" s="304">
        <f t="shared" ca="1" si="309"/>
        <v>0</v>
      </c>
      <c r="R660" s="306">
        <f t="shared" ca="1" si="310"/>
        <v>0</v>
      </c>
      <c r="S660" s="307">
        <f t="shared" ca="1" si="311"/>
        <v>3.2539999999999996</v>
      </c>
      <c r="T660" s="304">
        <f t="shared" ca="1" si="291"/>
        <v>31.921739999999996</v>
      </c>
      <c r="U660" s="311">
        <f t="shared" ca="1" si="292"/>
        <v>0</v>
      </c>
      <c r="V660" s="306">
        <f t="shared" ca="1" si="293"/>
        <v>1.2255564619746644</v>
      </c>
      <c r="W660" s="304">
        <f t="shared" ca="1" si="294"/>
        <v>27.681849250155306</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1.2666687447887597</v>
      </c>
      <c r="AH660" s="304">
        <f t="shared" ca="1" si="318"/>
        <v>-8.5069924952462994</v>
      </c>
    </row>
    <row r="661" spans="1:34" x14ac:dyDescent="0.2">
      <c r="A661" s="347">
        <f t="shared" ca="1" si="296"/>
        <v>1E-4</v>
      </c>
      <c r="B661" s="304">
        <f t="shared" ca="1" si="297"/>
        <v>33.328000000001111</v>
      </c>
      <c r="D661" s="306">
        <f t="shared" ca="1" si="298"/>
        <v>-0.73153734951166771</v>
      </c>
      <c r="E661" s="307">
        <f t="shared" ca="1" si="299"/>
        <v>-1.3344897116291552</v>
      </c>
      <c r="F661" s="304">
        <f t="shared" ca="1" si="300"/>
        <v>1.5218441721065339</v>
      </c>
      <c r="G661" s="306">
        <f t="shared" ca="1" si="301"/>
        <v>9.0472116245769705</v>
      </c>
      <c r="H661" s="307">
        <f t="shared" ca="1" si="302"/>
        <v>-104.82096764368603</v>
      </c>
      <c r="I661" s="304">
        <f t="shared" ca="1" si="303"/>
        <v>105.21068052217205</v>
      </c>
      <c r="J661" s="306">
        <f t="shared" ca="1" si="304"/>
        <v>725.01152856350234</v>
      </c>
      <c r="K661" s="307">
        <f t="shared" ca="1" si="305"/>
        <v>-4.5519973197869881</v>
      </c>
      <c r="L661" s="304">
        <f t="shared" ca="1" si="290"/>
        <v>725.02581831931025</v>
      </c>
      <c r="M661" s="306">
        <f t="shared" ca="1" si="306"/>
        <v>-1.4846986149815111</v>
      </c>
      <c r="N661" s="304">
        <f t="shared" ca="1" si="307"/>
        <v>-85.066964487359371</v>
      </c>
      <c r="P661" s="310">
        <f t="shared" ca="1" si="308"/>
        <v>23</v>
      </c>
      <c r="Q661" s="304">
        <f t="shared" ca="1" si="309"/>
        <v>0</v>
      </c>
      <c r="R661" s="306">
        <f t="shared" ca="1" si="310"/>
        <v>0</v>
      </c>
      <c r="S661" s="307">
        <f t="shared" ca="1" si="311"/>
        <v>3.2539999999999996</v>
      </c>
      <c r="T661" s="304">
        <f t="shared" ca="1" si="291"/>
        <v>31.921739999999996</v>
      </c>
      <c r="U661" s="311">
        <f t="shared" ca="1" si="292"/>
        <v>0</v>
      </c>
      <c r="V661" s="306">
        <f t="shared" ca="1" si="293"/>
        <v>1.2255577466147289</v>
      </c>
      <c r="W661" s="304">
        <f t="shared" ca="1" si="294"/>
        <v>27.681944919554969</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1.2666400202580359</v>
      </c>
      <c r="AH661" s="304">
        <f t="shared" ca="1" si="318"/>
        <v>-8.507021896175571</v>
      </c>
    </row>
    <row r="662" spans="1:34" x14ac:dyDescent="0.2">
      <c r="A662" s="347">
        <f t="shared" ca="1" si="296"/>
        <v>1E-4</v>
      </c>
      <c r="B662" s="304">
        <f t="shared" ca="1" si="297"/>
        <v>33.328100000001115</v>
      </c>
      <c r="D662" s="306">
        <f t="shared" ca="1" si="298"/>
        <v>-0.73153308200887823</v>
      </c>
      <c r="E662" s="307">
        <f t="shared" ca="1" si="299"/>
        <v>-1.3344598334325077</v>
      </c>
      <c r="F662" s="304">
        <f t="shared" ca="1" si="300"/>
        <v>1.5218159209044058</v>
      </c>
      <c r="G662" s="306">
        <f t="shared" ca="1" si="301"/>
        <v>9.0471384712687701</v>
      </c>
      <c r="H662" s="307">
        <f t="shared" ca="1" si="302"/>
        <v>-104.82110108966937</v>
      </c>
      <c r="I662" s="304">
        <f t="shared" ca="1" si="303"/>
        <v>105.21080718333549</v>
      </c>
      <c r="J662" s="306">
        <f t="shared" ca="1" si="304"/>
        <v>725.01152856350234</v>
      </c>
      <c r="K662" s="307">
        <f t="shared" ca="1" si="305"/>
        <v>-4.5624794232236558</v>
      </c>
      <c r="L662" s="304">
        <f t="shared" ca="1" si="290"/>
        <v>725.02588420584925</v>
      </c>
      <c r="M662" s="306">
        <f t="shared" ca="1" si="306"/>
        <v>-1.484699416776937</v>
      </c>
      <c r="N662" s="304">
        <f t="shared" ca="1" si="307"/>
        <v>-85.067010426853301</v>
      </c>
      <c r="P662" s="310">
        <f t="shared" ca="1" si="308"/>
        <v>23</v>
      </c>
      <c r="Q662" s="304">
        <f t="shared" ca="1" si="309"/>
        <v>0</v>
      </c>
      <c r="R662" s="306">
        <f t="shared" ca="1" si="310"/>
        <v>0</v>
      </c>
      <c r="S662" s="307">
        <f t="shared" ca="1" si="311"/>
        <v>3.2539999999999996</v>
      </c>
      <c r="T662" s="304">
        <f t="shared" ca="1" si="291"/>
        <v>31.921739999999996</v>
      </c>
      <c r="U662" s="311">
        <f t="shared" ca="1" si="292"/>
        <v>0</v>
      </c>
      <c r="V662" s="306">
        <f t="shared" ca="1" si="293"/>
        <v>1.2255590312577755</v>
      </c>
      <c r="W662" s="304">
        <f t="shared" ca="1" si="294"/>
        <v>27.682040587730434</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1.2666112960901419</v>
      </c>
      <c r="AH662" s="304">
        <f t="shared" ca="1" si="318"/>
        <v>-8.5070512967286334</v>
      </c>
    </row>
    <row r="663" spans="1:34" x14ac:dyDescent="0.2">
      <c r="A663" s="347">
        <f t="shared" ca="1" si="296"/>
        <v>1E-4</v>
      </c>
      <c r="B663" s="304">
        <f t="shared" ca="1" si="297"/>
        <v>33.328200000001118</v>
      </c>
      <c r="D663" s="306">
        <f t="shared" ca="1" si="298"/>
        <v>-0.73152881449760421</v>
      </c>
      <c r="E663" s="307">
        <f t="shared" ca="1" si="299"/>
        <v>-1.3344299556182317</v>
      </c>
      <c r="F663" s="304">
        <f t="shared" ca="1" si="300"/>
        <v>1.5217876701076094</v>
      </c>
      <c r="G663" s="306">
        <f t="shared" ca="1" si="301"/>
        <v>9.04706531838732</v>
      </c>
      <c r="H663" s="307">
        <f t="shared" ca="1" si="302"/>
        <v>-104.82123453266493</v>
      </c>
      <c r="I663" s="304">
        <f t="shared" ca="1" si="303"/>
        <v>105.21093384162653</v>
      </c>
      <c r="J663" s="306">
        <f t="shared" ca="1" si="304"/>
        <v>725.01152856350234</v>
      </c>
      <c r="K663" s="307">
        <f t="shared" ca="1" si="305"/>
        <v>-4.5729615400047727</v>
      </c>
      <c r="L663" s="304">
        <f t="shared" ca="1" si="290"/>
        <v>725.02595024401205</v>
      </c>
      <c r="M663" s="306">
        <f t="shared" ca="1" si="306"/>
        <v>-1.4847002185639488</v>
      </c>
      <c r="N663" s="304">
        <f t="shared" ca="1" si="307"/>
        <v>-85.067056365865142</v>
      </c>
      <c r="P663" s="310">
        <f t="shared" ca="1" si="308"/>
        <v>23</v>
      </c>
      <c r="Q663" s="304">
        <f t="shared" ca="1" si="309"/>
        <v>0</v>
      </c>
      <c r="R663" s="306">
        <f t="shared" ca="1" si="310"/>
        <v>0</v>
      </c>
      <c r="S663" s="307">
        <f t="shared" ca="1" si="311"/>
        <v>3.2539999999999996</v>
      </c>
      <c r="T663" s="304">
        <f t="shared" ca="1" si="291"/>
        <v>31.921739999999996</v>
      </c>
      <c r="U663" s="311">
        <f t="shared" ca="1" si="292"/>
        <v>0</v>
      </c>
      <c r="V663" s="306">
        <f t="shared" ca="1" si="293"/>
        <v>1.2255603159038047</v>
      </c>
      <c r="W663" s="304">
        <f t="shared" ca="1" si="294"/>
        <v>27.682136254681726</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1.2665825722850812</v>
      </c>
      <c r="AH663" s="304">
        <f t="shared" ca="1" si="318"/>
        <v>-8.5070806969054811</v>
      </c>
    </row>
    <row r="664" spans="1:34" x14ac:dyDescent="0.2">
      <c r="A664" s="347">
        <f t="shared" ca="1" si="296"/>
        <v>1E-4</v>
      </c>
      <c r="B664" s="304">
        <f t="shared" ca="1" si="297"/>
        <v>33.328300000001121</v>
      </c>
      <c r="D664" s="306">
        <f t="shared" ca="1" si="298"/>
        <v>-0.73152454697785219</v>
      </c>
      <c r="E664" s="307">
        <f t="shared" ca="1" si="299"/>
        <v>-1.3344000781863166</v>
      </c>
      <c r="F664" s="304">
        <f t="shared" ca="1" si="300"/>
        <v>1.5217594197161388</v>
      </c>
      <c r="G664" s="306">
        <f t="shared" ca="1" si="301"/>
        <v>9.0469921659326218</v>
      </c>
      <c r="H664" s="307">
        <f t="shared" ca="1" si="302"/>
        <v>-104.82136797267275</v>
      </c>
      <c r="I664" s="304">
        <f t="shared" ca="1" si="303"/>
        <v>105.21106049704522</v>
      </c>
      <c r="J664" s="306">
        <f t="shared" ca="1" si="304"/>
        <v>725.01152856350234</v>
      </c>
      <c r="K664" s="307">
        <f t="shared" ca="1" si="305"/>
        <v>-4.5834436701300394</v>
      </c>
      <c r="L664" s="304">
        <f t="shared" ca="1" si="290"/>
        <v>725.02601643379899</v>
      </c>
      <c r="M664" s="306">
        <f t="shared" ca="1" si="306"/>
        <v>-1.4847010203425475</v>
      </c>
      <c r="N664" s="304">
        <f t="shared" ca="1" si="307"/>
        <v>-85.06710230439495</v>
      </c>
      <c r="P664" s="310">
        <f t="shared" ca="1" si="308"/>
        <v>23</v>
      </c>
      <c r="Q664" s="304">
        <f t="shared" ca="1" si="309"/>
        <v>0</v>
      </c>
      <c r="R664" s="306">
        <f t="shared" ca="1" si="310"/>
        <v>0</v>
      </c>
      <c r="S664" s="307">
        <f t="shared" ca="1" si="311"/>
        <v>3.2539999999999996</v>
      </c>
      <c r="T664" s="304">
        <f t="shared" ca="1" si="291"/>
        <v>31.921739999999996</v>
      </c>
      <c r="U664" s="311">
        <f t="shared" ca="1" si="292"/>
        <v>0</v>
      </c>
      <c r="V664" s="306">
        <f t="shared" ca="1" si="293"/>
        <v>1.225561600552816</v>
      </c>
      <c r="W664" s="304">
        <f t="shared" ca="1" si="294"/>
        <v>27.682231920408853</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1.2665538488428432</v>
      </c>
      <c r="AH664" s="304">
        <f t="shared" ca="1" si="318"/>
        <v>-8.5071100967061248</v>
      </c>
    </row>
    <row r="665" spans="1:34" x14ac:dyDescent="0.2">
      <c r="A665" s="347">
        <f t="shared" ca="1" si="296"/>
        <v>1E-4</v>
      </c>
      <c r="B665" s="304">
        <f t="shared" ca="1" si="297"/>
        <v>33.328400000001125</v>
      </c>
      <c r="D665" s="306">
        <f t="shared" ca="1" si="298"/>
        <v>-0.73152027944961806</v>
      </c>
      <c r="E665" s="307">
        <f t="shared" ca="1" si="299"/>
        <v>-1.3343702011367586</v>
      </c>
      <c r="F665" s="304">
        <f t="shared" ca="1" si="300"/>
        <v>1.5217311697299891</v>
      </c>
      <c r="G665" s="306">
        <f t="shared" ca="1" si="301"/>
        <v>9.0469190139046773</v>
      </c>
      <c r="H665" s="307">
        <f t="shared" ca="1" si="302"/>
        <v>-104.82150140969286</v>
      </c>
      <c r="I665" s="304">
        <f t="shared" ca="1" si="303"/>
        <v>105.21118714959161</v>
      </c>
      <c r="J665" s="306">
        <f t="shared" ca="1" si="304"/>
        <v>725.01152856350234</v>
      </c>
      <c r="K665" s="307">
        <f t="shared" ca="1" si="305"/>
        <v>-4.5939258135991574</v>
      </c>
      <c r="L665" s="304">
        <f t="shared" ca="1" si="290"/>
        <v>725.02608277521097</v>
      </c>
      <c r="M665" s="306">
        <f t="shared" ca="1" si="306"/>
        <v>-1.4847018221127326</v>
      </c>
      <c r="N665" s="304">
        <f t="shared" ca="1" si="307"/>
        <v>-85.067148242442698</v>
      </c>
      <c r="P665" s="310">
        <f t="shared" ca="1" si="308"/>
        <v>23</v>
      </c>
      <c r="Q665" s="304">
        <f t="shared" ca="1" si="309"/>
        <v>0</v>
      </c>
      <c r="R665" s="306">
        <f t="shared" ca="1" si="310"/>
        <v>0</v>
      </c>
      <c r="S665" s="307">
        <f t="shared" ca="1" si="311"/>
        <v>3.2539999999999996</v>
      </c>
      <c r="T665" s="304">
        <f t="shared" ca="1" si="291"/>
        <v>31.921739999999996</v>
      </c>
      <c r="U665" s="311">
        <f t="shared" ca="1" si="292"/>
        <v>0</v>
      </c>
      <c r="V665" s="306">
        <f t="shared" ca="1" si="293"/>
        <v>1.2255628852048097</v>
      </c>
      <c r="W665" s="304">
        <f t="shared" ca="1" si="294"/>
        <v>27.682327584911818</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1.2665251257634296</v>
      </c>
      <c r="AH665" s="304">
        <f t="shared" ca="1" si="318"/>
        <v>-8.5071394961305646</v>
      </c>
    </row>
    <row r="666" spans="1:34" x14ac:dyDescent="0.2">
      <c r="A666" s="347">
        <f t="shared" ca="1" si="296"/>
        <v>1E-4</v>
      </c>
      <c r="B666" s="304">
        <f t="shared" ca="1" si="297"/>
        <v>33.328500000001128</v>
      </c>
      <c r="D666" s="306">
        <f t="shared" ca="1" si="298"/>
        <v>-0.73151601191290572</v>
      </c>
      <c r="E666" s="307">
        <f t="shared" ca="1" si="299"/>
        <v>-1.3343403244695597</v>
      </c>
      <c r="F666" s="304">
        <f t="shared" ca="1" si="300"/>
        <v>1.5217029201491639</v>
      </c>
      <c r="G666" s="306">
        <f t="shared" ca="1" si="301"/>
        <v>9.0468458623034866</v>
      </c>
      <c r="H666" s="307">
        <f t="shared" ca="1" si="302"/>
        <v>-104.82163484372531</v>
      </c>
      <c r="I666" s="304">
        <f t="shared" ca="1" si="303"/>
        <v>105.21131379926574</v>
      </c>
      <c r="J666" s="306">
        <f t="shared" ca="1" si="304"/>
        <v>725.01152856350234</v>
      </c>
      <c r="K666" s="307">
        <f t="shared" ca="1" si="305"/>
        <v>-4.6044079704118284</v>
      </c>
      <c r="L666" s="304">
        <f t="shared" ca="1" si="290"/>
        <v>725.02614926824822</v>
      </c>
      <c r="M666" s="306">
        <f t="shared" ca="1" si="306"/>
        <v>-1.4847026238745047</v>
      </c>
      <c r="N666" s="304">
        <f t="shared" ca="1" si="307"/>
        <v>-85.067194180008414</v>
      </c>
      <c r="P666" s="310">
        <f t="shared" ca="1" si="308"/>
        <v>23</v>
      </c>
      <c r="Q666" s="304">
        <f t="shared" ca="1" si="309"/>
        <v>0</v>
      </c>
      <c r="R666" s="306">
        <f t="shared" ca="1" si="310"/>
        <v>0</v>
      </c>
      <c r="S666" s="307">
        <f t="shared" ca="1" si="311"/>
        <v>3.2539999999999996</v>
      </c>
      <c r="T666" s="304">
        <f t="shared" ca="1" si="291"/>
        <v>31.921739999999996</v>
      </c>
      <c r="U666" s="311">
        <f t="shared" ca="1" si="292"/>
        <v>0</v>
      </c>
      <c r="V666" s="306">
        <f t="shared" ca="1" si="293"/>
        <v>1.2255641698597854</v>
      </c>
      <c r="W666" s="304">
        <f t="shared" ca="1" si="294"/>
        <v>27.682423248190634</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1.2664964030468386</v>
      </c>
      <c r="AH666" s="304">
        <f t="shared" ca="1" si="318"/>
        <v>-8.5071688951788023</v>
      </c>
    </row>
    <row r="667" spans="1:34" x14ac:dyDescent="0.2">
      <c r="A667" s="347">
        <f t="shared" ca="1" si="296"/>
        <v>1E-4</v>
      </c>
      <c r="B667" s="304">
        <f t="shared" ca="1" si="297"/>
        <v>33.328600000001131</v>
      </c>
      <c r="D667" s="306">
        <f t="shared" ca="1" si="298"/>
        <v>-0.73151174436771316</v>
      </c>
      <c r="E667" s="307">
        <f t="shared" ca="1" si="299"/>
        <v>-1.3343104481847163</v>
      </c>
      <c r="F667" s="304">
        <f t="shared" ca="1" si="300"/>
        <v>1.521674670973659</v>
      </c>
      <c r="G667" s="306">
        <f t="shared" ca="1" si="301"/>
        <v>9.0467727111290497</v>
      </c>
      <c r="H667" s="307">
        <f t="shared" ca="1" si="302"/>
        <v>-104.82176827477012</v>
      </c>
      <c r="I667" s="304">
        <f t="shared" ca="1" si="303"/>
        <v>105.21144044606761</v>
      </c>
      <c r="J667" s="306">
        <f t="shared" ca="1" si="304"/>
        <v>725.01152856350234</v>
      </c>
      <c r="K667" s="307">
        <f t="shared" ca="1" si="305"/>
        <v>-4.6148901405677529</v>
      </c>
      <c r="L667" s="304">
        <f t="shared" ca="1" si="290"/>
        <v>725.02621591291143</v>
      </c>
      <c r="M667" s="306">
        <f t="shared" ca="1" si="306"/>
        <v>-1.4847034256278635</v>
      </c>
      <c r="N667" s="304">
        <f t="shared" ca="1" si="307"/>
        <v>-85.067240117092084</v>
      </c>
      <c r="P667" s="310">
        <f t="shared" ca="1" si="308"/>
        <v>23</v>
      </c>
      <c r="Q667" s="304">
        <f t="shared" ca="1" si="309"/>
        <v>0</v>
      </c>
      <c r="R667" s="306">
        <f t="shared" ca="1" si="310"/>
        <v>0</v>
      </c>
      <c r="S667" s="307">
        <f t="shared" ca="1" si="311"/>
        <v>3.2539999999999996</v>
      </c>
      <c r="T667" s="304">
        <f t="shared" ca="1" si="291"/>
        <v>31.921739999999996</v>
      </c>
      <c r="U667" s="311">
        <f t="shared" ca="1" si="292"/>
        <v>0</v>
      </c>
      <c r="V667" s="306">
        <f t="shared" ca="1" si="293"/>
        <v>1.2255654545177437</v>
      </c>
      <c r="W667" s="304">
        <f t="shared" ca="1" si="294"/>
        <v>27.682518910245307</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1.266467680693065</v>
      </c>
      <c r="AH667" s="304">
        <f t="shared" ca="1" si="318"/>
        <v>-8.5071982938508413</v>
      </c>
    </row>
    <row r="668" spans="1:34" x14ac:dyDescent="0.2">
      <c r="A668" s="347">
        <f t="shared" ca="1" si="296"/>
        <v>1E-4</v>
      </c>
      <c r="B668" s="304">
        <f t="shared" ca="1" si="297"/>
        <v>33.328700000001135</v>
      </c>
      <c r="D668" s="306">
        <f t="shared" ca="1" si="298"/>
        <v>-0.73150747681404416</v>
      </c>
      <c r="E668" s="307">
        <f t="shared" ca="1" si="299"/>
        <v>-1.3342805722822249</v>
      </c>
      <c r="F668" s="304">
        <f t="shared" ca="1" si="300"/>
        <v>1.5216464222034733</v>
      </c>
      <c r="G668" s="306">
        <f t="shared" ca="1" si="301"/>
        <v>9.0466995603813682</v>
      </c>
      <c r="H668" s="307">
        <f t="shared" ca="1" si="302"/>
        <v>-104.82190170282735</v>
      </c>
      <c r="I668" s="304">
        <f t="shared" ca="1" si="303"/>
        <v>105.2115670899973</v>
      </c>
      <c r="J668" s="306">
        <f t="shared" ca="1" si="304"/>
        <v>725.01152856350234</v>
      </c>
      <c r="K668" s="307">
        <f t="shared" ca="1" si="305"/>
        <v>-4.6253723240666327</v>
      </c>
      <c r="L668" s="304">
        <f t="shared" ca="1" si="290"/>
        <v>725.02628270920115</v>
      </c>
      <c r="M668" s="306">
        <f t="shared" ca="1" si="306"/>
        <v>-1.4847042273728095</v>
      </c>
      <c r="N668" s="304">
        <f t="shared" ca="1" si="307"/>
        <v>-85.067286053693735</v>
      </c>
      <c r="P668" s="310">
        <f t="shared" ca="1" si="308"/>
        <v>23</v>
      </c>
      <c r="Q668" s="304">
        <f t="shared" ca="1" si="309"/>
        <v>0</v>
      </c>
      <c r="R668" s="306">
        <f t="shared" ca="1" si="310"/>
        <v>0</v>
      </c>
      <c r="S668" s="307">
        <f t="shared" ca="1" si="311"/>
        <v>3.2539999999999996</v>
      </c>
      <c r="T668" s="304">
        <f t="shared" ca="1" si="291"/>
        <v>31.921739999999996</v>
      </c>
      <c r="U668" s="311">
        <f t="shared" ca="1" si="292"/>
        <v>0</v>
      </c>
      <c r="V668" s="306">
        <f t="shared" ca="1" si="293"/>
        <v>1.225566739178684</v>
      </c>
      <c r="W668" s="304">
        <f t="shared" ca="1" si="294"/>
        <v>27.682614571075863</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1.2664389587021088</v>
      </c>
      <c r="AH668" s="304">
        <f t="shared" ca="1" si="318"/>
        <v>-8.5072276921466834</v>
      </c>
    </row>
    <row r="669" spans="1:34" x14ac:dyDescent="0.2">
      <c r="A669" s="347">
        <f t="shared" ca="1" si="296"/>
        <v>1E-4</v>
      </c>
      <c r="B669" s="304">
        <f t="shared" ca="1" si="297"/>
        <v>33.328800000001138</v>
      </c>
      <c r="D669" s="306">
        <f t="shared" ca="1" si="298"/>
        <v>-0.73150320925189738</v>
      </c>
      <c r="E669" s="307">
        <f t="shared" ca="1" si="299"/>
        <v>-1.3342506967620746</v>
      </c>
      <c r="F669" s="304">
        <f t="shared" ca="1" si="300"/>
        <v>1.521618173838597</v>
      </c>
      <c r="G669" s="306">
        <f t="shared" ca="1" si="301"/>
        <v>9.0466264100604423</v>
      </c>
      <c r="H669" s="307">
        <f t="shared" ca="1" si="302"/>
        <v>-104.82203512789702</v>
      </c>
      <c r="I669" s="304">
        <f t="shared" ca="1" si="303"/>
        <v>105.21169373105482</v>
      </c>
      <c r="J669" s="306">
        <f t="shared" ca="1" si="304"/>
        <v>725.01152856350234</v>
      </c>
      <c r="K669" s="307">
        <f t="shared" ca="1" si="305"/>
        <v>-4.6358545209081692</v>
      </c>
      <c r="L669" s="304">
        <f t="shared" ca="1" si="290"/>
        <v>725.02634965711775</v>
      </c>
      <c r="M669" s="306">
        <f t="shared" ca="1" si="306"/>
        <v>-1.4847050291093424</v>
      </c>
      <c r="N669" s="304">
        <f t="shared" ca="1" si="307"/>
        <v>-85.067331989813354</v>
      </c>
      <c r="P669" s="310">
        <f t="shared" ca="1" si="308"/>
        <v>23</v>
      </c>
      <c r="Q669" s="304">
        <f t="shared" ca="1" si="309"/>
        <v>0</v>
      </c>
      <c r="R669" s="306">
        <f t="shared" ca="1" si="310"/>
        <v>0</v>
      </c>
      <c r="S669" s="307">
        <f t="shared" ca="1" si="311"/>
        <v>3.2539999999999996</v>
      </c>
      <c r="T669" s="304">
        <f t="shared" ca="1" si="291"/>
        <v>31.921739999999996</v>
      </c>
      <c r="U669" s="311">
        <f t="shared" ca="1" si="292"/>
        <v>0</v>
      </c>
      <c r="V669" s="306">
        <f t="shared" ca="1" si="293"/>
        <v>1.2255680238426061</v>
      </c>
      <c r="W669" s="304">
        <f t="shared" ca="1" si="294"/>
        <v>27.682710230682282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1.2664102370739609</v>
      </c>
      <c r="AH669" s="304">
        <f t="shared" ca="1" si="318"/>
        <v>-8.5072570900663393</v>
      </c>
    </row>
    <row r="670" spans="1:34" x14ac:dyDescent="0.2">
      <c r="A670" s="347">
        <f t="shared" ca="1" si="296"/>
        <v>1E-4</v>
      </c>
      <c r="B670" s="304">
        <f t="shared" ca="1" si="297"/>
        <v>33.328900000001141</v>
      </c>
      <c r="D670" s="306">
        <f t="shared" ca="1" si="298"/>
        <v>-0.73149894168127583</v>
      </c>
      <c r="E670" s="307">
        <f t="shared" ca="1" si="299"/>
        <v>-1.3342208216242781</v>
      </c>
      <c r="F670" s="304">
        <f t="shared" ca="1" si="300"/>
        <v>1.5215899258790426</v>
      </c>
      <c r="G670" s="306">
        <f t="shared" ca="1" si="301"/>
        <v>9.0465532601662737</v>
      </c>
      <c r="H670" s="307">
        <f t="shared" ca="1" si="302"/>
        <v>-104.82216854997918</v>
      </c>
      <c r="I670" s="304">
        <f t="shared" ca="1" si="303"/>
        <v>105.21182036924021</v>
      </c>
      <c r="J670" s="306">
        <f t="shared" ca="1" si="304"/>
        <v>725.01152856350234</v>
      </c>
      <c r="K670" s="307">
        <f t="shared" ca="1" si="305"/>
        <v>-4.6463367310920631</v>
      </c>
      <c r="L670" s="304">
        <f t="shared" ca="1" si="290"/>
        <v>725.026416756662</v>
      </c>
      <c r="M670" s="306">
        <f t="shared" ca="1" si="306"/>
        <v>-1.4847058308374628</v>
      </c>
      <c r="N670" s="304">
        <f t="shared" ca="1" si="307"/>
        <v>-85.06737792545097</v>
      </c>
      <c r="P670" s="310">
        <f t="shared" ca="1" si="308"/>
        <v>23</v>
      </c>
      <c r="Q670" s="304">
        <f t="shared" ca="1" si="309"/>
        <v>0</v>
      </c>
      <c r="R670" s="306">
        <f t="shared" ca="1" si="310"/>
        <v>0</v>
      </c>
      <c r="S670" s="307">
        <f t="shared" ca="1" si="311"/>
        <v>3.2539999999999996</v>
      </c>
      <c r="T670" s="304">
        <f t="shared" ca="1" si="291"/>
        <v>31.921739999999996</v>
      </c>
      <c r="U670" s="311">
        <f t="shared" ca="1" si="292"/>
        <v>0</v>
      </c>
      <c r="V670" s="306">
        <f t="shared" ca="1" si="293"/>
        <v>1.225569308509511</v>
      </c>
      <c r="W670" s="304">
        <f t="shared" ca="1" si="294"/>
        <v>27.6828058890646</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1.2663815158086305</v>
      </c>
      <c r="AH670" s="304">
        <f t="shared" ca="1" si="318"/>
        <v>-8.5072864876097984</v>
      </c>
    </row>
    <row r="671" spans="1:34" x14ac:dyDescent="0.2">
      <c r="A671" s="347">
        <f t="shared" ca="1" si="296"/>
        <v>1E-4</v>
      </c>
      <c r="B671" s="304">
        <f t="shared" ca="1" si="297"/>
        <v>33.329000000001145</v>
      </c>
      <c r="D671" s="306">
        <f t="shared" ca="1" si="298"/>
        <v>-0.73149467410217817</v>
      </c>
      <c r="E671" s="307">
        <f t="shared" ca="1" si="299"/>
        <v>-1.3341909468688193</v>
      </c>
      <c r="F671" s="304">
        <f t="shared" ca="1" si="300"/>
        <v>1.5215616783247956</v>
      </c>
      <c r="G671" s="306">
        <f t="shared" ca="1" si="301"/>
        <v>9.0464801106988642</v>
      </c>
      <c r="H671" s="307">
        <f t="shared" ca="1" si="302"/>
        <v>-104.82230196907386</v>
      </c>
      <c r="I671" s="304">
        <f t="shared" ca="1" si="303"/>
        <v>105.21194700455351</v>
      </c>
      <c r="J671" s="306">
        <f t="shared" ca="1" si="304"/>
        <v>725.01152856350234</v>
      </c>
      <c r="K671" s="307">
        <f t="shared" ca="1" si="305"/>
        <v>-4.6568189546180161</v>
      </c>
      <c r="L671" s="304">
        <f t="shared" ca="1" si="290"/>
        <v>725.02648400783414</v>
      </c>
      <c r="M671" s="306">
        <f t="shared" ca="1" si="306"/>
        <v>-1.4847066325571703</v>
      </c>
      <c r="N671" s="304">
        <f t="shared" ca="1" si="307"/>
        <v>-85.067423860606567</v>
      </c>
      <c r="P671" s="310">
        <f t="shared" ca="1" si="308"/>
        <v>23</v>
      </c>
      <c r="Q671" s="304">
        <f t="shared" ca="1" si="309"/>
        <v>0</v>
      </c>
      <c r="R671" s="306">
        <f t="shared" ca="1" si="310"/>
        <v>0</v>
      </c>
      <c r="S671" s="307">
        <f t="shared" ca="1" si="311"/>
        <v>3.2539999999999996</v>
      </c>
      <c r="T671" s="304">
        <f t="shared" ca="1" si="291"/>
        <v>31.921739999999996</v>
      </c>
      <c r="U671" s="311">
        <f t="shared" ca="1" si="292"/>
        <v>0</v>
      </c>
      <c r="V671" s="306">
        <f t="shared" ca="1" si="293"/>
        <v>1.2255705931793976</v>
      </c>
      <c r="W671" s="304">
        <f t="shared" ca="1" si="294"/>
        <v>27.682901546222805</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1.2663527949061049</v>
      </c>
      <c r="AH671" s="304">
        <f t="shared" ca="1" si="318"/>
        <v>-8.5073158847770749</v>
      </c>
    </row>
    <row r="672" spans="1:34" x14ac:dyDescent="0.2">
      <c r="A672" s="347">
        <f t="shared" ca="1" si="296"/>
        <v>1E-4</v>
      </c>
      <c r="B672" s="304">
        <f t="shared" ca="1" si="297"/>
        <v>33.329100000001148</v>
      </c>
      <c r="D672" s="306">
        <f t="shared" ca="1" si="298"/>
        <v>-0.73149040651460784</v>
      </c>
      <c r="E672" s="307">
        <f t="shared" ca="1" si="299"/>
        <v>-1.3341610724957018</v>
      </c>
      <c r="F672" s="304">
        <f t="shared" ca="1" si="300"/>
        <v>1.5215334311758608</v>
      </c>
      <c r="G672" s="306">
        <f t="shared" ca="1" si="301"/>
        <v>9.0464069616582119</v>
      </c>
      <c r="H672" s="307">
        <f t="shared" ca="1" si="302"/>
        <v>-104.82243538518111</v>
      </c>
      <c r="I672" s="304">
        <f t="shared" ca="1" si="303"/>
        <v>105.21207363699476</v>
      </c>
      <c r="J672" s="306">
        <f t="shared" ca="1" si="304"/>
        <v>725.01152856350234</v>
      </c>
      <c r="K672" s="307">
        <f t="shared" ca="1" si="305"/>
        <v>-4.6673011914857288</v>
      </c>
      <c r="L672" s="304">
        <f t="shared" ca="1" si="290"/>
        <v>725.02655141063497</v>
      </c>
      <c r="M672" s="306">
        <f t="shared" ca="1" si="306"/>
        <v>-1.4847074342684654</v>
      </c>
      <c r="N672" s="304">
        <f t="shared" ca="1" si="307"/>
        <v>-85.067469795280161</v>
      </c>
      <c r="P672" s="310">
        <f t="shared" ca="1" si="308"/>
        <v>23</v>
      </c>
      <c r="Q672" s="304">
        <f t="shared" ca="1" si="309"/>
        <v>0</v>
      </c>
      <c r="R672" s="306">
        <f t="shared" ca="1" si="310"/>
        <v>0</v>
      </c>
      <c r="S672" s="307">
        <f t="shared" ca="1" si="311"/>
        <v>3.2539999999999996</v>
      </c>
      <c r="T672" s="304">
        <f t="shared" ca="1" si="291"/>
        <v>31.921739999999996</v>
      </c>
      <c r="U672" s="311">
        <f t="shared" ca="1" si="292"/>
        <v>0</v>
      </c>
      <c r="V672" s="306">
        <f t="shared" ca="1" si="293"/>
        <v>1.2255718778522662</v>
      </c>
      <c r="W672" s="304">
        <f t="shared" ca="1" si="294"/>
        <v>27.682997202156908</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1.2663240743663859</v>
      </c>
      <c r="AH672" s="304">
        <f t="shared" ca="1" si="318"/>
        <v>-8.5073452815681652</v>
      </c>
    </row>
    <row r="673" spans="1:34" x14ac:dyDescent="0.2">
      <c r="A673" s="347">
        <f t="shared" ca="1" si="296"/>
        <v>1E-4</v>
      </c>
      <c r="B673" s="304">
        <f t="shared" ca="1" si="297"/>
        <v>33.329200000001151</v>
      </c>
      <c r="D673" s="306">
        <f t="shared" ca="1" si="298"/>
        <v>-0.73148613891856296</v>
      </c>
      <c r="E673" s="307">
        <f t="shared" ca="1" si="299"/>
        <v>-1.3341311985049238</v>
      </c>
      <c r="F673" s="304">
        <f t="shared" ca="1" si="300"/>
        <v>1.5215051844322356</v>
      </c>
      <c r="G673" s="306">
        <f t="shared" ca="1" si="301"/>
        <v>9.0463338130443205</v>
      </c>
      <c r="H673" s="307">
        <f t="shared" ca="1" si="302"/>
        <v>-104.82256879830096</v>
      </c>
      <c r="I673" s="304">
        <f t="shared" ca="1" si="303"/>
        <v>105.21220026656398</v>
      </c>
      <c r="J673" s="306">
        <f t="shared" ca="1" si="304"/>
        <v>725.01152856350234</v>
      </c>
      <c r="K673" s="307">
        <f t="shared" ca="1" si="305"/>
        <v>-4.6777834416949027</v>
      </c>
      <c r="L673" s="304">
        <f t="shared" ca="1" si="290"/>
        <v>725.02661896506504</v>
      </c>
      <c r="M673" s="306">
        <f t="shared" ca="1" si="306"/>
        <v>-1.4847082359713482</v>
      </c>
      <c r="N673" s="304">
        <f t="shared" ca="1" si="307"/>
        <v>-85.067515729471765</v>
      </c>
      <c r="P673" s="310">
        <f t="shared" ca="1" si="308"/>
        <v>23</v>
      </c>
      <c r="Q673" s="304">
        <f t="shared" ca="1" si="309"/>
        <v>0</v>
      </c>
      <c r="R673" s="306">
        <f t="shared" ca="1" si="310"/>
        <v>0</v>
      </c>
      <c r="S673" s="307">
        <f t="shared" ca="1" si="311"/>
        <v>3.2539999999999996</v>
      </c>
      <c r="T673" s="304">
        <f t="shared" ca="1" si="291"/>
        <v>31.921739999999996</v>
      </c>
      <c r="U673" s="311">
        <f t="shared" ca="1" si="292"/>
        <v>0</v>
      </c>
      <c r="V673" s="306">
        <f t="shared" ca="1" si="293"/>
        <v>1.2255731625281168</v>
      </c>
      <c r="W673" s="304">
        <f t="shared" ca="1" si="294"/>
        <v>27.683092856866928</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1.2662953541894737</v>
      </c>
      <c r="AH673" s="304">
        <f t="shared" ca="1" si="318"/>
        <v>-8.507374677983071</v>
      </c>
    </row>
    <row r="674" spans="1:34" x14ac:dyDescent="0.2">
      <c r="A674" s="347">
        <f t="shared" ca="1" si="296"/>
        <v>1E-4</v>
      </c>
      <c r="B674" s="304">
        <f t="shared" ca="1" si="297"/>
        <v>33.329300000001155</v>
      </c>
      <c r="D674" s="306">
        <f t="shared" ca="1" si="298"/>
        <v>-0.73148187131404552</v>
      </c>
      <c r="E674" s="307">
        <f t="shared" ca="1" si="299"/>
        <v>-1.3341013248964817</v>
      </c>
      <c r="F674" s="304">
        <f t="shared" ca="1" si="300"/>
        <v>1.5214769380939186</v>
      </c>
      <c r="G674" s="306">
        <f t="shared" ca="1" si="301"/>
        <v>9.0462606648571899</v>
      </c>
      <c r="H674" s="307">
        <f t="shared" ca="1" si="302"/>
        <v>-104.82270220843345</v>
      </c>
      <c r="I674" s="304">
        <f t="shared" ca="1" si="303"/>
        <v>105.21232689326125</v>
      </c>
      <c r="J674" s="306">
        <f t="shared" ca="1" si="304"/>
        <v>725.01152856350234</v>
      </c>
      <c r="K674" s="307">
        <f t="shared" ca="1" si="305"/>
        <v>-4.6882657052452394</v>
      </c>
      <c r="L674" s="304">
        <f t="shared" ca="1" si="290"/>
        <v>725.02668667112459</v>
      </c>
      <c r="M674" s="306">
        <f t="shared" ca="1" si="306"/>
        <v>-1.4847090376658185</v>
      </c>
      <c r="N674" s="304">
        <f t="shared" ca="1" si="307"/>
        <v>-85.06756166318138</v>
      </c>
      <c r="P674" s="310">
        <f t="shared" ca="1" si="308"/>
        <v>23</v>
      </c>
      <c r="Q674" s="304">
        <f t="shared" ca="1" si="309"/>
        <v>0</v>
      </c>
      <c r="R674" s="306">
        <f t="shared" ca="1" si="310"/>
        <v>0</v>
      </c>
      <c r="S674" s="307">
        <f t="shared" ca="1" si="311"/>
        <v>3.2539999999999996</v>
      </c>
      <c r="T674" s="304">
        <f t="shared" ca="1" si="291"/>
        <v>31.921739999999996</v>
      </c>
      <c r="U674" s="311">
        <f t="shared" ca="1" si="292"/>
        <v>0</v>
      </c>
      <c r="V674" s="306">
        <f t="shared" ca="1" si="293"/>
        <v>1.2255744472069496</v>
      </c>
      <c r="W674" s="304">
        <f t="shared" ca="1" si="294"/>
        <v>27.683188510352899</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1.2662666343753646</v>
      </c>
      <c r="AH674" s="304">
        <f t="shared" ca="1" si="318"/>
        <v>-8.5074040740217978</v>
      </c>
    </row>
    <row r="675" spans="1:34" x14ac:dyDescent="0.2">
      <c r="A675" s="347">
        <f t="shared" ca="1" si="296"/>
        <v>1E-4</v>
      </c>
      <c r="B675" s="304">
        <f t="shared" ca="1" si="297"/>
        <v>33.329400000001158</v>
      </c>
      <c r="D675" s="306">
        <f t="shared" ca="1" si="298"/>
        <v>-0.73147760370105819</v>
      </c>
      <c r="E675" s="307">
        <f t="shared" ca="1" si="299"/>
        <v>-1.3340714516703613</v>
      </c>
      <c r="F675" s="304">
        <f t="shared" ca="1" si="300"/>
        <v>1.5214486921608983</v>
      </c>
      <c r="G675" s="306">
        <f t="shared" ca="1" si="301"/>
        <v>9.0461875170968202</v>
      </c>
      <c r="H675" s="307">
        <f t="shared" ca="1" si="302"/>
        <v>-104.82283561557863</v>
      </c>
      <c r="I675" s="304">
        <f t="shared" ca="1" si="303"/>
        <v>105.21245351708654</v>
      </c>
      <c r="J675" s="306">
        <f t="shared" ca="1" si="304"/>
        <v>725.01152856350234</v>
      </c>
      <c r="K675" s="307">
        <f t="shared" ca="1" si="305"/>
        <v>-4.6987479821364397</v>
      </c>
      <c r="L675" s="304">
        <f t="shared" ca="1" si="290"/>
        <v>725.02675452881454</v>
      </c>
      <c r="M675" s="306">
        <f t="shared" ca="1" si="306"/>
        <v>-1.4847098393518767</v>
      </c>
      <c r="N675" s="304">
        <f t="shared" ca="1" si="307"/>
        <v>-85.067607596409005</v>
      </c>
      <c r="P675" s="310">
        <f t="shared" ca="1" si="308"/>
        <v>23</v>
      </c>
      <c r="Q675" s="304">
        <f t="shared" ca="1" si="309"/>
        <v>0</v>
      </c>
      <c r="R675" s="306">
        <f t="shared" ca="1" si="310"/>
        <v>0</v>
      </c>
      <c r="S675" s="307">
        <f t="shared" ca="1" si="311"/>
        <v>3.2539999999999996</v>
      </c>
      <c r="T675" s="304">
        <f t="shared" ca="1" si="291"/>
        <v>31.921739999999996</v>
      </c>
      <c r="U675" s="311">
        <f t="shared" ca="1" si="292"/>
        <v>0</v>
      </c>
      <c r="V675" s="306">
        <f t="shared" ca="1" si="293"/>
        <v>1.2255757318887643</v>
      </c>
      <c r="W675" s="304">
        <f t="shared" ca="1" si="294"/>
        <v>27.683284162614779</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1.2662379149240426</v>
      </c>
      <c r="AH675" s="304">
        <f t="shared" ca="1" si="318"/>
        <v>-8.5074334696843579</v>
      </c>
    </row>
    <row r="676" spans="1:34" x14ac:dyDescent="0.2">
      <c r="A676" s="347">
        <f t="shared" ca="1" si="296"/>
        <v>1E-4</v>
      </c>
      <c r="B676" s="304">
        <f t="shared" ca="1" si="297"/>
        <v>33.329500000001161</v>
      </c>
      <c r="D676" s="306">
        <f t="shared" ca="1" si="298"/>
        <v>-0.73147333607959975</v>
      </c>
      <c r="E676" s="307">
        <f t="shared" ca="1" si="299"/>
        <v>-1.3340415788265751</v>
      </c>
      <c r="F676" s="304">
        <f t="shared" ca="1" si="300"/>
        <v>1.5214204466331851</v>
      </c>
      <c r="G676" s="306">
        <f t="shared" ca="1" si="301"/>
        <v>9.0461143697632131</v>
      </c>
      <c r="H676" s="307">
        <f t="shared" ca="1" si="302"/>
        <v>-104.8229690197365</v>
      </c>
      <c r="I676" s="304">
        <f t="shared" ca="1" si="303"/>
        <v>105.21258013803994</v>
      </c>
      <c r="J676" s="306">
        <f t="shared" ca="1" si="304"/>
        <v>725.01152856350234</v>
      </c>
      <c r="K676" s="307">
        <f t="shared" ca="1" si="305"/>
        <v>-4.7092302723682051</v>
      </c>
      <c r="L676" s="304">
        <f t="shared" ca="1" si="290"/>
        <v>725.02682253813498</v>
      </c>
      <c r="M676" s="306">
        <f t="shared" ca="1" si="306"/>
        <v>-1.484710641029523</v>
      </c>
      <c r="N676" s="304">
        <f t="shared" ca="1" si="307"/>
        <v>-85.067653529154668</v>
      </c>
      <c r="P676" s="310">
        <f t="shared" ca="1" si="308"/>
        <v>23</v>
      </c>
      <c r="Q676" s="304">
        <f t="shared" ca="1" si="309"/>
        <v>0</v>
      </c>
      <c r="R676" s="306">
        <f t="shared" ca="1" si="310"/>
        <v>0</v>
      </c>
      <c r="S676" s="307">
        <f t="shared" ca="1" si="311"/>
        <v>3.2539999999999996</v>
      </c>
      <c r="T676" s="304">
        <f t="shared" ca="1" si="291"/>
        <v>31.921739999999996</v>
      </c>
      <c r="U676" s="311">
        <f t="shared" ca="1" si="292"/>
        <v>0</v>
      </c>
      <c r="V676" s="306">
        <f t="shared" ca="1" si="293"/>
        <v>1.2255770165735609</v>
      </c>
      <c r="W676" s="304">
        <f t="shared" ca="1" si="294"/>
        <v>27.683379813652589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1.2662091958355237</v>
      </c>
      <c r="AH676" s="304">
        <f t="shared" ca="1" si="318"/>
        <v>-8.5074628649707389</v>
      </c>
    </row>
    <row r="677" spans="1:34" x14ac:dyDescent="0.2">
      <c r="A677" s="347">
        <f t="shared" ca="1" si="296"/>
        <v>1E-4</v>
      </c>
      <c r="B677" s="304">
        <f t="shared" ca="1" si="297"/>
        <v>33.329600000001165</v>
      </c>
      <c r="D677" s="306">
        <f t="shared" ca="1" si="298"/>
        <v>-0.7314690684496703</v>
      </c>
      <c r="E677" s="307">
        <f t="shared" ca="1" si="299"/>
        <v>-1.3340117063651196</v>
      </c>
      <c r="F677" s="304">
        <f t="shared" ca="1" si="300"/>
        <v>1.5213922015107764</v>
      </c>
      <c r="G677" s="306">
        <f t="shared" ca="1" si="301"/>
        <v>9.0460412228563687</v>
      </c>
      <c r="H677" s="307">
        <f t="shared" ca="1" si="302"/>
        <v>-104.82310242090715</v>
      </c>
      <c r="I677" s="304">
        <f t="shared" ca="1" si="303"/>
        <v>105.21270675612145</v>
      </c>
      <c r="J677" s="306">
        <f t="shared" ca="1" si="304"/>
        <v>725.01152856350234</v>
      </c>
      <c r="K677" s="307">
        <f t="shared" ca="1" si="305"/>
        <v>-4.7197125759402372</v>
      </c>
      <c r="L677" s="304">
        <f t="shared" ca="1" si="290"/>
        <v>725.02689069908683</v>
      </c>
      <c r="M677" s="306">
        <f t="shared" ca="1" si="306"/>
        <v>-1.4847114426987573</v>
      </c>
      <c r="N677" s="304">
        <f t="shared" ca="1" si="307"/>
        <v>-85.067699461418357</v>
      </c>
      <c r="P677" s="310">
        <f t="shared" ca="1" si="308"/>
        <v>23</v>
      </c>
      <c r="Q677" s="304">
        <f t="shared" ca="1" si="309"/>
        <v>0</v>
      </c>
      <c r="R677" s="306">
        <f t="shared" ca="1" si="310"/>
        <v>0</v>
      </c>
      <c r="S677" s="307">
        <f t="shared" ca="1" si="311"/>
        <v>3.2539999999999996</v>
      </c>
      <c r="T677" s="304">
        <f t="shared" ca="1" si="291"/>
        <v>31.921739999999996</v>
      </c>
      <c r="U677" s="311">
        <f t="shared" ca="1" si="292"/>
        <v>0</v>
      </c>
      <c r="V677" s="306">
        <f t="shared" ca="1" si="293"/>
        <v>1.2255783012613397</v>
      </c>
      <c r="W677" s="304">
        <f t="shared" ca="1" si="294"/>
        <v>27.683475463466365</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1.2661804771098026</v>
      </c>
      <c r="AH677" s="304">
        <f t="shared" ca="1" si="318"/>
        <v>-8.5074922598809444</v>
      </c>
    </row>
    <row r="678" spans="1:34" x14ac:dyDescent="0.2">
      <c r="A678" s="347">
        <f t="shared" ca="1" si="296"/>
        <v>1E-4</v>
      </c>
      <c r="B678" s="304">
        <f t="shared" ca="1" si="297"/>
        <v>33.329700000001168</v>
      </c>
      <c r="D678" s="306">
        <f t="shared" ca="1" si="298"/>
        <v>-0.73146480081127263</v>
      </c>
      <c r="E678" s="307">
        <f t="shared" ca="1" si="299"/>
        <v>-1.3339818342859822</v>
      </c>
      <c r="F678" s="304">
        <f t="shared" ca="1" si="300"/>
        <v>1.5213639567936623</v>
      </c>
      <c r="G678" s="306">
        <f t="shared" ca="1" si="301"/>
        <v>9.0459680763762869</v>
      </c>
      <c r="H678" s="307">
        <f t="shared" ca="1" si="302"/>
        <v>-104.82323581909057</v>
      </c>
      <c r="I678" s="304">
        <f t="shared" ca="1" si="303"/>
        <v>105.21283337133113</v>
      </c>
      <c r="J678" s="306">
        <f t="shared" ca="1" si="304"/>
        <v>725.01152856350234</v>
      </c>
      <c r="K678" s="307">
        <f t="shared" ca="1" si="305"/>
        <v>-4.7301948928522375</v>
      </c>
      <c r="L678" s="304">
        <f t="shared" ca="1" si="290"/>
        <v>725.02695901167044</v>
      </c>
      <c r="M678" s="306">
        <f t="shared" ca="1" si="306"/>
        <v>-1.4847122443595799</v>
      </c>
      <c r="N678" s="304">
        <f t="shared" ca="1" si="307"/>
        <v>-85.067745393200099</v>
      </c>
      <c r="P678" s="310">
        <f t="shared" ca="1" si="308"/>
        <v>23</v>
      </c>
      <c r="Q678" s="304">
        <f t="shared" ca="1" si="309"/>
        <v>0</v>
      </c>
      <c r="R678" s="306">
        <f t="shared" ca="1" si="310"/>
        <v>0</v>
      </c>
      <c r="S678" s="307">
        <f t="shared" ca="1" si="311"/>
        <v>3.2539999999999996</v>
      </c>
      <c r="T678" s="304">
        <f t="shared" ca="1" si="291"/>
        <v>31.921739999999996</v>
      </c>
      <c r="U678" s="311">
        <f t="shared" ca="1" si="292"/>
        <v>0</v>
      </c>
      <c r="V678" s="306">
        <f t="shared" ca="1" si="293"/>
        <v>1.2255795859520999</v>
      </c>
      <c r="W678" s="304">
        <f t="shared" ca="1" si="294"/>
        <v>27.683571112056097</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1.2661517587468687</v>
      </c>
      <c r="AH678" s="304">
        <f t="shared" ca="1" si="318"/>
        <v>-8.5075216544149868</v>
      </c>
    </row>
    <row r="679" spans="1:34" x14ac:dyDescent="0.2">
      <c r="A679" s="347">
        <f t="shared" ca="1" si="296"/>
        <v>1E-4</v>
      </c>
      <c r="B679" s="304">
        <f t="shared" ca="1" si="297"/>
        <v>33.329800000001171</v>
      </c>
      <c r="D679" s="306">
        <f t="shared" ca="1" si="298"/>
        <v>-0.73146053316440629</v>
      </c>
      <c r="E679" s="307">
        <f t="shared" ca="1" si="299"/>
        <v>-1.3339519625891647</v>
      </c>
      <c r="F679" s="304">
        <f t="shared" ca="1" si="300"/>
        <v>1.5213357124818445</v>
      </c>
      <c r="G679" s="306">
        <f t="shared" ca="1" si="301"/>
        <v>9.0458949303229712</v>
      </c>
      <c r="H679" s="307">
        <f t="shared" ca="1" si="302"/>
        <v>-104.82336921428683</v>
      </c>
      <c r="I679" s="304">
        <f t="shared" ca="1" si="303"/>
        <v>105.21295998366902</v>
      </c>
      <c r="J679" s="306">
        <f t="shared" ca="1" si="304"/>
        <v>725.01152856350234</v>
      </c>
      <c r="K679" s="307">
        <f t="shared" ca="1" si="305"/>
        <v>-4.7406772231039067</v>
      </c>
      <c r="L679" s="304">
        <f t="shared" ca="1" si="290"/>
        <v>725.02702747588637</v>
      </c>
      <c r="M679" s="306">
        <f t="shared" ca="1" si="306"/>
        <v>-1.4847130460119908</v>
      </c>
      <c r="N679" s="304">
        <f t="shared" ca="1" si="307"/>
        <v>-85.067791324499879</v>
      </c>
      <c r="P679" s="310">
        <f t="shared" ca="1" si="308"/>
        <v>23</v>
      </c>
      <c r="Q679" s="304">
        <f t="shared" ca="1" si="309"/>
        <v>0</v>
      </c>
      <c r="R679" s="306">
        <f t="shared" ca="1" si="310"/>
        <v>0</v>
      </c>
      <c r="S679" s="307">
        <f t="shared" ca="1" si="311"/>
        <v>3.2539999999999996</v>
      </c>
      <c r="T679" s="304">
        <f t="shared" ca="1" si="291"/>
        <v>31.921739999999996</v>
      </c>
      <c r="U679" s="311">
        <f t="shared" ca="1" si="292"/>
        <v>0</v>
      </c>
      <c r="V679" s="306">
        <f t="shared" ca="1" si="293"/>
        <v>1.2255808706458424</v>
      </c>
      <c r="W679" s="304">
        <f t="shared" ca="1" si="294"/>
        <v>27.683666759421797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1.2661230407467254</v>
      </c>
      <c r="AH679" s="304">
        <f t="shared" ca="1" si="318"/>
        <v>-8.5075510485728643</v>
      </c>
    </row>
    <row r="680" spans="1:34" x14ac:dyDescent="0.2">
      <c r="A680" s="347">
        <f t="shared" ca="1" si="296"/>
        <v>1E-4</v>
      </c>
      <c r="B680" s="304">
        <f t="shared" ca="1" si="297"/>
        <v>33.329900000001174</v>
      </c>
      <c r="D680" s="306">
        <f t="shared" ca="1" si="298"/>
        <v>-0.73145626550907294</v>
      </c>
      <c r="E680" s="307">
        <f t="shared" ca="1" si="299"/>
        <v>-1.3339220912746654</v>
      </c>
      <c r="F680" s="304">
        <f t="shared" ca="1" si="300"/>
        <v>1.5213074685753225</v>
      </c>
      <c r="G680" s="306">
        <f t="shared" ca="1" si="301"/>
        <v>9.04582178469642</v>
      </c>
      <c r="H680" s="307">
        <f t="shared" ca="1" si="302"/>
        <v>-104.82350260649595</v>
      </c>
      <c r="I680" s="304">
        <f t="shared" ca="1" si="303"/>
        <v>105.21308659313513</v>
      </c>
      <c r="J680" s="306">
        <f t="shared" ca="1" si="304"/>
        <v>725.01152856350234</v>
      </c>
      <c r="K680" s="307">
        <f t="shared" ca="1" si="305"/>
        <v>-4.7511595666949455</v>
      </c>
      <c r="L680" s="304">
        <f t="shared" ca="1" si="290"/>
        <v>725.0270960917353</v>
      </c>
      <c r="M680" s="306">
        <f t="shared" ca="1" si="306"/>
        <v>-1.48471384765599</v>
      </c>
      <c r="N680" s="304">
        <f t="shared" ca="1" si="307"/>
        <v>-85.067837255317698</v>
      </c>
      <c r="P680" s="310">
        <f t="shared" ca="1" si="308"/>
        <v>23</v>
      </c>
      <c r="Q680" s="304">
        <f t="shared" ca="1" si="309"/>
        <v>0</v>
      </c>
      <c r="R680" s="306">
        <f t="shared" ca="1" si="310"/>
        <v>0</v>
      </c>
      <c r="S680" s="307">
        <f t="shared" ca="1" si="311"/>
        <v>3.2539999999999996</v>
      </c>
      <c r="T680" s="304">
        <f t="shared" ca="1" si="291"/>
        <v>31.921739999999996</v>
      </c>
      <c r="U680" s="311">
        <f t="shared" ca="1" si="292"/>
        <v>0</v>
      </c>
      <c r="V680" s="306">
        <f t="shared" ca="1" si="293"/>
        <v>1.2255821553425665</v>
      </c>
      <c r="W680" s="304">
        <f t="shared" ca="1" si="294"/>
        <v>27.683762405563467</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1.2660943231093658</v>
      </c>
      <c r="AH680" s="304">
        <f t="shared" ca="1" si="318"/>
        <v>-8.5075804423545787</v>
      </c>
    </row>
    <row r="681" spans="1:34" x14ac:dyDescent="0.2">
      <c r="A681" s="347">
        <f t="shared" ca="1" si="296"/>
        <v>1E-4</v>
      </c>
      <c r="B681" s="304">
        <f t="shared" ca="1" si="297"/>
        <v>33.330000000001178</v>
      </c>
      <c r="D681" s="306">
        <f t="shared" ca="1" si="298"/>
        <v>-0.73145199784527459</v>
      </c>
      <c r="E681" s="307">
        <f t="shared" ca="1" si="299"/>
        <v>-1.3338922203424826</v>
      </c>
      <c r="F681" s="304">
        <f t="shared" ca="1" si="300"/>
        <v>1.5212792250740959</v>
      </c>
      <c r="G681" s="306">
        <f t="shared" ca="1" si="301"/>
        <v>9.0457486394966349</v>
      </c>
      <c r="H681" s="307">
        <f t="shared" ca="1" si="302"/>
        <v>-104.82363599571798</v>
      </c>
      <c r="I681" s="304">
        <f t="shared" ca="1" si="303"/>
        <v>105.21321319972952</v>
      </c>
      <c r="J681" s="306">
        <f t="shared" ca="1" si="304"/>
        <v>725.01152856350234</v>
      </c>
      <c r="K681" s="307">
        <f t="shared" ca="1" si="305"/>
        <v>-4.7616419236250564</v>
      </c>
      <c r="L681" s="304">
        <f t="shared" ca="1" si="290"/>
        <v>725.02716485921758</v>
      </c>
      <c r="M681" s="306">
        <f t="shared" ca="1" si="306"/>
        <v>-1.4847146492915779</v>
      </c>
      <c r="N681" s="304">
        <f t="shared" ca="1" si="307"/>
        <v>-85.067883185653599</v>
      </c>
      <c r="P681" s="310">
        <f t="shared" ca="1" si="308"/>
        <v>23</v>
      </c>
      <c r="Q681" s="304">
        <f t="shared" ca="1" si="309"/>
        <v>0</v>
      </c>
      <c r="R681" s="306">
        <f t="shared" ca="1" si="310"/>
        <v>0</v>
      </c>
      <c r="S681" s="307">
        <f t="shared" ca="1" si="311"/>
        <v>3.2539999999999996</v>
      </c>
      <c r="T681" s="304">
        <f t="shared" ca="1" si="291"/>
        <v>31.921739999999996</v>
      </c>
      <c r="U681" s="311">
        <f t="shared" ca="1" si="292"/>
        <v>0</v>
      </c>
      <c r="V681" s="306">
        <f t="shared" ca="1" si="293"/>
        <v>1.2255834400422725</v>
      </c>
      <c r="W681" s="304">
        <f t="shared" ca="1" si="294"/>
        <v>27.683858050481131</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1.266065605834795</v>
      </c>
      <c r="AH681" s="304">
        <f t="shared" ca="1" si="318"/>
        <v>-8.5076098357601317</v>
      </c>
    </row>
    <row r="682" spans="1:34" x14ac:dyDescent="0.2">
      <c r="A682" s="347">
        <f t="shared" ca="1" si="296"/>
        <v>1E-4</v>
      </c>
      <c r="B682" s="304">
        <f t="shared" ca="1" si="297"/>
        <v>33.330100000001181</v>
      </c>
      <c r="D682" s="306">
        <f t="shared" ca="1" si="298"/>
        <v>-0.73144773017300968</v>
      </c>
      <c r="E682" s="307">
        <f t="shared" ca="1" si="299"/>
        <v>-1.333862349792609</v>
      </c>
      <c r="F682" s="304">
        <f t="shared" ca="1" si="300"/>
        <v>1.5212509819781574</v>
      </c>
      <c r="G682" s="306">
        <f t="shared" ca="1" si="301"/>
        <v>9.0456754947236178</v>
      </c>
      <c r="H682" s="307">
        <f t="shared" ca="1" si="302"/>
        <v>-104.82376938195296</v>
      </c>
      <c r="I682" s="304">
        <f t="shared" ca="1" si="303"/>
        <v>105.21333980345221</v>
      </c>
      <c r="J682" s="306">
        <f t="shared" ca="1" si="304"/>
        <v>725.01152856350234</v>
      </c>
      <c r="K682" s="307">
        <f t="shared" ca="1" si="305"/>
        <v>-4.7721242938939401</v>
      </c>
      <c r="L682" s="304">
        <f t="shared" ca="1" si="290"/>
        <v>725.02723377833377</v>
      </c>
      <c r="M682" s="306">
        <f t="shared" ca="1" si="306"/>
        <v>-1.4847154509187546</v>
      </c>
      <c r="N682" s="304">
        <f t="shared" ca="1" si="307"/>
        <v>-85.067929115507567</v>
      </c>
      <c r="P682" s="310">
        <f t="shared" ca="1" si="308"/>
        <v>23</v>
      </c>
      <c r="Q682" s="304">
        <f t="shared" ca="1" si="309"/>
        <v>0</v>
      </c>
      <c r="R682" s="306">
        <f t="shared" ca="1" si="310"/>
        <v>0</v>
      </c>
      <c r="S682" s="307">
        <f t="shared" ca="1" si="311"/>
        <v>3.2539999999999996</v>
      </c>
      <c r="T682" s="304">
        <f t="shared" ca="1" si="291"/>
        <v>31.921739999999996</v>
      </c>
      <c r="U682" s="311">
        <f t="shared" ca="1" si="292"/>
        <v>0</v>
      </c>
      <c r="V682" s="306">
        <f t="shared" ca="1" si="293"/>
        <v>1.2255847247449601</v>
      </c>
      <c r="W682" s="304">
        <f t="shared" ca="1" si="294"/>
        <v>27.683953694174772</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1.2660368889230025</v>
      </c>
      <c r="AH682" s="304">
        <f t="shared" ca="1" si="318"/>
        <v>-8.5076392287895306</v>
      </c>
    </row>
    <row r="683" spans="1:34" x14ac:dyDescent="0.2">
      <c r="A683" s="347">
        <f t="shared" ca="1" si="296"/>
        <v>1E-4</v>
      </c>
      <c r="B683" s="304">
        <f t="shared" ca="1" si="297"/>
        <v>33.330200000001184</v>
      </c>
      <c r="D683" s="306">
        <f t="shared" ca="1" si="298"/>
        <v>-0.73144346249227943</v>
      </c>
      <c r="E683" s="307">
        <f t="shared" ca="1" si="299"/>
        <v>-1.33383247962505</v>
      </c>
      <c r="F683" s="304">
        <f t="shared" ca="1" si="300"/>
        <v>1.5212227392875128</v>
      </c>
      <c r="G683" s="306">
        <f t="shared" ca="1" si="301"/>
        <v>9.0456023503773686</v>
      </c>
      <c r="H683" s="307">
        <f t="shared" ca="1" si="302"/>
        <v>-104.82390276520091</v>
      </c>
      <c r="I683" s="304">
        <f t="shared" ca="1" si="303"/>
        <v>105.21346640430325</v>
      </c>
      <c r="J683" s="306">
        <f t="shared" ca="1" si="304"/>
        <v>725.01152856350234</v>
      </c>
      <c r="K683" s="307">
        <f t="shared" ca="1" si="305"/>
        <v>-4.7826066775012981</v>
      </c>
      <c r="L683" s="304">
        <f t="shared" ca="1" si="290"/>
        <v>725.02730284908432</v>
      </c>
      <c r="M683" s="306">
        <f t="shared" ca="1" si="306"/>
        <v>-1.4847162525375199</v>
      </c>
      <c r="N683" s="304">
        <f t="shared" ca="1" si="307"/>
        <v>-85.067975044879589</v>
      </c>
      <c r="P683" s="310">
        <f t="shared" ca="1" si="308"/>
        <v>23</v>
      </c>
      <c r="Q683" s="304">
        <f t="shared" ca="1" si="309"/>
        <v>0</v>
      </c>
      <c r="R683" s="306">
        <f t="shared" ca="1" si="310"/>
        <v>0</v>
      </c>
      <c r="S683" s="307">
        <f t="shared" ca="1" si="311"/>
        <v>3.2539999999999996</v>
      </c>
      <c r="T683" s="304">
        <f t="shared" ca="1" si="291"/>
        <v>31.921739999999996</v>
      </c>
      <c r="U683" s="311">
        <f t="shared" ca="1" si="292"/>
        <v>0</v>
      </c>
      <c r="V683" s="306">
        <f t="shared" ca="1" si="293"/>
        <v>1.2255860094506295</v>
      </c>
      <c r="W683" s="304">
        <f t="shared" ca="1" si="294"/>
        <v>27.684049336644424</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1.2660081723739935</v>
      </c>
      <c r="AH683" s="304">
        <f t="shared" ca="1" si="318"/>
        <v>-8.5076686214427699</v>
      </c>
    </row>
    <row r="684" spans="1:34" x14ac:dyDescent="0.2">
      <c r="A684" s="347">
        <f t="shared" ca="1" si="296"/>
        <v>1E-4</v>
      </c>
      <c r="B684" s="304">
        <f t="shared" ca="1" si="297"/>
        <v>33.330300000001188</v>
      </c>
      <c r="D684" s="306">
        <f t="shared" ca="1" si="298"/>
        <v>-0.73143919480308639</v>
      </c>
      <c r="E684" s="307">
        <f t="shared" ca="1" si="299"/>
        <v>-1.333802609839795</v>
      </c>
      <c r="F684" s="304">
        <f t="shared" ca="1" si="300"/>
        <v>1.5211944970021538</v>
      </c>
      <c r="G684" s="306">
        <f t="shared" ca="1" si="301"/>
        <v>9.0455292064578892</v>
      </c>
      <c r="H684" s="307">
        <f t="shared" ca="1" si="302"/>
        <v>-104.8240361454619</v>
      </c>
      <c r="I684" s="304">
        <f t="shared" ca="1" si="303"/>
        <v>105.21359300228268</v>
      </c>
      <c r="J684" s="306">
        <f t="shared" ca="1" si="304"/>
        <v>725.01152856350234</v>
      </c>
      <c r="K684" s="307">
        <f t="shared" ca="1" si="305"/>
        <v>-4.7930890744468311</v>
      </c>
      <c r="L684" s="304">
        <f t="shared" ca="1" si="290"/>
        <v>725.02737207146993</v>
      </c>
      <c r="M684" s="306">
        <f t="shared" ca="1" si="306"/>
        <v>-1.484717054147874</v>
      </c>
      <c r="N684" s="304">
        <f t="shared" ca="1" si="307"/>
        <v>-85.068020973769706</v>
      </c>
      <c r="P684" s="310">
        <f t="shared" ca="1" si="308"/>
        <v>23</v>
      </c>
      <c r="Q684" s="304">
        <f t="shared" ca="1" si="309"/>
        <v>0</v>
      </c>
      <c r="R684" s="306">
        <f t="shared" ca="1" si="310"/>
        <v>0</v>
      </c>
      <c r="S684" s="307">
        <f t="shared" ca="1" si="311"/>
        <v>3.2539999999999996</v>
      </c>
      <c r="T684" s="304">
        <f t="shared" ca="1" si="291"/>
        <v>31.921739999999996</v>
      </c>
      <c r="U684" s="311">
        <f t="shared" ca="1" si="292"/>
        <v>0</v>
      </c>
      <c r="V684" s="306">
        <f t="shared" ca="1" si="293"/>
        <v>1.2255872941592807</v>
      </c>
      <c r="W684" s="304">
        <f t="shared" ca="1" si="294"/>
        <v>27.684144977890103</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1.2659794561877611</v>
      </c>
      <c r="AH684" s="304">
        <f t="shared" ca="1" si="318"/>
        <v>-8.5076980137198603</v>
      </c>
    </row>
    <row r="685" spans="1:34" x14ac:dyDescent="0.2">
      <c r="A685" s="347">
        <f t="shared" ca="1" si="296"/>
        <v>1E-4</v>
      </c>
      <c r="B685" s="304">
        <f t="shared" ca="1" si="297"/>
        <v>33.330400000001191</v>
      </c>
      <c r="D685" s="306">
        <f t="shared" ca="1" si="298"/>
        <v>-0.73143492710543256</v>
      </c>
      <c r="E685" s="307">
        <f t="shared" ca="1" si="299"/>
        <v>-1.3337727404368387</v>
      </c>
      <c r="F685" s="304">
        <f t="shared" ca="1" si="300"/>
        <v>1.5211662551220773</v>
      </c>
      <c r="G685" s="306">
        <f t="shared" ca="1" si="301"/>
        <v>9.0454560629651795</v>
      </c>
      <c r="H685" s="307">
        <f t="shared" ca="1" si="302"/>
        <v>-104.82416952273594</v>
      </c>
      <c r="I685" s="304">
        <f t="shared" ca="1" si="303"/>
        <v>105.21371959739052</v>
      </c>
      <c r="J685" s="306">
        <f t="shared" ca="1" si="304"/>
        <v>725.01152856350234</v>
      </c>
      <c r="K685" s="307">
        <f t="shared" ca="1" si="305"/>
        <v>-4.8035714847302406</v>
      </c>
      <c r="L685" s="304">
        <f t="shared" ca="1" si="290"/>
        <v>725.02744144549115</v>
      </c>
      <c r="M685" s="306">
        <f t="shared" ca="1" si="306"/>
        <v>-1.4847178557498175</v>
      </c>
      <c r="N685" s="304">
        <f t="shared" ca="1" si="307"/>
        <v>-85.068066902177904</v>
      </c>
      <c r="P685" s="310">
        <f t="shared" ca="1" si="308"/>
        <v>23</v>
      </c>
      <c r="Q685" s="304">
        <f t="shared" ca="1" si="309"/>
        <v>0</v>
      </c>
      <c r="R685" s="306">
        <f t="shared" ca="1" si="310"/>
        <v>0</v>
      </c>
      <c r="S685" s="307">
        <f t="shared" ca="1" si="311"/>
        <v>3.2539999999999996</v>
      </c>
      <c r="T685" s="304">
        <f t="shared" ca="1" si="291"/>
        <v>31.921739999999996</v>
      </c>
      <c r="U685" s="311">
        <f t="shared" ca="1" si="292"/>
        <v>0</v>
      </c>
      <c r="V685" s="306">
        <f t="shared" ca="1" si="293"/>
        <v>1.2255885788709138</v>
      </c>
      <c r="W685" s="304">
        <f t="shared" ca="1" si="294"/>
        <v>27.684240617911804</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1.2659507403642944</v>
      </c>
      <c r="AH685" s="304">
        <f t="shared" ca="1" si="318"/>
        <v>-8.5077274056208072</v>
      </c>
    </row>
    <row r="686" spans="1:34" x14ac:dyDescent="0.2">
      <c r="A686" s="347">
        <f t="shared" ca="1" si="296"/>
        <v>1E-4</v>
      </c>
      <c r="B686" s="304">
        <f t="shared" ca="1" si="297"/>
        <v>33.330500000001194</v>
      </c>
      <c r="D686" s="306">
        <f t="shared" ca="1" si="298"/>
        <v>-0.73143065939931395</v>
      </c>
      <c r="E686" s="307">
        <f t="shared" ca="1" si="299"/>
        <v>-1.3337428714161828</v>
      </c>
      <c r="F686" s="304">
        <f t="shared" ca="1" si="300"/>
        <v>1.5211380136472823</v>
      </c>
      <c r="G686" s="306">
        <f t="shared" ca="1" si="301"/>
        <v>9.0453829198992395</v>
      </c>
      <c r="H686" s="307">
        <f t="shared" ca="1" si="302"/>
        <v>-104.82430289702309</v>
      </c>
      <c r="I686" s="304">
        <f t="shared" ca="1" si="303"/>
        <v>105.21384618962681</v>
      </c>
      <c r="J686" s="306">
        <f t="shared" ca="1" si="304"/>
        <v>725.01152856350234</v>
      </c>
      <c r="K686" s="307">
        <f t="shared" ca="1" si="305"/>
        <v>-4.8140539083512284</v>
      </c>
      <c r="L686" s="304">
        <f t="shared" ca="1" si="290"/>
        <v>725.02751097114833</v>
      </c>
      <c r="M686" s="306">
        <f t="shared" ca="1" si="306"/>
        <v>-1.48471865734335</v>
      </c>
      <c r="N686" s="304">
        <f t="shared" ca="1" si="307"/>
        <v>-85.068112830104198</v>
      </c>
      <c r="P686" s="310">
        <f t="shared" ca="1" si="308"/>
        <v>23</v>
      </c>
      <c r="Q686" s="304">
        <f t="shared" ca="1" si="309"/>
        <v>0</v>
      </c>
      <c r="R686" s="306">
        <f t="shared" ca="1" si="310"/>
        <v>0</v>
      </c>
      <c r="S686" s="307">
        <f t="shared" ca="1" si="311"/>
        <v>3.2539999999999996</v>
      </c>
      <c r="T686" s="304">
        <f t="shared" ca="1" si="291"/>
        <v>31.921739999999996</v>
      </c>
      <c r="U686" s="311">
        <f t="shared" ca="1" si="292"/>
        <v>0</v>
      </c>
      <c r="V686" s="306">
        <f t="shared" ca="1" si="293"/>
        <v>1.225589863585528</v>
      </c>
      <c r="W686" s="304">
        <f t="shared" ca="1" si="294"/>
        <v>27.684336256709511</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1.2659220249036025</v>
      </c>
      <c r="AH686" s="304">
        <f t="shared" ca="1" si="318"/>
        <v>-8.5077567971456087</v>
      </c>
    </row>
    <row r="687" spans="1:34" x14ac:dyDescent="0.2">
      <c r="A687" s="347">
        <f t="shared" ca="1" si="296"/>
        <v>1E-4</v>
      </c>
      <c r="B687" s="304">
        <f t="shared" ca="1" si="297"/>
        <v>33.330600000001198</v>
      </c>
      <c r="D687" s="306">
        <f t="shared" ca="1" si="298"/>
        <v>-0.73142639168473533</v>
      </c>
      <c r="E687" s="307">
        <f t="shared" ca="1" si="299"/>
        <v>-1.3337130027778326</v>
      </c>
      <c r="F687" s="304">
        <f t="shared" ca="1" si="300"/>
        <v>1.5211097725777765</v>
      </c>
      <c r="G687" s="306">
        <f t="shared" ca="1" si="301"/>
        <v>9.045309777260071</v>
      </c>
      <c r="H687" s="307">
        <f t="shared" ca="1" si="302"/>
        <v>-104.82443626832337</v>
      </c>
      <c r="I687" s="304">
        <f t="shared" ca="1" si="303"/>
        <v>105.21397277899159</v>
      </c>
      <c r="J687" s="306">
        <f t="shared" ca="1" si="304"/>
        <v>725.01152856350234</v>
      </c>
      <c r="K687" s="307">
        <f t="shared" ca="1" si="305"/>
        <v>-4.8245363453094958</v>
      </c>
      <c r="L687" s="304">
        <f t="shared" ca="1" si="290"/>
        <v>725.02758064844215</v>
      </c>
      <c r="M687" s="306">
        <f t="shared" ca="1" si="306"/>
        <v>-1.4847194589284716</v>
      </c>
      <c r="N687" s="304">
        <f t="shared" ca="1" si="307"/>
        <v>-85.068158757548588</v>
      </c>
      <c r="P687" s="310">
        <f t="shared" ca="1" si="308"/>
        <v>23</v>
      </c>
      <c r="Q687" s="304">
        <f t="shared" ca="1" si="309"/>
        <v>0</v>
      </c>
      <c r="R687" s="306">
        <f t="shared" ca="1" si="310"/>
        <v>0</v>
      </c>
      <c r="S687" s="307">
        <f t="shared" ca="1" si="311"/>
        <v>3.2539999999999996</v>
      </c>
      <c r="T687" s="304">
        <f t="shared" ca="1" si="291"/>
        <v>31.921739999999996</v>
      </c>
      <c r="U687" s="311">
        <f t="shared" ca="1" si="292"/>
        <v>0</v>
      </c>
      <c r="V687" s="306">
        <f t="shared" ca="1" si="293"/>
        <v>1.2255911483031243</v>
      </c>
      <c r="W687" s="304">
        <f t="shared" ca="1" si="294"/>
        <v>27.684431894283275</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1.265893309805687</v>
      </c>
      <c r="AH687" s="304">
        <f t="shared" ca="1" si="318"/>
        <v>-8.5077861882942578</v>
      </c>
    </row>
    <row r="688" spans="1:34" x14ac:dyDescent="0.2">
      <c r="A688" s="347">
        <f t="shared" ca="1" si="296"/>
        <v>1E-4</v>
      </c>
      <c r="B688" s="304">
        <f t="shared" ca="1" si="297"/>
        <v>33.330700000001201</v>
      </c>
      <c r="D688" s="306">
        <f t="shared" ca="1" si="298"/>
        <v>-0.73142212396169803</v>
      </c>
      <c r="E688" s="307">
        <f t="shared" ca="1" si="299"/>
        <v>-1.3336831345217739</v>
      </c>
      <c r="F688" s="304">
        <f t="shared" ca="1" si="300"/>
        <v>1.521081531913548</v>
      </c>
      <c r="G688" s="306">
        <f t="shared" ca="1" si="301"/>
        <v>9.0452366350476741</v>
      </c>
      <c r="H688" s="307">
        <f t="shared" ca="1" si="302"/>
        <v>-104.82456963663682</v>
      </c>
      <c r="I688" s="304">
        <f t="shared" ca="1" si="303"/>
        <v>105.2140993654849</v>
      </c>
      <c r="J688" s="306">
        <f t="shared" ca="1" si="304"/>
        <v>725.01152856350234</v>
      </c>
      <c r="K688" s="307">
        <f t="shared" ca="1" si="305"/>
        <v>-4.8350187956047437</v>
      </c>
      <c r="L688" s="304">
        <f t="shared" ca="1" si="290"/>
        <v>725.02765047737319</v>
      </c>
      <c r="M688" s="306">
        <f t="shared" ca="1" si="306"/>
        <v>-1.4847202605051828</v>
      </c>
      <c r="N688" s="304">
        <f t="shared" ca="1" si="307"/>
        <v>-85.068204684511102</v>
      </c>
      <c r="P688" s="310">
        <f t="shared" ca="1" si="308"/>
        <v>23</v>
      </c>
      <c r="Q688" s="304">
        <f t="shared" ca="1" si="309"/>
        <v>0</v>
      </c>
      <c r="R688" s="306">
        <f t="shared" ca="1" si="310"/>
        <v>0</v>
      </c>
      <c r="S688" s="307">
        <f t="shared" ca="1" si="311"/>
        <v>3.2539999999999996</v>
      </c>
      <c r="T688" s="304">
        <f t="shared" ca="1" si="291"/>
        <v>31.921739999999996</v>
      </c>
      <c r="U688" s="311">
        <f t="shared" ca="1" si="292"/>
        <v>0</v>
      </c>
      <c r="V688" s="306">
        <f t="shared" ca="1" si="293"/>
        <v>1.225592433023702</v>
      </c>
      <c r="W688" s="304">
        <f t="shared" ca="1" si="294"/>
        <v>27.684527530633087</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1.2658645950705338</v>
      </c>
      <c r="AH688" s="304">
        <f t="shared" ca="1" si="318"/>
        <v>-8.5078155790667722</v>
      </c>
    </row>
    <row r="689" spans="1:34" x14ac:dyDescent="0.2">
      <c r="A689" s="347">
        <f t="shared" ca="1" si="296"/>
        <v>1E-4</v>
      </c>
      <c r="B689" s="304">
        <f t="shared" ca="1" si="297"/>
        <v>33.330800000001204</v>
      </c>
      <c r="D689" s="306">
        <f t="shared" ca="1" si="298"/>
        <v>-0.73141785623019973</v>
      </c>
      <c r="E689" s="307">
        <f t="shared" ca="1" si="299"/>
        <v>-1.333653266648005</v>
      </c>
      <c r="F689" s="304">
        <f t="shared" ca="1" si="300"/>
        <v>1.5210532916545942</v>
      </c>
      <c r="G689" s="306">
        <f t="shared" ca="1" si="301"/>
        <v>9.0451634932620504</v>
      </c>
      <c r="H689" s="307">
        <f t="shared" ca="1" si="302"/>
        <v>-104.82470300196348</v>
      </c>
      <c r="I689" s="304">
        <f t="shared" ca="1" si="303"/>
        <v>105.21422594910678</v>
      </c>
      <c r="J689" s="306">
        <f t="shared" ca="1" si="304"/>
        <v>725.01152856350234</v>
      </c>
      <c r="K689" s="307">
        <f t="shared" ca="1" si="305"/>
        <v>-4.8455012592366735</v>
      </c>
      <c r="L689" s="304">
        <f t="shared" ca="1" si="290"/>
        <v>725.02772045794188</v>
      </c>
      <c r="M689" s="306">
        <f t="shared" ca="1" si="306"/>
        <v>-1.4847210620734836</v>
      </c>
      <c r="N689" s="304">
        <f t="shared" ca="1" si="307"/>
        <v>-85.068250610991726</v>
      </c>
      <c r="P689" s="310">
        <f t="shared" ca="1" si="308"/>
        <v>23</v>
      </c>
      <c r="Q689" s="304">
        <f t="shared" ca="1" si="309"/>
        <v>0</v>
      </c>
      <c r="R689" s="306">
        <f t="shared" ca="1" si="310"/>
        <v>0</v>
      </c>
      <c r="S689" s="307">
        <f t="shared" ca="1" si="311"/>
        <v>3.2539999999999996</v>
      </c>
      <c r="T689" s="304">
        <f t="shared" ca="1" si="291"/>
        <v>31.921739999999996</v>
      </c>
      <c r="U689" s="311">
        <f t="shared" ca="1" si="292"/>
        <v>0</v>
      </c>
      <c r="V689" s="306">
        <f t="shared" ca="1" si="293"/>
        <v>1.2255937177472609</v>
      </c>
      <c r="W689" s="304">
        <f t="shared" ca="1" si="294"/>
        <v>27.684623165758943</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1.2658358806981429</v>
      </c>
      <c r="AH689" s="304">
        <f t="shared" ca="1" si="318"/>
        <v>-8.5078449694631502</v>
      </c>
    </row>
    <row r="690" spans="1:34" x14ac:dyDescent="0.2">
      <c r="A690" s="347">
        <f t="shared" ca="1" si="296"/>
        <v>1E-4</v>
      </c>
      <c r="B690" s="304">
        <f t="shared" ca="1" si="297"/>
        <v>33.330900000001208</v>
      </c>
      <c r="D690" s="306">
        <f t="shared" ca="1" si="298"/>
        <v>-0.73141358849024174</v>
      </c>
      <c r="E690" s="307">
        <f t="shared" ca="1" si="299"/>
        <v>-1.3336233991565312</v>
      </c>
      <c r="F690" s="304">
        <f t="shared" ca="1" si="300"/>
        <v>1.5210250518009205</v>
      </c>
      <c r="G690" s="306">
        <f t="shared" ca="1" si="301"/>
        <v>9.0450903519032018</v>
      </c>
      <c r="H690" s="307">
        <f t="shared" ca="1" si="302"/>
        <v>-104.82483636430339</v>
      </c>
      <c r="I690" s="304">
        <f t="shared" ca="1" si="303"/>
        <v>105.21435252985724</v>
      </c>
      <c r="J690" s="306">
        <f t="shared" ca="1" si="304"/>
        <v>725.01152856350234</v>
      </c>
      <c r="K690" s="307">
        <f t="shared" ca="1" si="305"/>
        <v>-4.8559837362049869</v>
      </c>
      <c r="L690" s="304">
        <f t="shared" ca="1" si="290"/>
        <v>725.02779059014858</v>
      </c>
      <c r="M690" s="306">
        <f t="shared" ca="1" si="306"/>
        <v>-1.4847218636333739</v>
      </c>
      <c r="N690" s="304">
        <f t="shared" ca="1" si="307"/>
        <v>-85.068296536990474</v>
      </c>
      <c r="P690" s="310">
        <f t="shared" ca="1" si="308"/>
        <v>23</v>
      </c>
      <c r="Q690" s="304">
        <f t="shared" ca="1" si="309"/>
        <v>0</v>
      </c>
      <c r="R690" s="306">
        <f t="shared" ca="1" si="310"/>
        <v>0</v>
      </c>
      <c r="S690" s="307">
        <f t="shared" ca="1" si="311"/>
        <v>3.2539999999999996</v>
      </c>
      <c r="T690" s="304">
        <f t="shared" ca="1" si="291"/>
        <v>31.921739999999996</v>
      </c>
      <c r="U690" s="311">
        <f t="shared" ca="1" si="292"/>
        <v>0</v>
      </c>
      <c r="V690" s="306">
        <f t="shared" ca="1" si="293"/>
        <v>1.225595002473802</v>
      </c>
      <c r="W690" s="304">
        <f t="shared" ca="1" si="294"/>
        <v>27.684718799660878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1.2658071666885196</v>
      </c>
      <c r="AH690" s="304">
        <f t="shared" ca="1" si="318"/>
        <v>-8.5078743594833881</v>
      </c>
    </row>
    <row r="691" spans="1:34" x14ac:dyDescent="0.2">
      <c r="A691" s="347">
        <f t="shared" ca="1" si="296"/>
        <v>1E-4</v>
      </c>
      <c r="B691" s="304">
        <f t="shared" ca="1" si="297"/>
        <v>33.331000000001211</v>
      </c>
      <c r="D691" s="306">
        <f t="shared" ca="1" si="298"/>
        <v>-0.73140932074182874</v>
      </c>
      <c r="E691" s="307">
        <f t="shared" ca="1" si="299"/>
        <v>-1.3335935320473382</v>
      </c>
      <c r="F691" s="304">
        <f t="shared" ca="1" si="300"/>
        <v>1.520996812352517</v>
      </c>
      <c r="G691" s="306">
        <f t="shared" ca="1" si="301"/>
        <v>9.0450172109711282</v>
      </c>
      <c r="H691" s="307">
        <f t="shared" ca="1" si="302"/>
        <v>-104.82496972365659</v>
      </c>
      <c r="I691" s="304">
        <f t="shared" ca="1" si="303"/>
        <v>105.21447910773632</v>
      </c>
      <c r="J691" s="306">
        <f t="shared" ca="1" si="304"/>
        <v>725.01152856350234</v>
      </c>
      <c r="K691" s="307">
        <f t="shared" ca="1" si="305"/>
        <v>-4.8664662265093845</v>
      </c>
      <c r="L691" s="304">
        <f t="shared" ca="1" si="290"/>
        <v>725.0278608739942</v>
      </c>
      <c r="M691" s="306">
        <f t="shared" ca="1" si="306"/>
        <v>-1.484722665184854</v>
      </c>
      <c r="N691" s="304">
        <f t="shared" ca="1" si="307"/>
        <v>-85.068342462507346</v>
      </c>
      <c r="P691" s="310">
        <f t="shared" ca="1" si="308"/>
        <v>23</v>
      </c>
      <c r="Q691" s="304">
        <f t="shared" ca="1" si="309"/>
        <v>0</v>
      </c>
      <c r="R691" s="306">
        <f t="shared" ca="1" si="310"/>
        <v>0</v>
      </c>
      <c r="S691" s="307">
        <f t="shared" ca="1" si="311"/>
        <v>3.2539999999999996</v>
      </c>
      <c r="T691" s="304">
        <f t="shared" ca="1" si="291"/>
        <v>31.921739999999996</v>
      </c>
      <c r="U691" s="311">
        <f t="shared" ca="1" si="292"/>
        <v>0</v>
      </c>
      <c r="V691" s="306">
        <f t="shared" ca="1" si="293"/>
        <v>1.2255962872033246</v>
      </c>
      <c r="W691" s="304">
        <f t="shared" ca="1" si="294"/>
        <v>27.684814432338882</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1.2657784530416514</v>
      </c>
      <c r="AH691" s="304">
        <f t="shared" ca="1" si="318"/>
        <v>-8.5079037491274985</v>
      </c>
    </row>
    <row r="692" spans="1:34" x14ac:dyDescent="0.2">
      <c r="A692" s="347">
        <f t="shared" ca="1" si="296"/>
        <v>1E-4</v>
      </c>
      <c r="B692" s="304">
        <f t="shared" ca="1" si="297"/>
        <v>33.331100000001214</v>
      </c>
      <c r="D692" s="306">
        <f t="shared" ca="1" si="298"/>
        <v>-0.73140505298495839</v>
      </c>
      <c r="E692" s="307">
        <f t="shared" ca="1" si="299"/>
        <v>-1.3335636653204315</v>
      </c>
      <c r="F692" s="304">
        <f t="shared" ca="1" si="300"/>
        <v>1.5209685733093876</v>
      </c>
      <c r="G692" s="306">
        <f t="shared" ca="1" si="301"/>
        <v>9.0449440704658297</v>
      </c>
      <c r="H692" s="307">
        <f t="shared" ca="1" si="302"/>
        <v>-104.82510308002313</v>
      </c>
      <c r="I692" s="304">
        <f t="shared" ca="1" si="303"/>
        <v>105.21460568274411</v>
      </c>
      <c r="J692" s="306">
        <f t="shared" ca="1" si="304"/>
        <v>725.01152856350234</v>
      </c>
      <c r="K692" s="307">
        <f t="shared" ca="1" si="305"/>
        <v>-4.8769487301495689</v>
      </c>
      <c r="L692" s="304">
        <f t="shared" ca="1" si="290"/>
        <v>725.02793130947907</v>
      </c>
      <c r="M692" s="306">
        <f t="shared" ca="1" si="306"/>
        <v>-1.4847234667279239</v>
      </c>
      <c r="N692" s="304">
        <f t="shared" ca="1" si="307"/>
        <v>-85.068388387542342</v>
      </c>
      <c r="P692" s="310">
        <f t="shared" ca="1" si="308"/>
        <v>23</v>
      </c>
      <c r="Q692" s="304">
        <f t="shared" ca="1" si="309"/>
        <v>0</v>
      </c>
      <c r="R692" s="306">
        <f t="shared" ca="1" si="310"/>
        <v>0</v>
      </c>
      <c r="S692" s="307">
        <f t="shared" ca="1" si="311"/>
        <v>3.2539999999999996</v>
      </c>
      <c r="T692" s="304">
        <f t="shared" ca="1" si="291"/>
        <v>31.921739999999996</v>
      </c>
      <c r="U692" s="311">
        <f t="shared" ca="1" si="292"/>
        <v>0</v>
      </c>
      <c r="V692" s="306">
        <f t="shared" ca="1" si="293"/>
        <v>1.2255975719358281</v>
      </c>
      <c r="W692" s="304">
        <f t="shared" ca="1" si="294"/>
        <v>27.684910063792973</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1.2657497397575419</v>
      </c>
      <c r="AH692" s="304">
        <f t="shared" ca="1" si="318"/>
        <v>-8.5079331383954777</v>
      </c>
    </row>
    <row r="693" spans="1:34" x14ac:dyDescent="0.2">
      <c r="A693" s="347">
        <f t="shared" ca="1" si="296"/>
        <v>1E-4</v>
      </c>
      <c r="B693" s="304">
        <f t="shared" ca="1" si="297"/>
        <v>33.331200000001218</v>
      </c>
      <c r="D693" s="306">
        <f t="shared" ca="1" si="298"/>
        <v>-0.73140078521963259</v>
      </c>
      <c r="E693" s="307">
        <f t="shared" ca="1" si="299"/>
        <v>-1.3335337989758056</v>
      </c>
      <c r="F693" s="304">
        <f t="shared" ca="1" si="300"/>
        <v>1.5209403346715278</v>
      </c>
      <c r="G693" s="306">
        <f t="shared" ca="1" si="301"/>
        <v>9.0448709303873081</v>
      </c>
      <c r="H693" s="307">
        <f t="shared" ca="1" si="302"/>
        <v>-104.82523643340302</v>
      </c>
      <c r="I693" s="304">
        <f t="shared" ca="1" si="303"/>
        <v>105.21473225488059</v>
      </c>
      <c r="J693" s="306">
        <f t="shared" ca="1" si="304"/>
        <v>725.01152856350234</v>
      </c>
      <c r="K693" s="307">
        <f t="shared" ca="1" si="305"/>
        <v>-4.8874312471252406</v>
      </c>
      <c r="L693" s="304">
        <f t="shared" ca="1" si="290"/>
        <v>725.02800189660366</v>
      </c>
      <c r="M693" s="306">
        <f t="shared" ca="1" si="306"/>
        <v>-1.4847242682625839</v>
      </c>
      <c r="N693" s="304">
        <f t="shared" ca="1" si="307"/>
        <v>-85.068434312095491</v>
      </c>
      <c r="P693" s="310">
        <f t="shared" ca="1" si="308"/>
        <v>23</v>
      </c>
      <c r="Q693" s="304">
        <f t="shared" ca="1" si="309"/>
        <v>0</v>
      </c>
      <c r="R693" s="306">
        <f t="shared" ca="1" si="310"/>
        <v>0</v>
      </c>
      <c r="S693" s="307">
        <f t="shared" ca="1" si="311"/>
        <v>3.2539999999999996</v>
      </c>
      <c r="T693" s="304">
        <f t="shared" ca="1" si="291"/>
        <v>31.921739999999996</v>
      </c>
      <c r="U693" s="311">
        <f t="shared" ca="1" si="292"/>
        <v>0</v>
      </c>
      <c r="V693" s="306">
        <f t="shared" ca="1" si="293"/>
        <v>1.225598856671313</v>
      </c>
      <c r="W693" s="304">
        <f t="shared" ca="1" si="294"/>
        <v>27.68500569402314</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1.2657210268361858</v>
      </c>
      <c r="AH693" s="304">
        <f t="shared" ca="1" si="318"/>
        <v>-8.5079625272873312</v>
      </c>
    </row>
    <row r="694" spans="1:34" x14ac:dyDescent="0.2">
      <c r="A694" s="347">
        <f t="shared" ca="1" si="296"/>
        <v>1E-4</v>
      </c>
      <c r="B694" s="304">
        <f t="shared" ca="1" si="297"/>
        <v>33.331300000001221</v>
      </c>
      <c r="D694" s="306">
        <f t="shared" ca="1" si="298"/>
        <v>-0.73139651744585088</v>
      </c>
      <c r="E694" s="307">
        <f t="shared" ca="1" si="299"/>
        <v>-1.3335039330134641</v>
      </c>
      <c r="F694" s="304">
        <f t="shared" ca="1" si="300"/>
        <v>1.5209120964389415</v>
      </c>
      <c r="G694" s="306">
        <f t="shared" ca="1" si="301"/>
        <v>9.0447977907355632</v>
      </c>
      <c r="H694" s="307">
        <f t="shared" ca="1" si="302"/>
        <v>-104.82536978379632</v>
      </c>
      <c r="I694" s="304">
        <f t="shared" ca="1" si="303"/>
        <v>105.21485882414581</v>
      </c>
      <c r="J694" s="306">
        <f t="shared" ca="1" si="304"/>
        <v>725.01152856350234</v>
      </c>
      <c r="K694" s="307">
        <f t="shared" ca="1" si="305"/>
        <v>-4.8979137774361003</v>
      </c>
      <c r="L694" s="304">
        <f t="shared" ca="1" si="290"/>
        <v>725.02807263536863</v>
      </c>
      <c r="M694" s="306">
        <f t="shared" ca="1" si="306"/>
        <v>-1.4847250697888339</v>
      </c>
      <c r="N694" s="304">
        <f t="shared" ca="1" si="307"/>
        <v>-85.068480236166792</v>
      </c>
      <c r="P694" s="310">
        <f t="shared" ca="1" si="308"/>
        <v>23</v>
      </c>
      <c r="Q694" s="304">
        <f t="shared" ca="1" si="309"/>
        <v>0</v>
      </c>
      <c r="R694" s="306">
        <f t="shared" ca="1" si="310"/>
        <v>0</v>
      </c>
      <c r="S694" s="307">
        <f t="shared" ca="1" si="311"/>
        <v>3.2539999999999996</v>
      </c>
      <c r="T694" s="304">
        <f t="shared" ca="1" si="291"/>
        <v>31.921739999999996</v>
      </c>
      <c r="U694" s="311">
        <f t="shared" ca="1" si="292"/>
        <v>0</v>
      </c>
      <c r="V694" s="306">
        <f t="shared" ca="1" si="293"/>
        <v>1.2256001414097801</v>
      </c>
      <c r="W694" s="304">
        <f t="shared" ca="1" si="294"/>
        <v>27.685101323029436</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1.2656923142775884</v>
      </c>
      <c r="AH694" s="304">
        <f t="shared" ca="1" si="318"/>
        <v>-8.5079919158030552</v>
      </c>
    </row>
    <row r="695" spans="1:34" x14ac:dyDescent="0.2">
      <c r="A695" s="347">
        <f t="shared" ca="1" si="296"/>
        <v>1E-4</v>
      </c>
      <c r="B695" s="304">
        <f t="shared" ca="1" si="297"/>
        <v>33.331400000001224</v>
      </c>
      <c r="D695" s="306">
        <f t="shared" ca="1" si="298"/>
        <v>-0.7313922496636166</v>
      </c>
      <c r="E695" s="307">
        <f t="shared" ca="1" si="299"/>
        <v>-1.3334740674333876</v>
      </c>
      <c r="F695" s="304">
        <f t="shared" ca="1" si="300"/>
        <v>1.5208838586116129</v>
      </c>
      <c r="G695" s="306">
        <f t="shared" ca="1" si="301"/>
        <v>9.044724651510597</v>
      </c>
      <c r="H695" s="307">
        <f t="shared" ca="1" si="302"/>
        <v>-104.82550313120306</v>
      </c>
      <c r="I695" s="304">
        <f t="shared" ca="1" si="303"/>
        <v>105.21498539053982</v>
      </c>
      <c r="J695" s="306">
        <f t="shared" ca="1" si="304"/>
        <v>725.01152856350234</v>
      </c>
      <c r="K695" s="307">
        <f t="shared" ca="1" si="305"/>
        <v>-4.9083963210818506</v>
      </c>
      <c r="L695" s="304">
        <f t="shared" ca="1" si="290"/>
        <v>725.02814352577445</v>
      </c>
      <c r="M695" s="306">
        <f t="shared" ca="1" si="306"/>
        <v>-1.4847258713066742</v>
      </c>
      <c r="N695" s="304">
        <f t="shared" ca="1" si="307"/>
        <v>-85.068526159756246</v>
      </c>
      <c r="P695" s="310">
        <f t="shared" ca="1" si="308"/>
        <v>23</v>
      </c>
      <c r="Q695" s="304">
        <f t="shared" ca="1" si="309"/>
        <v>0</v>
      </c>
      <c r="R695" s="306">
        <f t="shared" ca="1" si="310"/>
        <v>0</v>
      </c>
      <c r="S695" s="307">
        <f t="shared" ca="1" si="311"/>
        <v>3.2539999999999996</v>
      </c>
      <c r="T695" s="304">
        <f t="shared" ca="1" si="291"/>
        <v>31.921739999999996</v>
      </c>
      <c r="U695" s="311">
        <f t="shared" ca="1" si="292"/>
        <v>0</v>
      </c>
      <c r="V695" s="306">
        <f t="shared" ca="1" si="293"/>
        <v>1.225601426151228</v>
      </c>
      <c r="W695" s="304">
        <f t="shared" ca="1" si="294"/>
        <v>27.685196950811836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1.2656636020817302</v>
      </c>
      <c r="AH695" s="304">
        <f t="shared" ca="1" si="318"/>
        <v>-8.5080213039426678</v>
      </c>
    </row>
    <row r="696" spans="1:34" x14ac:dyDescent="0.2">
      <c r="A696" s="347">
        <f t="shared" ca="1" si="296"/>
        <v>1E-4</v>
      </c>
      <c r="B696" s="304">
        <f t="shared" ca="1" si="297"/>
        <v>33.331500000001228</v>
      </c>
      <c r="D696" s="306">
        <f t="shared" ca="1" si="298"/>
        <v>-0.73138798187292842</v>
      </c>
      <c r="E696" s="307">
        <f t="shared" ca="1" si="299"/>
        <v>-1.3334442022355883</v>
      </c>
      <c r="F696" s="304">
        <f t="shared" ca="1" si="300"/>
        <v>1.5208556211895525</v>
      </c>
      <c r="G696" s="306">
        <f t="shared" ca="1" si="301"/>
        <v>9.0446515127124094</v>
      </c>
      <c r="H696" s="307">
        <f t="shared" ca="1" si="302"/>
        <v>-104.82563647562328</v>
      </c>
      <c r="I696" s="304">
        <f t="shared" ca="1" si="303"/>
        <v>105.21511195406264</v>
      </c>
      <c r="J696" s="306">
        <f t="shared" ca="1" si="304"/>
        <v>725.01152856350234</v>
      </c>
      <c r="K696" s="307">
        <f t="shared" ca="1" si="305"/>
        <v>-4.9188788780621922</v>
      </c>
      <c r="L696" s="304">
        <f t="shared" ca="1" si="290"/>
        <v>725.02821456782169</v>
      </c>
      <c r="M696" s="306">
        <f t="shared" ca="1" si="306"/>
        <v>-1.484726672816105</v>
      </c>
      <c r="N696" s="304">
        <f t="shared" ca="1" si="307"/>
        <v>-85.068572082863867</v>
      </c>
      <c r="P696" s="310">
        <f t="shared" ca="1" si="308"/>
        <v>23</v>
      </c>
      <c r="Q696" s="304">
        <f t="shared" ca="1" si="309"/>
        <v>0</v>
      </c>
      <c r="R696" s="306">
        <f t="shared" ca="1" si="310"/>
        <v>0</v>
      </c>
      <c r="S696" s="307">
        <f t="shared" ca="1" si="311"/>
        <v>3.2539999999999996</v>
      </c>
      <c r="T696" s="304">
        <f t="shared" ca="1" si="291"/>
        <v>31.921739999999996</v>
      </c>
      <c r="U696" s="311">
        <f t="shared" ca="1" si="292"/>
        <v>0</v>
      </c>
      <c r="V696" s="306">
        <f t="shared" ca="1" si="293"/>
        <v>1.2256027108956575</v>
      </c>
      <c r="W696" s="304">
        <f t="shared" ca="1" si="294"/>
        <v>27.685292577370351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1.2656348902486236</v>
      </c>
      <c r="AH696" s="304">
        <f t="shared" ca="1" si="318"/>
        <v>-8.508050691706158</v>
      </c>
    </row>
    <row r="697" spans="1:34" x14ac:dyDescent="0.2">
      <c r="A697" s="347">
        <f t="shared" ca="1" si="296"/>
        <v>1E-4</v>
      </c>
      <c r="B697" s="304">
        <f t="shared" ca="1" si="297"/>
        <v>33.331600000001231</v>
      </c>
      <c r="D697" s="306">
        <f t="shared" ca="1" si="298"/>
        <v>-0.73138371407378677</v>
      </c>
      <c r="E697" s="307">
        <f t="shared" ca="1" si="299"/>
        <v>-1.3334143374200575</v>
      </c>
      <c r="F697" s="304">
        <f t="shared" ca="1" si="300"/>
        <v>1.5208273841727526</v>
      </c>
      <c r="G697" s="306">
        <f t="shared" ca="1" si="301"/>
        <v>9.0445783743410022</v>
      </c>
      <c r="H697" s="307">
        <f t="shared" ca="1" si="302"/>
        <v>-104.82576981705702</v>
      </c>
      <c r="I697" s="304">
        <f t="shared" ca="1" si="303"/>
        <v>105.21523851471431</v>
      </c>
      <c r="J697" s="306">
        <f t="shared" ca="1" si="304"/>
        <v>725.01152856350234</v>
      </c>
      <c r="K697" s="307">
        <f t="shared" ca="1" si="305"/>
        <v>-4.9293614483768264</v>
      </c>
      <c r="L697" s="304">
        <f t="shared" ca="1" si="290"/>
        <v>725.02828576151069</v>
      </c>
      <c r="M697" s="306">
        <f t="shared" ca="1" si="306"/>
        <v>-1.4847274743171262</v>
      </c>
      <c r="N697" s="304">
        <f t="shared" ca="1" si="307"/>
        <v>-85.068618005489654</v>
      </c>
      <c r="P697" s="310">
        <f t="shared" ca="1" si="308"/>
        <v>23</v>
      </c>
      <c r="Q697" s="304">
        <f t="shared" ca="1" si="309"/>
        <v>0</v>
      </c>
      <c r="R697" s="306">
        <f t="shared" ca="1" si="310"/>
        <v>0</v>
      </c>
      <c r="S697" s="307">
        <f t="shared" ca="1" si="311"/>
        <v>3.2539999999999996</v>
      </c>
      <c r="T697" s="304">
        <f t="shared" ca="1" si="291"/>
        <v>31.921739999999996</v>
      </c>
      <c r="U697" s="311">
        <f t="shared" ca="1" si="292"/>
        <v>0</v>
      </c>
      <c r="V697" s="306">
        <f t="shared" ca="1" si="293"/>
        <v>1.225603995643068</v>
      </c>
      <c r="W697" s="304">
        <f t="shared" ca="1" si="294"/>
        <v>27.685388202704996</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1.2656061787782633</v>
      </c>
      <c r="AH697" s="304">
        <f t="shared" ca="1" si="318"/>
        <v>-8.5080800790935331</v>
      </c>
    </row>
    <row r="698" spans="1:34" x14ac:dyDescent="0.2">
      <c r="A698" s="347">
        <f t="shared" ca="1" si="296"/>
        <v>1E-4</v>
      </c>
      <c r="B698" s="304">
        <f t="shared" ca="1" si="297"/>
        <v>33.331700000001234</v>
      </c>
      <c r="D698" s="306">
        <f t="shared" ca="1" si="298"/>
        <v>-0.73137944626619522</v>
      </c>
      <c r="E698" s="307">
        <f t="shared" ca="1" si="299"/>
        <v>-1.333384472986797</v>
      </c>
      <c r="F698" s="304">
        <f t="shared" ca="1" si="300"/>
        <v>1.520799147561217</v>
      </c>
      <c r="G698" s="306">
        <f t="shared" ca="1" si="301"/>
        <v>9.0445052363963754</v>
      </c>
      <c r="H698" s="307">
        <f t="shared" ca="1" si="302"/>
        <v>-104.82590315550432</v>
      </c>
      <c r="I698" s="304">
        <f t="shared" ca="1" si="303"/>
        <v>105.21536507249486</v>
      </c>
      <c r="J698" s="306">
        <f t="shared" ca="1" si="304"/>
        <v>725.01152856350234</v>
      </c>
      <c r="K698" s="307">
        <f t="shared" ca="1" si="305"/>
        <v>-4.9398440320254542</v>
      </c>
      <c r="L698" s="304">
        <f t="shared" ca="1" si="290"/>
        <v>725.02835710684235</v>
      </c>
      <c r="M698" s="306">
        <f t="shared" ca="1" si="306"/>
        <v>-1.484728275809738</v>
      </c>
      <c r="N698" s="304">
        <f t="shared" ca="1" si="307"/>
        <v>-85.068663927633622</v>
      </c>
      <c r="P698" s="310">
        <f t="shared" ca="1" si="308"/>
        <v>23</v>
      </c>
      <c r="Q698" s="304">
        <f t="shared" ca="1" si="309"/>
        <v>0</v>
      </c>
      <c r="R698" s="306">
        <f t="shared" ca="1" si="310"/>
        <v>0</v>
      </c>
      <c r="S698" s="307">
        <f t="shared" ca="1" si="311"/>
        <v>3.2539999999999996</v>
      </c>
      <c r="T698" s="304">
        <f t="shared" ca="1" si="291"/>
        <v>31.921739999999996</v>
      </c>
      <c r="U698" s="311">
        <f t="shared" ca="1" si="292"/>
        <v>0</v>
      </c>
      <c r="V698" s="306">
        <f t="shared" ca="1" si="293"/>
        <v>1.2256052803934603</v>
      </c>
      <c r="W698" s="304">
        <f t="shared" ca="1" si="294"/>
        <v>27.685483826815769</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1.2655774676706457</v>
      </c>
      <c r="AH698" s="304">
        <f t="shared" ca="1" si="318"/>
        <v>-8.5081094661047931</v>
      </c>
    </row>
    <row r="699" spans="1:34" x14ac:dyDescent="0.2">
      <c r="A699" s="347">
        <f t="shared" ca="1" si="296"/>
        <v>1E-4</v>
      </c>
      <c r="B699" s="304">
        <f t="shared" ca="1" si="297"/>
        <v>33.331800000001238</v>
      </c>
      <c r="D699" s="306">
        <f t="shared" ca="1" si="298"/>
        <v>-0.73137517845015221</v>
      </c>
      <c r="E699" s="307">
        <f t="shared" ca="1" si="299"/>
        <v>-1.3333546089357995</v>
      </c>
      <c r="F699" s="304">
        <f t="shared" ca="1" si="300"/>
        <v>1.5207709113549388</v>
      </c>
      <c r="G699" s="306">
        <f t="shared" ca="1" si="301"/>
        <v>9.0444320988785307</v>
      </c>
      <c r="H699" s="307">
        <f t="shared" ca="1" si="302"/>
        <v>-104.82603649096521</v>
      </c>
      <c r="I699" s="304">
        <f t="shared" ca="1" si="303"/>
        <v>105.21549162740435</v>
      </c>
      <c r="J699" s="306">
        <f t="shared" ca="1" si="304"/>
        <v>725.01152856350234</v>
      </c>
      <c r="K699" s="307">
        <f t="shared" ca="1" si="305"/>
        <v>-4.9503266290077779</v>
      </c>
      <c r="L699" s="304">
        <f t="shared" ca="1" si="290"/>
        <v>725.02842860381691</v>
      </c>
      <c r="M699" s="306">
        <f t="shared" ca="1" si="306"/>
        <v>-1.4847290772939405</v>
      </c>
      <c r="N699" s="304">
        <f t="shared" ca="1" si="307"/>
        <v>-85.068709849295786</v>
      </c>
      <c r="P699" s="310">
        <f t="shared" ca="1" si="308"/>
        <v>23</v>
      </c>
      <c r="Q699" s="304">
        <f t="shared" ca="1" si="309"/>
        <v>0</v>
      </c>
      <c r="R699" s="306">
        <f t="shared" ca="1" si="310"/>
        <v>0</v>
      </c>
      <c r="S699" s="307">
        <f t="shared" ca="1" si="311"/>
        <v>3.2539999999999996</v>
      </c>
      <c r="T699" s="304">
        <f t="shared" ca="1" si="291"/>
        <v>31.921739999999996</v>
      </c>
      <c r="U699" s="311">
        <f t="shared" ca="1" si="292"/>
        <v>0</v>
      </c>
      <c r="V699" s="306">
        <f t="shared" ca="1" si="293"/>
        <v>1.2256065651468335</v>
      </c>
      <c r="W699" s="304">
        <f t="shared" ca="1" si="294"/>
        <v>27.685579449702701</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1.2655487569257655</v>
      </c>
      <c r="AH699" s="304">
        <f t="shared" ca="1" si="318"/>
        <v>-8.5081388527399433</v>
      </c>
    </row>
    <row r="700" spans="1:34" x14ac:dyDescent="0.2">
      <c r="A700" s="347">
        <f t="shared" ca="1" si="296"/>
        <v>1E-4</v>
      </c>
      <c r="B700" s="304">
        <f t="shared" ca="1" si="297"/>
        <v>33.331900000001241</v>
      </c>
      <c r="D700" s="306">
        <f t="shared" ca="1" si="298"/>
        <v>-0.73137091062565951</v>
      </c>
      <c r="E700" s="307">
        <f t="shared" ca="1" si="299"/>
        <v>-1.3333247452670633</v>
      </c>
      <c r="F700" s="304">
        <f t="shared" ca="1" si="300"/>
        <v>1.5207426755539168</v>
      </c>
      <c r="G700" s="306">
        <f t="shared" ca="1" si="301"/>
        <v>9.0443589617874682</v>
      </c>
      <c r="H700" s="307">
        <f t="shared" ca="1" si="302"/>
        <v>-104.82616982343974</v>
      </c>
      <c r="I700" s="304">
        <f t="shared" ca="1" si="303"/>
        <v>105.2156181794428</v>
      </c>
      <c r="J700" s="306">
        <f t="shared" ca="1" si="304"/>
        <v>725.01152856350234</v>
      </c>
      <c r="K700" s="307">
        <f t="shared" ca="1" si="305"/>
        <v>-4.9608092393234982</v>
      </c>
      <c r="L700" s="304">
        <f t="shared" ca="1" si="290"/>
        <v>725.02850025243492</v>
      </c>
      <c r="M700" s="306">
        <f t="shared" ca="1" si="306"/>
        <v>-1.4847298787697338</v>
      </c>
      <c r="N700" s="304">
        <f t="shared" ca="1" si="307"/>
        <v>-85.068755770476116</v>
      </c>
      <c r="P700" s="310">
        <f t="shared" ca="1" si="308"/>
        <v>23</v>
      </c>
      <c r="Q700" s="304">
        <f t="shared" ca="1" si="309"/>
        <v>0</v>
      </c>
      <c r="R700" s="306">
        <f t="shared" ca="1" si="310"/>
        <v>0</v>
      </c>
      <c r="S700" s="307">
        <f t="shared" ca="1" si="311"/>
        <v>3.2539999999999996</v>
      </c>
      <c r="T700" s="304">
        <f t="shared" ca="1" si="291"/>
        <v>31.921739999999996</v>
      </c>
      <c r="U700" s="311">
        <f t="shared" ca="1" si="292"/>
        <v>0</v>
      </c>
      <c r="V700" s="306">
        <f t="shared" ca="1" si="293"/>
        <v>1.2256078499031882</v>
      </c>
      <c r="W700" s="304">
        <f t="shared" ca="1" si="294"/>
        <v>27.685675071365782</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1.2655200465436245</v>
      </c>
      <c r="AH700" s="304">
        <f t="shared" ca="1" si="318"/>
        <v>-8.5081682389989872</v>
      </c>
    </row>
    <row r="701" spans="1:34" x14ac:dyDescent="0.2">
      <c r="A701" s="347">
        <f t="shared" ca="1" si="296"/>
        <v>1E-4</v>
      </c>
      <c r="B701" s="304">
        <f t="shared" ca="1" si="297"/>
        <v>33.332000000001244</v>
      </c>
      <c r="D701" s="306">
        <f t="shared" ca="1" si="298"/>
        <v>-0.7313666427927189</v>
      </c>
      <c r="E701" s="307">
        <f t="shared" ca="1" si="299"/>
        <v>-1.333294881980585</v>
      </c>
      <c r="F701" s="304">
        <f t="shared" ca="1" si="300"/>
        <v>1.5207144401581496</v>
      </c>
      <c r="G701" s="306">
        <f t="shared" ca="1" si="301"/>
        <v>9.0442858251231897</v>
      </c>
      <c r="H701" s="307">
        <f t="shared" ca="1" si="302"/>
        <v>-104.82630315292793</v>
      </c>
      <c r="I701" s="304">
        <f t="shared" ca="1" si="303"/>
        <v>105.21574472861025</v>
      </c>
      <c r="J701" s="306">
        <f t="shared" ca="1" si="304"/>
        <v>725.01152856350234</v>
      </c>
      <c r="K701" s="307">
        <f t="shared" ca="1" si="305"/>
        <v>-4.9712918629723166</v>
      </c>
      <c r="L701" s="304">
        <f t="shared" ca="1" si="290"/>
        <v>725.0285720526972</v>
      </c>
      <c r="M701" s="306">
        <f t="shared" ca="1" si="306"/>
        <v>-1.4847306802371181</v>
      </c>
      <c r="N701" s="304">
        <f t="shared" ca="1" si="307"/>
        <v>-85.068801691174656</v>
      </c>
      <c r="P701" s="310">
        <f t="shared" ca="1" si="308"/>
        <v>23</v>
      </c>
      <c r="Q701" s="304">
        <f t="shared" ca="1" si="309"/>
        <v>0</v>
      </c>
      <c r="R701" s="306">
        <f t="shared" ca="1" si="310"/>
        <v>0</v>
      </c>
      <c r="S701" s="307">
        <f t="shared" ca="1" si="311"/>
        <v>3.2539999999999996</v>
      </c>
      <c r="T701" s="304">
        <f t="shared" ca="1" si="291"/>
        <v>31.921739999999996</v>
      </c>
      <c r="U701" s="311">
        <f t="shared" ca="1" si="292"/>
        <v>0</v>
      </c>
      <c r="V701" s="306">
        <f t="shared" ca="1" si="293"/>
        <v>1.225609134662524</v>
      </c>
      <c r="W701" s="304">
        <f t="shared" ca="1" si="294"/>
        <v>27.68577069180504</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1.2654913365242209</v>
      </c>
      <c r="AH701" s="304">
        <f t="shared" ca="1" si="318"/>
        <v>-8.5081976248819249</v>
      </c>
    </row>
    <row r="702" spans="1:34" x14ac:dyDescent="0.2">
      <c r="A702" s="347">
        <f t="shared" ca="1" si="296"/>
        <v>1E-4</v>
      </c>
      <c r="B702" s="304">
        <f t="shared" ca="1" si="297"/>
        <v>33.332100000001248</v>
      </c>
      <c r="D702" s="306">
        <f t="shared" ca="1" si="298"/>
        <v>-0.73136237495133083</v>
      </c>
      <c r="E702" s="307">
        <f t="shared" ca="1" si="299"/>
        <v>-1.3332650190763609</v>
      </c>
      <c r="F702" s="304">
        <f t="shared" ca="1" si="300"/>
        <v>1.520686205167634</v>
      </c>
      <c r="G702" s="306">
        <f t="shared" ca="1" si="301"/>
        <v>9.0442126888856951</v>
      </c>
      <c r="H702" s="307">
        <f t="shared" ca="1" si="302"/>
        <v>-104.82643647942984</v>
      </c>
      <c r="I702" s="304">
        <f t="shared" ca="1" si="303"/>
        <v>105.21587127490672</v>
      </c>
      <c r="J702" s="306">
        <f t="shared" ca="1" si="304"/>
        <v>725.01152856350234</v>
      </c>
      <c r="K702" s="307">
        <f t="shared" ca="1" si="305"/>
        <v>-4.9817744999539348</v>
      </c>
      <c r="L702" s="304">
        <f t="shared" ca="1" si="290"/>
        <v>725.02864400460385</v>
      </c>
      <c r="M702" s="306">
        <f t="shared" ca="1" si="306"/>
        <v>-1.4847314816960935</v>
      </c>
      <c r="N702" s="304">
        <f t="shared" ca="1" si="307"/>
        <v>-85.068847611391391</v>
      </c>
      <c r="P702" s="310">
        <f t="shared" ca="1" si="308"/>
        <v>23</v>
      </c>
      <c r="Q702" s="304">
        <f t="shared" ca="1" si="309"/>
        <v>0</v>
      </c>
      <c r="R702" s="306">
        <f t="shared" ca="1" si="310"/>
        <v>0</v>
      </c>
      <c r="S702" s="307">
        <f t="shared" ca="1" si="311"/>
        <v>3.2539999999999996</v>
      </c>
      <c r="T702" s="304">
        <f t="shared" ca="1" si="291"/>
        <v>31.921739999999996</v>
      </c>
      <c r="U702" s="311">
        <f t="shared" ca="1" si="292"/>
        <v>0</v>
      </c>
      <c r="V702" s="306">
        <f t="shared" ca="1" si="293"/>
        <v>1.2256104194248405</v>
      </c>
      <c r="W702" s="304">
        <f t="shared" ca="1" si="294"/>
        <v>27.685866311020451</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1.265462626867544</v>
      </c>
      <c r="AH702" s="304">
        <f t="shared" ca="1" si="318"/>
        <v>-8.5082270103887652</v>
      </c>
    </row>
    <row r="703" spans="1:34" x14ac:dyDescent="0.2">
      <c r="A703" s="347">
        <f t="shared" ca="1" si="296"/>
        <v>1E-4</v>
      </c>
      <c r="B703" s="304">
        <f t="shared" ca="1" si="297"/>
        <v>33.332200000001251</v>
      </c>
      <c r="D703" s="306">
        <f t="shared" ca="1" si="298"/>
        <v>-0.73135810710149451</v>
      </c>
      <c r="E703" s="307">
        <f t="shared" ca="1" si="299"/>
        <v>-1.3332351565543945</v>
      </c>
      <c r="F703" s="304">
        <f t="shared" ca="1" si="300"/>
        <v>1.5206579705823733</v>
      </c>
      <c r="G703" s="306">
        <f t="shared" ca="1" si="301"/>
        <v>9.0441395530749844</v>
      </c>
      <c r="H703" s="307">
        <f t="shared" ca="1" si="302"/>
        <v>-104.8265698029455</v>
      </c>
      <c r="I703" s="304">
        <f t="shared" ca="1" si="303"/>
        <v>105.21599781833227</v>
      </c>
      <c r="J703" s="306">
        <f t="shared" ca="1" si="304"/>
        <v>725.01152856350234</v>
      </c>
      <c r="K703" s="307">
        <f t="shared" ca="1" si="305"/>
        <v>-4.9922571502680535</v>
      </c>
      <c r="L703" s="304">
        <f t="shared" ca="1" si="290"/>
        <v>725.02871610815566</v>
      </c>
      <c r="M703" s="306">
        <f t="shared" ca="1" si="306"/>
        <v>-1.4847322831466601</v>
      </c>
      <c r="N703" s="304">
        <f t="shared" ca="1" si="307"/>
        <v>-85.068893531126349</v>
      </c>
      <c r="P703" s="310">
        <f t="shared" ca="1" si="308"/>
        <v>23</v>
      </c>
      <c r="Q703" s="304">
        <f t="shared" ca="1" si="309"/>
        <v>0</v>
      </c>
      <c r="R703" s="306">
        <f t="shared" ca="1" si="310"/>
        <v>0</v>
      </c>
      <c r="S703" s="307">
        <f t="shared" ca="1" si="311"/>
        <v>3.2539999999999996</v>
      </c>
      <c r="T703" s="304">
        <f t="shared" ca="1" si="291"/>
        <v>31.921739999999996</v>
      </c>
      <c r="U703" s="311">
        <f t="shared" ca="1" si="292"/>
        <v>0</v>
      </c>
      <c r="V703" s="306">
        <f t="shared" ca="1" si="293"/>
        <v>1.2256117041901389</v>
      </c>
      <c r="W703" s="304">
        <f t="shared" ca="1" si="294"/>
        <v>27.685961929012063</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1.2654339175736027</v>
      </c>
      <c r="AH703" s="304">
        <f t="shared" ca="1" si="318"/>
        <v>-8.508256395519501</v>
      </c>
    </row>
    <row r="704" spans="1:34" x14ac:dyDescent="0.2">
      <c r="A704" s="347">
        <f t="shared" ca="1" si="296"/>
        <v>1E-4</v>
      </c>
      <c r="B704" s="304">
        <f t="shared" ca="1" si="297"/>
        <v>33.332300000001254</v>
      </c>
      <c r="D704" s="306">
        <f t="shared" ca="1" si="298"/>
        <v>-0.73135383924321262</v>
      </c>
      <c r="E704" s="307">
        <f t="shared" ca="1" si="299"/>
        <v>-1.3332052944146735</v>
      </c>
      <c r="F704" s="304">
        <f t="shared" ca="1" si="300"/>
        <v>1.5206297364023573</v>
      </c>
      <c r="G704" s="306">
        <f t="shared" ca="1" si="301"/>
        <v>9.0440664176910595</v>
      </c>
      <c r="H704" s="307">
        <f t="shared" ca="1" si="302"/>
        <v>-104.82670312347494</v>
      </c>
      <c r="I704" s="304">
        <f t="shared" ca="1" si="303"/>
        <v>105.21612435888693</v>
      </c>
      <c r="J704" s="306">
        <f t="shared" ca="1" si="304"/>
        <v>725.01152856350234</v>
      </c>
      <c r="K704" s="307">
        <f t="shared" ca="1" si="305"/>
        <v>-5.0027398139143742</v>
      </c>
      <c r="L704" s="304">
        <f t="shared" ca="1" si="290"/>
        <v>725.0287883633531</v>
      </c>
      <c r="M704" s="306">
        <f t="shared" ca="1" si="306"/>
        <v>-1.4847330845888178</v>
      </c>
      <c r="N704" s="304">
        <f t="shared" ca="1" si="307"/>
        <v>-85.068939450379517</v>
      </c>
      <c r="P704" s="310">
        <f t="shared" ca="1" si="308"/>
        <v>23</v>
      </c>
      <c r="Q704" s="304">
        <f t="shared" ca="1" si="309"/>
        <v>0</v>
      </c>
      <c r="R704" s="306">
        <f t="shared" ca="1" si="310"/>
        <v>0</v>
      </c>
      <c r="S704" s="307">
        <f t="shared" ca="1" si="311"/>
        <v>3.2539999999999996</v>
      </c>
      <c r="T704" s="304">
        <f t="shared" ca="1" si="291"/>
        <v>31.921739999999996</v>
      </c>
      <c r="U704" s="311">
        <f t="shared" ca="1" si="292"/>
        <v>0</v>
      </c>
      <c r="V704" s="306">
        <f t="shared" ca="1" si="293"/>
        <v>1.225612988958418</v>
      </c>
      <c r="W704" s="304">
        <f t="shared" ca="1" si="294"/>
        <v>27.686057545779857</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1.2654052086423864</v>
      </c>
      <c r="AH704" s="304">
        <f t="shared" ca="1" si="318"/>
        <v>-8.5082857802741447</v>
      </c>
    </row>
    <row r="705" spans="1:34" x14ac:dyDescent="0.2">
      <c r="A705" s="347">
        <f t="shared" ca="1" si="296"/>
        <v>1E-4</v>
      </c>
      <c r="B705" s="304">
        <f t="shared" ca="1" si="297"/>
        <v>33.332400000001257</v>
      </c>
      <c r="D705" s="306">
        <f t="shared" ca="1" si="298"/>
        <v>-0.7313495713764866</v>
      </c>
      <c r="E705" s="307">
        <f t="shared" ca="1" si="299"/>
        <v>-1.3331754326572032</v>
      </c>
      <c r="F705" s="304">
        <f t="shared" ca="1" si="300"/>
        <v>1.5206015026275923</v>
      </c>
      <c r="G705" s="306">
        <f t="shared" ca="1" si="301"/>
        <v>9.043993282733922</v>
      </c>
      <c r="H705" s="307">
        <f t="shared" ca="1" si="302"/>
        <v>-104.8268364410182</v>
      </c>
      <c r="I705" s="304">
        <f t="shared" ca="1" si="303"/>
        <v>105.21625089657071</v>
      </c>
      <c r="J705" s="306">
        <f t="shared" ca="1" si="304"/>
        <v>725.01152856350234</v>
      </c>
      <c r="K705" s="307">
        <f t="shared" ca="1" si="305"/>
        <v>-5.0132224908925984</v>
      </c>
      <c r="L705" s="304">
        <f t="shared" ca="1" si="290"/>
        <v>725.02886077019673</v>
      </c>
      <c r="M705" s="306">
        <f t="shared" ca="1" si="306"/>
        <v>-1.4847338860225672</v>
      </c>
      <c r="N705" s="304">
        <f t="shared" ca="1" si="307"/>
        <v>-85.068985369150909</v>
      </c>
      <c r="P705" s="310">
        <f t="shared" ca="1" si="308"/>
        <v>23</v>
      </c>
      <c r="Q705" s="304">
        <f t="shared" ca="1" si="309"/>
        <v>0</v>
      </c>
      <c r="R705" s="306">
        <f t="shared" ca="1" si="310"/>
        <v>0</v>
      </c>
      <c r="S705" s="307">
        <f t="shared" ca="1" si="311"/>
        <v>3.2539999999999996</v>
      </c>
      <c r="T705" s="304">
        <f t="shared" ca="1" si="291"/>
        <v>31.921739999999996</v>
      </c>
      <c r="U705" s="311">
        <f t="shared" ca="1" si="292"/>
        <v>0</v>
      </c>
      <c r="V705" s="306">
        <f t="shared" ca="1" si="293"/>
        <v>1.2256142737296782</v>
      </c>
      <c r="W705" s="304">
        <f t="shared" ca="1" si="294"/>
        <v>27.686153161323851</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1.265376500073895</v>
      </c>
      <c r="AH705" s="304">
        <f t="shared" ca="1" si="318"/>
        <v>-8.5083151646526929</v>
      </c>
    </row>
    <row r="706" spans="1:34" x14ac:dyDescent="0.2">
      <c r="A706" s="347">
        <f t="shared" ca="1" si="296"/>
        <v>1E-4</v>
      </c>
      <c r="B706" s="304">
        <f t="shared" ca="1" si="297"/>
        <v>33.332500000001261</v>
      </c>
      <c r="D706" s="306">
        <f t="shared" ca="1" si="298"/>
        <v>-0.73134530350131466</v>
      </c>
      <c r="E706" s="307">
        <f t="shared" ca="1" si="299"/>
        <v>-1.3331455712819764</v>
      </c>
      <c r="F706" s="304">
        <f t="shared" ca="1" si="300"/>
        <v>1.5205732692580707</v>
      </c>
      <c r="G706" s="306">
        <f t="shared" ca="1" si="301"/>
        <v>9.043920148203572</v>
      </c>
      <c r="H706" s="307">
        <f t="shared" ca="1" si="302"/>
        <v>-104.82696975557533</v>
      </c>
      <c r="I706" s="304">
        <f t="shared" ca="1" si="303"/>
        <v>105.21637743138369</v>
      </c>
      <c r="J706" s="306">
        <f t="shared" ca="1" si="304"/>
        <v>725.01152856350234</v>
      </c>
      <c r="K706" s="307">
        <f t="shared" ca="1" si="305"/>
        <v>-5.0237051812024278</v>
      </c>
      <c r="L706" s="304">
        <f t="shared" ca="1" si="290"/>
        <v>725.02893332868712</v>
      </c>
      <c r="M706" s="306">
        <f t="shared" ca="1" si="306"/>
        <v>-1.4847346874479082</v>
      </c>
      <c r="N706" s="304">
        <f t="shared" ca="1" si="307"/>
        <v>-85.069031287440538</v>
      </c>
      <c r="P706" s="310">
        <f t="shared" ca="1" si="308"/>
        <v>23</v>
      </c>
      <c r="Q706" s="304">
        <f t="shared" ca="1" si="309"/>
        <v>0</v>
      </c>
      <c r="R706" s="306">
        <f t="shared" ca="1" si="310"/>
        <v>0</v>
      </c>
      <c r="S706" s="307">
        <f t="shared" ca="1" si="311"/>
        <v>3.2539999999999996</v>
      </c>
      <c r="T706" s="304">
        <f t="shared" ca="1" si="291"/>
        <v>31.921739999999996</v>
      </c>
      <c r="U706" s="311">
        <f t="shared" ca="1" si="292"/>
        <v>0</v>
      </c>
      <c r="V706" s="306">
        <f t="shared" ca="1" si="293"/>
        <v>1.2256155585039199</v>
      </c>
      <c r="W706" s="304">
        <f t="shared" ca="1" si="294"/>
        <v>27.686248775644064</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1.2653477918681286</v>
      </c>
      <c r="AH706" s="304">
        <f t="shared" ca="1" si="318"/>
        <v>-8.508344548655149</v>
      </c>
    </row>
    <row r="707" spans="1:34" x14ac:dyDescent="0.2">
      <c r="A707" s="347">
        <f t="shared" ca="1" si="296"/>
        <v>1E-4</v>
      </c>
      <c r="B707" s="304">
        <f t="shared" ca="1" si="297"/>
        <v>33.332600000001264</v>
      </c>
      <c r="D707" s="306">
        <f t="shared" ca="1" si="298"/>
        <v>-0.73134103561769881</v>
      </c>
      <c r="E707" s="307">
        <f t="shared" ca="1" si="299"/>
        <v>-1.3331157102889915</v>
      </c>
      <c r="F707" s="304">
        <f t="shared" ca="1" si="300"/>
        <v>1.5205450362937925</v>
      </c>
      <c r="G707" s="306">
        <f t="shared" ca="1" si="301"/>
        <v>9.0438470141000096</v>
      </c>
      <c r="H707" s="307">
        <f t="shared" ca="1" si="302"/>
        <v>-104.82710306714637</v>
      </c>
      <c r="I707" s="304">
        <f t="shared" ca="1" si="303"/>
        <v>105.21650396332589</v>
      </c>
      <c r="J707" s="306">
        <f t="shared" ca="1" si="304"/>
        <v>725.01152856350234</v>
      </c>
      <c r="K707" s="307">
        <f t="shared" ca="1" si="305"/>
        <v>-5.0341878848435639</v>
      </c>
      <c r="L707" s="304">
        <f t="shared" ca="1" si="290"/>
        <v>725.02900603882472</v>
      </c>
      <c r="M707" s="306">
        <f t="shared" ca="1" si="306"/>
        <v>-1.4847354888648407</v>
      </c>
      <c r="N707" s="304">
        <f t="shared" ca="1" si="307"/>
        <v>-85.069077205248405</v>
      </c>
      <c r="P707" s="310">
        <f t="shared" ca="1" si="308"/>
        <v>23</v>
      </c>
      <c r="Q707" s="304">
        <f t="shared" ca="1" si="309"/>
        <v>0</v>
      </c>
      <c r="R707" s="306">
        <f t="shared" ca="1" si="310"/>
        <v>0</v>
      </c>
      <c r="S707" s="307">
        <f t="shared" ca="1" si="311"/>
        <v>3.2539999999999996</v>
      </c>
      <c r="T707" s="304">
        <f t="shared" ca="1" si="291"/>
        <v>31.921739999999996</v>
      </c>
      <c r="U707" s="311">
        <f t="shared" ca="1" si="292"/>
        <v>0</v>
      </c>
      <c r="V707" s="306">
        <f t="shared" ca="1" si="293"/>
        <v>1.2256168432811423</v>
      </c>
      <c r="W707" s="304">
        <f t="shared" ca="1" si="294"/>
        <v>27.686344388740491</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1.2653190840250783</v>
      </c>
      <c r="AH707" s="304">
        <f t="shared" ca="1" si="318"/>
        <v>-8.5083739322815202</v>
      </c>
    </row>
    <row r="708" spans="1:34" x14ac:dyDescent="0.2">
      <c r="A708" s="347">
        <f t="shared" ca="1" si="296"/>
        <v>1E-4</v>
      </c>
      <c r="B708" s="304">
        <f t="shared" ca="1" si="297"/>
        <v>33.332700000001267</v>
      </c>
      <c r="D708" s="306">
        <f t="shared" ca="1" si="298"/>
        <v>-0.73133676772564093</v>
      </c>
      <c r="E708" s="307">
        <f t="shared" ca="1" si="299"/>
        <v>-1.3330858496782447</v>
      </c>
      <c r="F708" s="304">
        <f t="shared" ca="1" si="300"/>
        <v>1.5205168037347552</v>
      </c>
      <c r="G708" s="306">
        <f t="shared" ca="1" si="301"/>
        <v>9.0437738804232364</v>
      </c>
      <c r="H708" s="307">
        <f t="shared" ca="1" si="302"/>
        <v>-104.82723637573133</v>
      </c>
      <c r="I708" s="304">
        <f t="shared" ca="1" si="303"/>
        <v>105.21663049239733</v>
      </c>
      <c r="J708" s="306">
        <f t="shared" ca="1" si="304"/>
        <v>725.01152856350234</v>
      </c>
      <c r="K708" s="307">
        <f t="shared" ca="1" si="305"/>
        <v>-5.0446706018157075</v>
      </c>
      <c r="L708" s="304">
        <f t="shared" ref="L708:L771" ca="1" si="319">SQRT(pos_x^2+pos_z^2)</f>
        <v>725.0290789006101</v>
      </c>
      <c r="M708" s="306">
        <f t="shared" ca="1" si="306"/>
        <v>-1.484736290273365</v>
      </c>
      <c r="N708" s="304">
        <f t="shared" ca="1" si="307"/>
        <v>-85.06912312257451</v>
      </c>
      <c r="P708" s="310">
        <f t="shared" ca="1" si="308"/>
        <v>23</v>
      </c>
      <c r="Q708" s="304">
        <f t="shared" ca="1" si="309"/>
        <v>0</v>
      </c>
      <c r="R708" s="306">
        <f t="shared" ca="1" si="310"/>
        <v>0</v>
      </c>
      <c r="S708" s="307">
        <f t="shared" ca="1" si="311"/>
        <v>3.2539999999999996</v>
      </c>
      <c r="T708" s="304">
        <f t="shared" ref="T708:T771" ca="1" si="320">m*g</f>
        <v>31.921739999999996</v>
      </c>
      <c r="U708" s="311">
        <f t="shared" ref="U708:U771" ca="1" si="321">IF(pos_xz&lt;L_rampe,Poids*COS(Beta),0)</f>
        <v>0</v>
      </c>
      <c r="V708" s="306">
        <f t="shared" ref="V708:V771" ca="1" si="322">Rho_moyen*(20000-Alt_rampe-pos_z)/(20000+Alt_rampe+pos_z)</f>
        <v>1.2256181280613456</v>
      </c>
      <c r="W708" s="304">
        <f t="shared" ref="W708:W771" ca="1" si="323">1/2*Rho*Sref*Cx*vit_xz^2</f>
        <v>27.686440000613139</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1.2652903765447476</v>
      </c>
      <c r="AH708" s="304">
        <f t="shared" ca="1" si="318"/>
        <v>-8.5084033155318046</v>
      </c>
    </row>
    <row r="709" spans="1:34" x14ac:dyDescent="0.2">
      <c r="A709" s="347">
        <f t="shared" ref="A709:A772" ca="1" si="325">IF(B708+0.01&lt;=T_ini+ROUNDUP(Temps_fin_propu,0), 0.01, IF(K708&gt;0, 0.1, 0.0001))</f>
        <v>1E-4</v>
      </c>
      <c r="B709" s="304">
        <f t="shared" ref="B709:B772" ca="1" si="326">B708+pas</f>
        <v>33.332800000001271</v>
      </c>
      <c r="D709" s="306">
        <f t="shared" ref="D709:D772" ca="1" si="327">IF(AND(L708&lt;L_rampe,Poussee&lt;Poids*SIN(M708)),0,(-W708+Poussee)/m*COS(M708)-U708/m*SIN(M708))</f>
        <v>-0.73133249982514259</v>
      </c>
      <c r="E709" s="307">
        <f t="shared" ref="E709:E772" ca="1" si="328">IF(AND(L708&lt;L_rampe,Poussee&lt;Poids*SIN(M708)),0,(-W708+Poussee)/m*SIN(M708)+U708/m*COS(M708)-Poids/m)</f>
        <v>-1.3330559894497345</v>
      </c>
      <c r="F709" s="304">
        <f t="shared" ref="F709:F772" ca="1" si="329">SQRT(acc_x^2+acc_z^2)</f>
        <v>1.5204885715809582</v>
      </c>
      <c r="G709" s="306">
        <f t="shared" ref="G709:G772" ca="1" si="330">G708+acc_x*pas</f>
        <v>9.0437007471732542</v>
      </c>
      <c r="H709" s="307">
        <f t="shared" ref="H709:H772" ca="1" si="331">H708+acc_z*pas</f>
        <v>-104.82736968133028</v>
      </c>
      <c r="I709" s="304">
        <f t="shared" ref="I709:I772" ca="1" si="332">SQRT(vit_x^2+vit_z^2)</f>
        <v>105.21675701859807</v>
      </c>
      <c r="J709" s="306">
        <f t="shared" ref="J709:J772" ca="1" si="333">J708+0.5*(vit_x+G708)*pas*(K708&gt;=0)</f>
        <v>725.01152856350234</v>
      </c>
      <c r="K709" s="307">
        <f t="shared" ref="K709:K772" ca="1" si="334">K708+0.5*(vit_z+H708)*pas</f>
        <v>-5.0551533321185609</v>
      </c>
      <c r="L709" s="304">
        <f t="shared" ca="1" si="319"/>
        <v>725.02915191404372</v>
      </c>
      <c r="M709" s="306">
        <f t="shared" ref="M709:M772" ca="1" si="335">IF(AND(L708&gt;L_rampe,G709&gt;0),ATAN2(G709,H709),$M$4)</f>
        <v>-1.4847370916734812</v>
      </c>
      <c r="N709" s="304">
        <f t="shared" ref="N709:N772" ca="1" si="336">DEGREES(Beta)</f>
        <v>-85.069169039418881</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3.2539999999999996</v>
      </c>
      <c r="T709" s="304">
        <f t="shared" ca="1" si="320"/>
        <v>31.921739999999996</v>
      </c>
      <c r="U709" s="311">
        <f t="shared" ca="1" si="321"/>
        <v>0</v>
      </c>
      <c r="V709" s="306">
        <f t="shared" ca="1" si="322"/>
        <v>1.2256194128445301</v>
      </c>
      <c r="W709" s="304">
        <f t="shared" ca="1" si="323"/>
        <v>27.686535611262041</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1.265261669427133</v>
      </c>
      <c r="AH709" s="304">
        <f t="shared" ref="AH709:AH772" ca="1" si="347">IF(AND(L708&lt;L_rampe,Poussee&lt;Poids*SIN(M708)), g*SIN(M708), (-W708+Poussee)/m)</f>
        <v>-8.5084326984060059</v>
      </c>
    </row>
    <row r="710" spans="1:34" x14ac:dyDescent="0.2">
      <c r="A710" s="347">
        <f t="shared" ca="1" si="325"/>
        <v>1E-4</v>
      </c>
      <c r="B710" s="304">
        <f t="shared" ca="1" si="326"/>
        <v>33.332900000001274</v>
      </c>
      <c r="D710" s="306">
        <f t="shared" ca="1" si="327"/>
        <v>-0.73132823191620266</v>
      </c>
      <c r="E710" s="307">
        <f t="shared" ca="1" si="328"/>
        <v>-1.3330261296034553</v>
      </c>
      <c r="F710" s="304">
        <f t="shared" ca="1" si="329"/>
        <v>1.5204603398323968</v>
      </c>
      <c r="G710" s="306">
        <f t="shared" ca="1" si="330"/>
        <v>9.0436276143500631</v>
      </c>
      <c r="H710" s="307">
        <f t="shared" ca="1" si="331"/>
        <v>-104.82750298394325</v>
      </c>
      <c r="I710" s="304">
        <f t="shared" ca="1" si="332"/>
        <v>105.21688354192813</v>
      </c>
      <c r="J710" s="306">
        <f t="shared" ca="1" si="333"/>
        <v>725.01152856350234</v>
      </c>
      <c r="K710" s="307">
        <f t="shared" ca="1" si="334"/>
        <v>-5.0656360757518248</v>
      </c>
      <c r="L710" s="304">
        <f t="shared" ca="1" si="319"/>
        <v>725.02922507912604</v>
      </c>
      <c r="M710" s="306">
        <f t="shared" ca="1" si="335"/>
        <v>-1.4847378930651896</v>
      </c>
      <c r="N710" s="304">
        <f t="shared" ca="1" si="336"/>
        <v>-85.069214955781504</v>
      </c>
      <c r="P710" s="310">
        <f t="shared" ca="1" si="337"/>
        <v>23</v>
      </c>
      <c r="Q710" s="304">
        <f t="shared" ca="1" si="338"/>
        <v>0</v>
      </c>
      <c r="R710" s="306">
        <f t="shared" ca="1" si="339"/>
        <v>0</v>
      </c>
      <c r="S710" s="307">
        <f t="shared" ca="1" si="340"/>
        <v>3.2539999999999996</v>
      </c>
      <c r="T710" s="304">
        <f t="shared" ca="1" si="320"/>
        <v>31.921739999999996</v>
      </c>
      <c r="U710" s="311">
        <f t="shared" ca="1" si="321"/>
        <v>0</v>
      </c>
      <c r="V710" s="306">
        <f t="shared" ca="1" si="322"/>
        <v>1.2256206976306954</v>
      </c>
      <c r="W710" s="304">
        <f t="shared" ca="1" si="323"/>
        <v>27.686631220687168</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1.2652329626722292</v>
      </c>
      <c r="AH710" s="304">
        <f t="shared" ca="1" si="347"/>
        <v>-8.5084620809041311</v>
      </c>
    </row>
    <row r="711" spans="1:34" x14ac:dyDescent="0.2">
      <c r="A711" s="347">
        <f t="shared" ca="1" si="325"/>
        <v>1E-4</v>
      </c>
      <c r="B711" s="304">
        <f t="shared" ca="1" si="326"/>
        <v>33.333000000001277</v>
      </c>
      <c r="D711" s="306">
        <f t="shared" ca="1" si="327"/>
        <v>-0.73132396399882205</v>
      </c>
      <c r="E711" s="307">
        <f t="shared" ca="1" si="328"/>
        <v>-1.3329962701394109</v>
      </c>
      <c r="F711" s="304">
        <f t="shared" ca="1" si="329"/>
        <v>1.5204321084890742</v>
      </c>
      <c r="G711" s="306">
        <f t="shared" ca="1" si="330"/>
        <v>9.0435544819536631</v>
      </c>
      <c r="H711" s="307">
        <f t="shared" ca="1" si="331"/>
        <v>-104.82763628357026</v>
      </c>
      <c r="I711" s="304">
        <f t="shared" ca="1" si="332"/>
        <v>105.21701006238753</v>
      </c>
      <c r="J711" s="306">
        <f t="shared" ca="1" si="333"/>
        <v>725.01152856350234</v>
      </c>
      <c r="K711" s="307">
        <f t="shared" ca="1" si="334"/>
        <v>-5.0761188327152009</v>
      </c>
      <c r="L711" s="304">
        <f t="shared" ca="1" si="319"/>
        <v>725.02929839585795</v>
      </c>
      <c r="M711" s="306">
        <f t="shared" ca="1" si="335"/>
        <v>-1.4847386944484899</v>
      </c>
      <c r="N711" s="304">
        <f t="shared" ca="1" si="336"/>
        <v>-85.069260871662379</v>
      </c>
      <c r="P711" s="310">
        <f t="shared" ca="1" si="337"/>
        <v>23</v>
      </c>
      <c r="Q711" s="304">
        <f t="shared" ca="1" si="338"/>
        <v>0</v>
      </c>
      <c r="R711" s="306">
        <f t="shared" ca="1" si="339"/>
        <v>0</v>
      </c>
      <c r="S711" s="307">
        <f t="shared" ca="1" si="340"/>
        <v>3.2539999999999996</v>
      </c>
      <c r="T711" s="304">
        <f t="shared" ca="1" si="320"/>
        <v>31.921739999999996</v>
      </c>
      <c r="U711" s="311">
        <f t="shared" ca="1" si="321"/>
        <v>0</v>
      </c>
      <c r="V711" s="306">
        <f t="shared" ca="1" si="322"/>
        <v>1.2256219824198415</v>
      </c>
      <c r="W711" s="304">
        <f t="shared" ca="1" si="323"/>
        <v>27.686726828888553</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1.2652042562800396</v>
      </c>
      <c r="AH711" s="304">
        <f t="shared" ca="1" si="347"/>
        <v>-8.508491463026175</v>
      </c>
    </row>
    <row r="712" spans="1:34" x14ac:dyDescent="0.2">
      <c r="A712" s="347">
        <f t="shared" ca="1" si="325"/>
        <v>1E-4</v>
      </c>
      <c r="B712" s="304">
        <f t="shared" ca="1" si="326"/>
        <v>33.333100000001281</v>
      </c>
      <c r="D712" s="306">
        <f t="shared" ca="1" si="327"/>
        <v>-0.73131969607300318</v>
      </c>
      <c r="E712" s="307">
        <f t="shared" ca="1" si="328"/>
        <v>-1.3329664110575941</v>
      </c>
      <c r="F712" s="304">
        <f t="shared" ca="1" si="329"/>
        <v>1.5204038775509856</v>
      </c>
      <c r="G712" s="306">
        <f t="shared" ca="1" si="330"/>
        <v>9.0434813499840558</v>
      </c>
      <c r="H712" s="307">
        <f t="shared" ca="1" si="331"/>
        <v>-104.82776958021137</v>
      </c>
      <c r="I712" s="304">
        <f t="shared" ca="1" si="332"/>
        <v>105.21713657997635</v>
      </c>
      <c r="J712" s="306">
        <f t="shared" ca="1" si="333"/>
        <v>725.01152856350234</v>
      </c>
      <c r="K712" s="307">
        <f t="shared" ca="1" si="334"/>
        <v>-5.0866016030083898</v>
      </c>
      <c r="L712" s="304">
        <f t="shared" ca="1" si="319"/>
        <v>725.02937186423969</v>
      </c>
      <c r="M712" s="306">
        <f t="shared" ca="1" si="335"/>
        <v>-1.4847394958233828</v>
      </c>
      <c r="N712" s="304">
        <f t="shared" ca="1" si="336"/>
        <v>-85.069306787061549</v>
      </c>
      <c r="P712" s="310">
        <f t="shared" ca="1" si="337"/>
        <v>23</v>
      </c>
      <c r="Q712" s="304">
        <f t="shared" ca="1" si="338"/>
        <v>0</v>
      </c>
      <c r="R712" s="306">
        <f t="shared" ca="1" si="339"/>
        <v>0</v>
      </c>
      <c r="S712" s="307">
        <f t="shared" ca="1" si="340"/>
        <v>3.2539999999999996</v>
      </c>
      <c r="T712" s="304">
        <f t="shared" ca="1" si="320"/>
        <v>31.921739999999996</v>
      </c>
      <c r="U712" s="311">
        <f t="shared" ca="1" si="321"/>
        <v>0</v>
      </c>
      <c r="V712" s="306">
        <f t="shared" ca="1" si="322"/>
        <v>1.2256232672119685</v>
      </c>
      <c r="W712" s="304">
        <f t="shared" ca="1" si="323"/>
        <v>27.686822435866208</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1.2651755502505573</v>
      </c>
      <c r="AH712" s="304">
        <f t="shared" ca="1" si="347"/>
        <v>-8.5085208447721445</v>
      </c>
    </row>
    <row r="713" spans="1:34" x14ac:dyDescent="0.2">
      <c r="A713" s="347">
        <f t="shared" ca="1" si="325"/>
        <v>1E-4</v>
      </c>
      <c r="B713" s="304">
        <f t="shared" ca="1" si="326"/>
        <v>33.333200000001284</v>
      </c>
      <c r="D713" s="306">
        <f t="shared" ca="1" si="327"/>
        <v>-0.73131542813874428</v>
      </c>
      <c r="E713" s="307">
        <f t="shared" ca="1" si="328"/>
        <v>-1.3329365523579995</v>
      </c>
      <c r="F713" s="304">
        <f t="shared" ca="1" si="329"/>
        <v>1.5203756470181258</v>
      </c>
      <c r="G713" s="306">
        <f t="shared" ca="1" si="330"/>
        <v>9.0434082184412414</v>
      </c>
      <c r="H713" s="307">
        <f t="shared" ca="1" si="331"/>
        <v>-104.82790287386661</v>
      </c>
      <c r="I713" s="304">
        <f t="shared" ca="1" si="332"/>
        <v>105.2172630946946</v>
      </c>
      <c r="J713" s="306">
        <f t="shared" ca="1" si="333"/>
        <v>725.01152856350234</v>
      </c>
      <c r="K713" s="307">
        <f t="shared" ca="1" si="334"/>
        <v>-5.097084386631094</v>
      </c>
      <c r="L713" s="304">
        <f t="shared" ca="1" si="319"/>
        <v>725.02944548427172</v>
      </c>
      <c r="M713" s="306">
        <f t="shared" ca="1" si="335"/>
        <v>-1.4847402971898678</v>
      </c>
      <c r="N713" s="304">
        <f t="shared" ca="1" si="336"/>
        <v>-85.069352701978985</v>
      </c>
      <c r="P713" s="310">
        <f t="shared" ca="1" si="337"/>
        <v>23</v>
      </c>
      <c r="Q713" s="304">
        <f t="shared" ca="1" si="338"/>
        <v>0</v>
      </c>
      <c r="R713" s="306">
        <f t="shared" ca="1" si="339"/>
        <v>0</v>
      </c>
      <c r="S713" s="307">
        <f t="shared" ca="1" si="340"/>
        <v>3.2539999999999996</v>
      </c>
      <c r="T713" s="304">
        <f t="shared" ca="1" si="320"/>
        <v>31.921739999999996</v>
      </c>
      <c r="U713" s="311">
        <f t="shared" ca="1" si="321"/>
        <v>0</v>
      </c>
      <c r="V713" s="306">
        <f t="shared" ca="1" si="322"/>
        <v>1.2256245520070765</v>
      </c>
      <c r="W713" s="304">
        <f t="shared" ca="1" si="323"/>
        <v>27.686918041620135</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1.2651468445837768</v>
      </c>
      <c r="AH713" s="304">
        <f t="shared" ca="1" si="347"/>
        <v>-8.5085502261420451</v>
      </c>
    </row>
    <row r="714" spans="1:34" x14ac:dyDescent="0.2">
      <c r="A714" s="347">
        <f t="shared" ca="1" si="325"/>
        <v>1E-4</v>
      </c>
      <c r="B714" s="304">
        <f t="shared" ca="1" si="326"/>
        <v>33.333300000001287</v>
      </c>
      <c r="D714" s="306">
        <f t="shared" ca="1" si="327"/>
        <v>-0.73131116019605069</v>
      </c>
      <c r="E714" s="307">
        <f t="shared" ca="1" si="328"/>
        <v>-1.3329066940406289</v>
      </c>
      <c r="F714" s="304">
        <f t="shared" ca="1" si="329"/>
        <v>1.5203474168904989</v>
      </c>
      <c r="G714" s="306">
        <f t="shared" ca="1" si="330"/>
        <v>9.0433350873252216</v>
      </c>
      <c r="H714" s="307">
        <f t="shared" ca="1" si="331"/>
        <v>-104.82803616453602</v>
      </c>
      <c r="I714" s="304">
        <f t="shared" ca="1" si="332"/>
        <v>105.21738960654231</v>
      </c>
      <c r="J714" s="306">
        <f t="shared" ca="1" si="333"/>
        <v>725.01152856350234</v>
      </c>
      <c r="K714" s="307">
        <f t="shared" ca="1" si="334"/>
        <v>-5.1075671835830141</v>
      </c>
      <c r="L714" s="304">
        <f t="shared" ca="1" si="319"/>
        <v>725.02951925595482</v>
      </c>
      <c r="M714" s="306">
        <f t="shared" ca="1" si="335"/>
        <v>-1.4847410985479454</v>
      </c>
      <c r="N714" s="304">
        <f t="shared" ca="1" si="336"/>
        <v>-85.069398616414716</v>
      </c>
      <c r="P714" s="310">
        <f t="shared" ca="1" si="337"/>
        <v>23</v>
      </c>
      <c r="Q714" s="304">
        <f t="shared" ca="1" si="338"/>
        <v>0</v>
      </c>
      <c r="R714" s="306">
        <f t="shared" ca="1" si="339"/>
        <v>0</v>
      </c>
      <c r="S714" s="307">
        <f t="shared" ca="1" si="340"/>
        <v>3.2539999999999996</v>
      </c>
      <c r="T714" s="304">
        <f t="shared" ca="1" si="320"/>
        <v>31.921739999999996</v>
      </c>
      <c r="U714" s="311">
        <f t="shared" ca="1" si="321"/>
        <v>0</v>
      </c>
      <c r="V714" s="306">
        <f t="shared" ca="1" si="322"/>
        <v>1.2256258368051653</v>
      </c>
      <c r="W714" s="304">
        <f t="shared" ca="1" si="323"/>
        <v>27.687013646150337</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1.2651181392797017</v>
      </c>
      <c r="AH714" s="304">
        <f t="shared" ca="1" si="347"/>
        <v>-8.508579607135875</v>
      </c>
    </row>
    <row r="715" spans="1:34" x14ac:dyDescent="0.2">
      <c r="A715" s="347">
        <f t="shared" ca="1" si="325"/>
        <v>1E-4</v>
      </c>
      <c r="B715" s="304">
        <f t="shared" ca="1" si="326"/>
        <v>33.333400000001291</v>
      </c>
      <c r="D715" s="306">
        <f t="shared" ca="1" si="327"/>
        <v>-0.73130689224491896</v>
      </c>
      <c r="E715" s="307">
        <f t="shared" ca="1" si="328"/>
        <v>-1.332876836105477</v>
      </c>
      <c r="F715" s="304">
        <f t="shared" ca="1" si="329"/>
        <v>1.5203191871680988</v>
      </c>
      <c r="G715" s="306">
        <f t="shared" ca="1" si="330"/>
        <v>9.0432619566359964</v>
      </c>
      <c r="H715" s="307">
        <f t="shared" ca="1" si="331"/>
        <v>-104.82816945221963</v>
      </c>
      <c r="I715" s="304">
        <f t="shared" ca="1" si="332"/>
        <v>105.21751611551953</v>
      </c>
      <c r="J715" s="306">
        <f t="shared" ca="1" si="333"/>
        <v>725.01152856350234</v>
      </c>
      <c r="K715" s="307">
        <f t="shared" ca="1" si="334"/>
        <v>-5.1180499938638517</v>
      </c>
      <c r="L715" s="304">
        <f t="shared" ca="1" si="319"/>
        <v>725.02959317928935</v>
      </c>
      <c r="M715" s="306">
        <f t="shared" ca="1" si="335"/>
        <v>-1.4847418998976158</v>
      </c>
      <c r="N715" s="304">
        <f t="shared" ca="1" si="336"/>
        <v>-85.069444530368742</v>
      </c>
      <c r="P715" s="310">
        <f t="shared" ca="1" si="337"/>
        <v>23</v>
      </c>
      <c r="Q715" s="304">
        <f t="shared" ca="1" si="338"/>
        <v>0</v>
      </c>
      <c r="R715" s="306">
        <f t="shared" ca="1" si="339"/>
        <v>0</v>
      </c>
      <c r="S715" s="307">
        <f t="shared" ca="1" si="340"/>
        <v>3.2539999999999996</v>
      </c>
      <c r="T715" s="304">
        <f t="shared" ca="1" si="320"/>
        <v>31.921739999999996</v>
      </c>
      <c r="U715" s="311">
        <f t="shared" ca="1" si="321"/>
        <v>0</v>
      </c>
      <c r="V715" s="306">
        <f t="shared" ca="1" si="322"/>
        <v>1.2256271216062351</v>
      </c>
      <c r="W715" s="304">
        <f t="shared" ca="1" si="323"/>
        <v>27.687109249456839</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1.2650894343383268</v>
      </c>
      <c r="AH715" s="304">
        <f t="shared" ca="1" si="347"/>
        <v>-8.5086089877536395</v>
      </c>
    </row>
    <row r="716" spans="1:34" x14ac:dyDescent="0.2">
      <c r="A716" s="347">
        <f t="shared" ca="1" si="325"/>
        <v>1E-4</v>
      </c>
      <c r="B716" s="304">
        <f t="shared" ca="1" si="326"/>
        <v>33.333500000001294</v>
      </c>
      <c r="D716" s="306">
        <f t="shared" ca="1" si="327"/>
        <v>-0.73130262428535098</v>
      </c>
      <c r="E716" s="307">
        <f t="shared" ca="1" si="328"/>
        <v>-1.3328469785525403</v>
      </c>
      <c r="F716" s="304">
        <f t="shared" ca="1" si="329"/>
        <v>1.5202909578509232</v>
      </c>
      <c r="G716" s="306">
        <f t="shared" ca="1" si="330"/>
        <v>9.0431888263735676</v>
      </c>
      <c r="H716" s="307">
        <f t="shared" ca="1" si="331"/>
        <v>-104.82830273691748</v>
      </c>
      <c r="I716" s="304">
        <f t="shared" ca="1" si="332"/>
        <v>105.21764262162628</v>
      </c>
      <c r="J716" s="306">
        <f t="shared" ca="1" si="333"/>
        <v>725.01152856350234</v>
      </c>
      <c r="K716" s="307">
        <f t="shared" ca="1" si="334"/>
        <v>-5.1285328174733085</v>
      </c>
      <c r="L716" s="304">
        <f t="shared" ca="1" si="319"/>
        <v>725.02966725427586</v>
      </c>
      <c r="M716" s="306">
        <f t="shared" ca="1" si="335"/>
        <v>-1.4847427012388787</v>
      </c>
      <c r="N716" s="304">
        <f t="shared" ca="1" si="336"/>
        <v>-85.069490443841062</v>
      </c>
      <c r="P716" s="310">
        <f t="shared" ca="1" si="337"/>
        <v>23</v>
      </c>
      <c r="Q716" s="304">
        <f t="shared" ca="1" si="338"/>
        <v>0</v>
      </c>
      <c r="R716" s="306">
        <f t="shared" ca="1" si="339"/>
        <v>0</v>
      </c>
      <c r="S716" s="307">
        <f t="shared" ca="1" si="340"/>
        <v>3.2539999999999996</v>
      </c>
      <c r="T716" s="304">
        <f t="shared" ca="1" si="320"/>
        <v>31.921739999999996</v>
      </c>
      <c r="U716" s="311">
        <f t="shared" ca="1" si="321"/>
        <v>0</v>
      </c>
      <c r="V716" s="306">
        <f t="shared" ca="1" si="322"/>
        <v>1.2256284064102856</v>
      </c>
      <c r="W716" s="304">
        <f t="shared" ca="1" si="323"/>
        <v>27.687204851539629</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1.2650607297596501</v>
      </c>
      <c r="AH716" s="304">
        <f t="shared" ca="1" si="347"/>
        <v>-8.5086383679953421</v>
      </c>
    </row>
    <row r="717" spans="1:34" x14ac:dyDescent="0.2">
      <c r="A717" s="347">
        <f t="shared" ca="1" si="325"/>
        <v>1E-4</v>
      </c>
      <c r="B717" s="304">
        <f t="shared" ca="1" si="326"/>
        <v>33.333600000001297</v>
      </c>
      <c r="D717" s="306">
        <f t="shared" ca="1" si="327"/>
        <v>-0.73129835631734996</v>
      </c>
      <c r="E717" s="307">
        <f t="shared" ca="1" si="328"/>
        <v>-1.3328171213818205</v>
      </c>
      <c r="F717" s="304">
        <f t="shared" ca="1" si="329"/>
        <v>1.5202627289389754</v>
      </c>
      <c r="G717" s="306">
        <f t="shared" ca="1" si="330"/>
        <v>9.0431156965379351</v>
      </c>
      <c r="H717" s="307">
        <f t="shared" ca="1" si="331"/>
        <v>-104.82843601862962</v>
      </c>
      <c r="I717" s="304">
        <f t="shared" ca="1" si="332"/>
        <v>105.21776912486263</v>
      </c>
      <c r="J717" s="306">
        <f t="shared" ca="1" si="333"/>
        <v>725.01152856350234</v>
      </c>
      <c r="K717" s="307">
        <f t="shared" ca="1" si="334"/>
        <v>-5.1390156544110859</v>
      </c>
      <c r="L717" s="304">
        <f t="shared" ca="1" si="319"/>
        <v>725.02974148091505</v>
      </c>
      <c r="M717" s="306">
        <f t="shared" ca="1" si="335"/>
        <v>-1.4847435025717348</v>
      </c>
      <c r="N717" s="304">
        <f t="shared" ca="1" si="336"/>
        <v>-85.069536356831691</v>
      </c>
      <c r="P717" s="310">
        <f t="shared" ca="1" si="337"/>
        <v>23</v>
      </c>
      <c r="Q717" s="304">
        <f t="shared" ca="1" si="338"/>
        <v>0</v>
      </c>
      <c r="R717" s="306">
        <f t="shared" ca="1" si="339"/>
        <v>0</v>
      </c>
      <c r="S717" s="307">
        <f t="shared" ca="1" si="340"/>
        <v>3.2539999999999996</v>
      </c>
      <c r="T717" s="304">
        <f t="shared" ca="1" si="320"/>
        <v>31.921739999999996</v>
      </c>
      <c r="U717" s="311">
        <f t="shared" ca="1" si="321"/>
        <v>0</v>
      </c>
      <c r="V717" s="306">
        <f t="shared" ca="1" si="322"/>
        <v>1.2256296912173166</v>
      </c>
      <c r="W717" s="304">
        <f t="shared" ca="1" si="323"/>
        <v>27.68730045239873</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1.2650320255436718</v>
      </c>
      <c r="AH717" s="304">
        <f t="shared" ca="1" si="347"/>
        <v>-8.5086677478609811</v>
      </c>
    </row>
    <row r="718" spans="1:34" x14ac:dyDescent="0.2">
      <c r="A718" s="347">
        <f t="shared" ca="1" si="325"/>
        <v>1E-4</v>
      </c>
      <c r="B718" s="304">
        <f t="shared" ca="1" si="326"/>
        <v>33.333700000001301</v>
      </c>
      <c r="D718" s="306">
        <f t="shared" ca="1" si="327"/>
        <v>-0.73129408834091281</v>
      </c>
      <c r="E718" s="307">
        <f t="shared" ca="1" si="328"/>
        <v>-1.3327872645933105</v>
      </c>
      <c r="F718" s="304">
        <f t="shared" ca="1" si="329"/>
        <v>1.5202345004322477</v>
      </c>
      <c r="G718" s="306">
        <f t="shared" ca="1" si="330"/>
        <v>9.0430425671291008</v>
      </c>
      <c r="H718" s="307">
        <f t="shared" ca="1" si="331"/>
        <v>-104.82856929735608</v>
      </c>
      <c r="I718" s="304">
        <f t="shared" ca="1" si="332"/>
        <v>105.21789562522858</v>
      </c>
      <c r="J718" s="306">
        <f t="shared" ca="1" si="333"/>
        <v>725.01152856350234</v>
      </c>
      <c r="K718" s="307">
        <f t="shared" ca="1" si="334"/>
        <v>-5.1494985046768855</v>
      </c>
      <c r="L718" s="304">
        <f t="shared" ca="1" si="319"/>
        <v>725.02981585920713</v>
      </c>
      <c r="M718" s="306">
        <f t="shared" ca="1" si="335"/>
        <v>-1.4847443038961836</v>
      </c>
      <c r="N718" s="304">
        <f t="shared" ca="1" si="336"/>
        <v>-85.069582269340628</v>
      </c>
      <c r="P718" s="310">
        <f t="shared" ca="1" si="337"/>
        <v>23</v>
      </c>
      <c r="Q718" s="304">
        <f t="shared" ca="1" si="338"/>
        <v>0</v>
      </c>
      <c r="R718" s="306">
        <f t="shared" ca="1" si="339"/>
        <v>0</v>
      </c>
      <c r="S718" s="307">
        <f t="shared" ca="1" si="340"/>
        <v>3.2539999999999996</v>
      </c>
      <c r="T718" s="304">
        <f t="shared" ca="1" si="320"/>
        <v>31.921739999999996</v>
      </c>
      <c r="U718" s="311">
        <f t="shared" ca="1" si="321"/>
        <v>0</v>
      </c>
      <c r="V718" s="306">
        <f t="shared" ca="1" si="322"/>
        <v>1.2256309760273285</v>
      </c>
      <c r="W718" s="304">
        <f t="shared" ca="1" si="323"/>
        <v>27.687396052034146</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1.2650033216903847</v>
      </c>
      <c r="AH718" s="304">
        <f t="shared" ca="1" si="347"/>
        <v>-8.5086971273505636</v>
      </c>
    </row>
    <row r="719" spans="1:34" x14ac:dyDescent="0.2">
      <c r="A719" s="347">
        <f t="shared" ca="1" si="325"/>
        <v>1E-4</v>
      </c>
      <c r="B719" s="304">
        <f t="shared" ca="1" si="326"/>
        <v>33.333800000001304</v>
      </c>
      <c r="D719" s="306">
        <f t="shared" ca="1" si="327"/>
        <v>-0.73128982035604473</v>
      </c>
      <c r="E719" s="307">
        <f t="shared" ca="1" si="328"/>
        <v>-1.3327574081870104</v>
      </c>
      <c r="F719" s="304">
        <f t="shared" ca="1" si="329"/>
        <v>1.520206272330743</v>
      </c>
      <c r="G719" s="306">
        <f t="shared" ca="1" si="330"/>
        <v>9.0429694381470647</v>
      </c>
      <c r="H719" s="307">
        <f t="shared" ca="1" si="331"/>
        <v>-104.8287025730969</v>
      </c>
      <c r="I719" s="304">
        <f t="shared" ca="1" si="332"/>
        <v>105.21802212272418</v>
      </c>
      <c r="J719" s="306">
        <f t="shared" ca="1" si="333"/>
        <v>725.01152856350234</v>
      </c>
      <c r="K719" s="307">
        <f t="shared" ca="1" si="334"/>
        <v>-5.1599813682704081</v>
      </c>
      <c r="L719" s="304">
        <f t="shared" ca="1" si="319"/>
        <v>725.02989038915291</v>
      </c>
      <c r="M719" s="306">
        <f t="shared" ca="1" si="335"/>
        <v>-1.4847451052122256</v>
      </c>
      <c r="N719" s="304">
        <f t="shared" ca="1" si="336"/>
        <v>-85.069628181367889</v>
      </c>
      <c r="P719" s="310">
        <f t="shared" ca="1" si="337"/>
        <v>23</v>
      </c>
      <c r="Q719" s="304">
        <f t="shared" ca="1" si="338"/>
        <v>0</v>
      </c>
      <c r="R719" s="306">
        <f t="shared" ca="1" si="339"/>
        <v>0</v>
      </c>
      <c r="S719" s="307">
        <f t="shared" ca="1" si="340"/>
        <v>3.2539999999999996</v>
      </c>
      <c r="T719" s="304">
        <f t="shared" ca="1" si="320"/>
        <v>31.921739999999996</v>
      </c>
      <c r="U719" s="311">
        <f t="shared" ca="1" si="321"/>
        <v>0</v>
      </c>
      <c r="V719" s="306">
        <f t="shared" ca="1" si="322"/>
        <v>1.225632260840321</v>
      </c>
      <c r="W719" s="304">
        <f t="shared" ca="1" si="323"/>
        <v>27.687491650445892</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1.2649746181997887</v>
      </c>
      <c r="AH719" s="304">
        <f t="shared" ca="1" si="347"/>
        <v>-8.5087265064640896</v>
      </c>
    </row>
    <row r="720" spans="1:34" x14ac:dyDescent="0.2">
      <c r="A720" s="347">
        <f t="shared" ca="1" si="325"/>
        <v>1E-4</v>
      </c>
      <c r="B720" s="304">
        <f t="shared" ca="1" si="326"/>
        <v>33.333900000001307</v>
      </c>
      <c r="D720" s="306">
        <f t="shared" ca="1" si="327"/>
        <v>-0.73128555236274428</v>
      </c>
      <c r="E720" s="307">
        <f t="shared" ca="1" si="328"/>
        <v>-1.3327275521629129</v>
      </c>
      <c r="F720" s="304">
        <f t="shared" ca="1" si="329"/>
        <v>1.5201780446344546</v>
      </c>
      <c r="G720" s="306">
        <f t="shared" ca="1" si="330"/>
        <v>9.0428963095918284</v>
      </c>
      <c r="H720" s="307">
        <f t="shared" ca="1" si="331"/>
        <v>-104.82883584585213</v>
      </c>
      <c r="I720" s="304">
        <f t="shared" ca="1" si="332"/>
        <v>105.21814861734947</v>
      </c>
      <c r="J720" s="306">
        <f t="shared" ca="1" si="333"/>
        <v>725.01152856350234</v>
      </c>
      <c r="K720" s="307">
        <f t="shared" ca="1" si="334"/>
        <v>-5.1704642451913552</v>
      </c>
      <c r="L720" s="304">
        <f t="shared" ca="1" si="319"/>
        <v>725.02996507075272</v>
      </c>
      <c r="M720" s="306">
        <f t="shared" ca="1" si="335"/>
        <v>-1.4847459065198609</v>
      </c>
      <c r="N720" s="304">
        <f t="shared" ca="1" si="336"/>
        <v>-85.069674092913488</v>
      </c>
      <c r="P720" s="310">
        <f t="shared" ca="1" si="337"/>
        <v>23</v>
      </c>
      <c r="Q720" s="304">
        <f t="shared" ca="1" si="338"/>
        <v>0</v>
      </c>
      <c r="R720" s="306">
        <f t="shared" ca="1" si="339"/>
        <v>0</v>
      </c>
      <c r="S720" s="307">
        <f t="shared" ca="1" si="340"/>
        <v>3.2539999999999996</v>
      </c>
      <c r="T720" s="304">
        <f t="shared" ca="1" si="320"/>
        <v>31.921739999999996</v>
      </c>
      <c r="U720" s="311">
        <f t="shared" ca="1" si="321"/>
        <v>0</v>
      </c>
      <c r="V720" s="306">
        <f t="shared" ca="1" si="322"/>
        <v>1.2256335456562941</v>
      </c>
      <c r="W720" s="304">
        <f t="shared" ca="1" si="323"/>
        <v>27.687587247633978</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1.2649459150718805</v>
      </c>
      <c r="AH720" s="304">
        <f t="shared" ca="1" si="347"/>
        <v>-8.5087558852015661</v>
      </c>
    </row>
    <row r="721" spans="1:34" x14ac:dyDescent="0.2">
      <c r="A721" s="347">
        <f t="shared" ca="1" si="325"/>
        <v>1E-4</v>
      </c>
      <c r="B721" s="304">
        <f t="shared" ca="1" si="326"/>
        <v>33.334000000001311</v>
      </c>
      <c r="D721" s="306">
        <f t="shared" ca="1" si="327"/>
        <v>-0.73128128436101136</v>
      </c>
      <c r="E721" s="307">
        <f t="shared" ca="1" si="328"/>
        <v>-1.3326976965210182</v>
      </c>
      <c r="F721" s="304">
        <f t="shared" ca="1" si="329"/>
        <v>1.5201498173433821</v>
      </c>
      <c r="G721" s="306">
        <f t="shared" ca="1" si="330"/>
        <v>9.0428231814633921</v>
      </c>
      <c r="H721" s="307">
        <f t="shared" ca="1" si="331"/>
        <v>-104.82896911562177</v>
      </c>
      <c r="I721" s="304">
        <f t="shared" ca="1" si="332"/>
        <v>105.21827510910448</v>
      </c>
      <c r="J721" s="306">
        <f t="shared" ca="1" si="333"/>
        <v>725.01152856350234</v>
      </c>
      <c r="K721" s="307">
        <f t="shared" ca="1" si="334"/>
        <v>-5.1809471354394292</v>
      </c>
      <c r="L721" s="304">
        <f t="shared" ca="1" si="319"/>
        <v>725.03003990400725</v>
      </c>
      <c r="M721" s="306">
        <f t="shared" ca="1" si="335"/>
        <v>-1.4847467078190895</v>
      </c>
      <c r="N721" s="304">
        <f t="shared" ca="1" si="336"/>
        <v>-85.069720003977409</v>
      </c>
      <c r="P721" s="310">
        <f t="shared" ca="1" si="337"/>
        <v>23</v>
      </c>
      <c r="Q721" s="304">
        <f t="shared" ca="1" si="338"/>
        <v>0</v>
      </c>
      <c r="R721" s="306">
        <f t="shared" ca="1" si="339"/>
        <v>0</v>
      </c>
      <c r="S721" s="307">
        <f t="shared" ca="1" si="340"/>
        <v>3.2539999999999996</v>
      </c>
      <c r="T721" s="304">
        <f t="shared" ca="1" si="320"/>
        <v>31.921739999999996</v>
      </c>
      <c r="U721" s="311">
        <f t="shared" ca="1" si="321"/>
        <v>0</v>
      </c>
      <c r="V721" s="306">
        <f t="shared" ca="1" si="322"/>
        <v>1.225634830475248</v>
      </c>
      <c r="W721" s="304">
        <f t="shared" ca="1" si="323"/>
        <v>27.687682843598399</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1.2649172123066563</v>
      </c>
      <c r="AH721" s="304">
        <f t="shared" ca="1" si="347"/>
        <v>-8.5087852635629933</v>
      </c>
    </row>
    <row r="722" spans="1:34" x14ac:dyDescent="0.2">
      <c r="A722" s="347">
        <f t="shared" ca="1" si="325"/>
        <v>1E-4</v>
      </c>
      <c r="B722" s="304">
        <f t="shared" ca="1" si="326"/>
        <v>33.334100000001314</v>
      </c>
      <c r="D722" s="306">
        <f t="shared" ca="1" si="327"/>
        <v>-0.73127701635084952</v>
      </c>
      <c r="E722" s="307">
        <f t="shared" ca="1" si="328"/>
        <v>-1.3326678412613226</v>
      </c>
      <c r="F722" s="304">
        <f t="shared" ca="1" si="329"/>
        <v>1.5201215904575247</v>
      </c>
      <c r="G722" s="306">
        <f t="shared" ca="1" si="330"/>
        <v>9.0427500537617576</v>
      </c>
      <c r="H722" s="307">
        <f t="shared" ca="1" si="331"/>
        <v>-104.82910238240591</v>
      </c>
      <c r="I722" s="304">
        <f t="shared" ca="1" si="332"/>
        <v>105.21840159798926</v>
      </c>
      <c r="J722" s="306">
        <f t="shared" ca="1" si="333"/>
        <v>725.01152856350234</v>
      </c>
      <c r="K722" s="307">
        <f t="shared" ca="1" si="334"/>
        <v>-5.1914300390143309</v>
      </c>
      <c r="L722" s="304">
        <f t="shared" ca="1" si="319"/>
        <v>725.03011488891696</v>
      </c>
      <c r="M722" s="306">
        <f t="shared" ca="1" si="335"/>
        <v>-1.4847475091099116</v>
      </c>
      <c r="N722" s="304">
        <f t="shared" ca="1" si="336"/>
        <v>-85.069765914559682</v>
      </c>
      <c r="P722" s="310">
        <f t="shared" ca="1" si="337"/>
        <v>23</v>
      </c>
      <c r="Q722" s="304">
        <f t="shared" ca="1" si="338"/>
        <v>0</v>
      </c>
      <c r="R722" s="306">
        <f t="shared" ca="1" si="339"/>
        <v>0</v>
      </c>
      <c r="S722" s="307">
        <f t="shared" ca="1" si="340"/>
        <v>3.2539999999999996</v>
      </c>
      <c r="T722" s="304">
        <f t="shared" ca="1" si="320"/>
        <v>31.921739999999996</v>
      </c>
      <c r="U722" s="311">
        <f t="shared" ca="1" si="321"/>
        <v>0</v>
      </c>
      <c r="V722" s="306">
        <f t="shared" ca="1" si="322"/>
        <v>1.2256361152971822</v>
      </c>
      <c r="W722" s="304">
        <f t="shared" ca="1" si="323"/>
        <v>27.687778438339173</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1.2648885099041181</v>
      </c>
      <c r="AH722" s="304">
        <f t="shared" ca="1" si="347"/>
        <v>-8.5088146415483727</v>
      </c>
    </row>
    <row r="723" spans="1:34" x14ac:dyDescent="0.2">
      <c r="A723" s="347">
        <f t="shared" ca="1" si="325"/>
        <v>1E-4</v>
      </c>
      <c r="B723" s="304">
        <f t="shared" ca="1" si="326"/>
        <v>33.334200000001317</v>
      </c>
      <c r="D723" s="306">
        <f t="shared" ca="1" si="327"/>
        <v>-0.73127274833225675</v>
      </c>
      <c r="E723" s="307">
        <f t="shared" ca="1" si="328"/>
        <v>-1.3326379863838262</v>
      </c>
      <c r="F723" s="304">
        <f t="shared" ca="1" si="329"/>
        <v>1.5200933639768812</v>
      </c>
      <c r="G723" s="306">
        <f t="shared" ca="1" si="330"/>
        <v>9.0426769264869247</v>
      </c>
      <c r="H723" s="307">
        <f t="shared" ca="1" si="331"/>
        <v>-104.82923564620455</v>
      </c>
      <c r="I723" s="304">
        <f t="shared" ca="1" si="332"/>
        <v>105.21852808400384</v>
      </c>
      <c r="J723" s="306">
        <f t="shared" ca="1" si="333"/>
        <v>725.01152856350234</v>
      </c>
      <c r="K723" s="307">
        <f t="shared" ca="1" si="334"/>
        <v>-5.2019129559157617</v>
      </c>
      <c r="L723" s="304">
        <f t="shared" ca="1" si="319"/>
        <v>725.0301900254824</v>
      </c>
      <c r="M723" s="306">
        <f t="shared" ca="1" si="335"/>
        <v>-1.4847483103923271</v>
      </c>
      <c r="N723" s="304">
        <f t="shared" ca="1" si="336"/>
        <v>-85.069811824660292</v>
      </c>
      <c r="P723" s="310">
        <f t="shared" ca="1" si="337"/>
        <v>23</v>
      </c>
      <c r="Q723" s="304">
        <f t="shared" ca="1" si="338"/>
        <v>0</v>
      </c>
      <c r="R723" s="306">
        <f t="shared" ca="1" si="339"/>
        <v>0</v>
      </c>
      <c r="S723" s="307">
        <f t="shared" ca="1" si="340"/>
        <v>3.2539999999999996</v>
      </c>
      <c r="T723" s="304">
        <f t="shared" ca="1" si="320"/>
        <v>31.921739999999996</v>
      </c>
      <c r="U723" s="311">
        <f t="shared" ca="1" si="321"/>
        <v>0</v>
      </c>
      <c r="V723" s="306">
        <f t="shared" ca="1" si="322"/>
        <v>1.2256374001220975</v>
      </c>
      <c r="W723" s="304">
        <f t="shared" ca="1" si="323"/>
        <v>27.687874031856328</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1.2648598078642621</v>
      </c>
      <c r="AH723" s="304">
        <f t="shared" ca="1" si="347"/>
        <v>-8.5088440191577064</v>
      </c>
    </row>
    <row r="724" spans="1:34" x14ac:dyDescent="0.2">
      <c r="A724" s="347">
        <f t="shared" ca="1" si="325"/>
        <v>1E-4</v>
      </c>
      <c r="B724" s="304">
        <f t="shared" ca="1" si="326"/>
        <v>33.334300000001321</v>
      </c>
      <c r="D724" s="306">
        <f t="shared" ca="1" si="327"/>
        <v>-0.7312684803052375</v>
      </c>
      <c r="E724" s="307">
        <f t="shared" ca="1" si="328"/>
        <v>-1.3326081318885201</v>
      </c>
      <c r="F724" s="304">
        <f t="shared" ca="1" si="329"/>
        <v>1.5200651379014463</v>
      </c>
      <c r="G724" s="306">
        <f t="shared" ca="1" si="330"/>
        <v>9.0426037996388935</v>
      </c>
      <c r="H724" s="307">
        <f t="shared" ca="1" si="331"/>
        <v>-104.82936890701774</v>
      </c>
      <c r="I724" s="304">
        <f t="shared" ca="1" si="332"/>
        <v>105.21865456714822</v>
      </c>
      <c r="J724" s="306">
        <f t="shared" ca="1" si="333"/>
        <v>725.01152856350234</v>
      </c>
      <c r="K724" s="307">
        <f t="shared" ca="1" si="334"/>
        <v>-5.2123958861434225</v>
      </c>
      <c r="L724" s="304">
        <f t="shared" ca="1" si="319"/>
        <v>725.03026531370404</v>
      </c>
      <c r="M724" s="306">
        <f t="shared" ca="1" si="335"/>
        <v>-1.4847491116663365</v>
      </c>
      <c r="N724" s="304">
        <f t="shared" ca="1" si="336"/>
        <v>-85.069857734279267</v>
      </c>
      <c r="P724" s="310">
        <f t="shared" ca="1" si="337"/>
        <v>23</v>
      </c>
      <c r="Q724" s="304">
        <f t="shared" ca="1" si="338"/>
        <v>0</v>
      </c>
      <c r="R724" s="306">
        <f t="shared" ca="1" si="339"/>
        <v>0</v>
      </c>
      <c r="S724" s="307">
        <f t="shared" ca="1" si="340"/>
        <v>3.2539999999999996</v>
      </c>
      <c r="T724" s="304">
        <f t="shared" ca="1" si="320"/>
        <v>31.921739999999996</v>
      </c>
      <c r="U724" s="311">
        <f t="shared" ca="1" si="321"/>
        <v>0</v>
      </c>
      <c r="V724" s="306">
        <f t="shared" ca="1" si="322"/>
        <v>1.2256386849499932</v>
      </c>
      <c r="W724" s="304">
        <f t="shared" ca="1" si="323"/>
        <v>27.687969624149837</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1.2648311061870778</v>
      </c>
      <c r="AH724" s="304">
        <f t="shared" ca="1" si="347"/>
        <v>-8.5088733963910048</v>
      </c>
    </row>
    <row r="725" spans="1:34" x14ac:dyDescent="0.2">
      <c r="A725" s="347">
        <f t="shared" ca="1" si="325"/>
        <v>1E-4</v>
      </c>
      <c r="B725" s="304">
        <f t="shared" ca="1" si="326"/>
        <v>33.334400000001324</v>
      </c>
      <c r="D725" s="306">
        <f t="shared" ca="1" si="327"/>
        <v>-0.73126421226978933</v>
      </c>
      <c r="E725" s="307">
        <f t="shared" ca="1" si="328"/>
        <v>-1.3325782777754078</v>
      </c>
      <c r="F725" s="304">
        <f t="shared" ca="1" si="329"/>
        <v>1.5200369122312218</v>
      </c>
      <c r="G725" s="306">
        <f t="shared" ca="1" si="330"/>
        <v>9.0425306732176658</v>
      </c>
      <c r="H725" s="307">
        <f t="shared" ca="1" si="331"/>
        <v>-104.82950216484552</v>
      </c>
      <c r="I725" s="304">
        <f t="shared" ca="1" si="332"/>
        <v>105.21878104742248</v>
      </c>
      <c r="J725" s="306">
        <f t="shared" ca="1" si="333"/>
        <v>725.01152856350234</v>
      </c>
      <c r="K725" s="307">
        <f t="shared" ca="1" si="334"/>
        <v>-5.2228788296970157</v>
      </c>
      <c r="L725" s="304">
        <f t="shared" ca="1" si="319"/>
        <v>725.03034075358244</v>
      </c>
      <c r="M725" s="306">
        <f t="shared" ca="1" si="335"/>
        <v>-1.4847499129319397</v>
      </c>
      <c r="N725" s="304">
        <f t="shared" ca="1" si="336"/>
        <v>-85.069903643416595</v>
      </c>
      <c r="P725" s="310">
        <f t="shared" ca="1" si="337"/>
        <v>23</v>
      </c>
      <c r="Q725" s="304">
        <f t="shared" ca="1" si="338"/>
        <v>0</v>
      </c>
      <c r="R725" s="306">
        <f t="shared" ca="1" si="339"/>
        <v>0</v>
      </c>
      <c r="S725" s="307">
        <f t="shared" ca="1" si="340"/>
        <v>3.2539999999999996</v>
      </c>
      <c r="T725" s="304">
        <f t="shared" ca="1" si="320"/>
        <v>31.921739999999996</v>
      </c>
      <c r="U725" s="311">
        <f t="shared" ca="1" si="321"/>
        <v>0</v>
      </c>
      <c r="V725" s="306">
        <f t="shared" ca="1" si="322"/>
        <v>1.2256399697808689</v>
      </c>
      <c r="W725" s="304">
        <f t="shared" ca="1" si="323"/>
        <v>27.688065215219709</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1.2648024048725741</v>
      </c>
      <c r="AH725" s="304">
        <f t="shared" ca="1" si="347"/>
        <v>-8.5089027732482609</v>
      </c>
    </row>
    <row r="726" spans="1:34" x14ac:dyDescent="0.2">
      <c r="A726" s="347">
        <f t="shared" ca="1" si="325"/>
        <v>1E-4</v>
      </c>
      <c r="B726" s="304">
        <f t="shared" ca="1" si="326"/>
        <v>33.334500000001327</v>
      </c>
      <c r="D726" s="306">
        <f t="shared" ca="1" si="327"/>
        <v>-0.73125994422591356</v>
      </c>
      <c r="E726" s="307">
        <f t="shared" ca="1" si="328"/>
        <v>-1.3325484240444894</v>
      </c>
      <c r="F726" s="304">
        <f t="shared" ca="1" si="329"/>
        <v>1.5200086869662088</v>
      </c>
      <c r="G726" s="306">
        <f t="shared" ca="1" si="330"/>
        <v>9.0424575472232434</v>
      </c>
      <c r="H726" s="307">
        <f t="shared" ca="1" si="331"/>
        <v>-104.82963541968793</v>
      </c>
      <c r="I726" s="304">
        <f t="shared" ca="1" si="332"/>
        <v>105.21890752482666</v>
      </c>
      <c r="J726" s="306">
        <f t="shared" ca="1" si="333"/>
        <v>725.01152856350234</v>
      </c>
      <c r="K726" s="307">
        <f t="shared" ca="1" si="334"/>
        <v>-5.2333617865762427</v>
      </c>
      <c r="L726" s="304">
        <f t="shared" ca="1" si="319"/>
        <v>725.03041634511817</v>
      </c>
      <c r="M726" s="306">
        <f t="shared" ca="1" si="335"/>
        <v>-1.484750714189137</v>
      </c>
      <c r="N726" s="304">
        <f t="shared" ca="1" si="336"/>
        <v>-85.069949552072302</v>
      </c>
      <c r="P726" s="310">
        <f t="shared" ca="1" si="337"/>
        <v>23</v>
      </c>
      <c r="Q726" s="304">
        <f t="shared" ca="1" si="338"/>
        <v>0</v>
      </c>
      <c r="R726" s="306">
        <f t="shared" ca="1" si="339"/>
        <v>0</v>
      </c>
      <c r="S726" s="307">
        <f t="shared" ca="1" si="340"/>
        <v>3.2539999999999996</v>
      </c>
      <c r="T726" s="304">
        <f t="shared" ca="1" si="320"/>
        <v>31.921739999999996</v>
      </c>
      <c r="U726" s="311">
        <f t="shared" ca="1" si="321"/>
        <v>0</v>
      </c>
      <c r="V726" s="306">
        <f t="shared" ca="1" si="322"/>
        <v>1.2256412546147255</v>
      </c>
      <c r="W726" s="304">
        <f t="shared" ca="1" si="323"/>
        <v>27.688160805065994</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1.2647737039207509</v>
      </c>
      <c r="AH726" s="304">
        <f t="shared" ca="1" si="347"/>
        <v>-8.5089321497294748</v>
      </c>
    </row>
    <row r="727" spans="1:34" x14ac:dyDescent="0.2">
      <c r="A727" s="347">
        <f t="shared" ca="1" si="325"/>
        <v>1E-4</v>
      </c>
      <c r="B727" s="304">
        <f t="shared" ca="1" si="326"/>
        <v>33.33460000000133</v>
      </c>
      <c r="D727" s="306">
        <f t="shared" ca="1" si="327"/>
        <v>-0.73125567617361165</v>
      </c>
      <c r="E727" s="307">
        <f t="shared" ca="1" si="328"/>
        <v>-1.3325185706957487</v>
      </c>
      <c r="F727" s="304">
        <f t="shared" ca="1" si="329"/>
        <v>1.5199804621063939</v>
      </c>
      <c r="G727" s="306">
        <f t="shared" ca="1" si="330"/>
        <v>9.0423844216556262</v>
      </c>
      <c r="H727" s="307">
        <f t="shared" ca="1" si="331"/>
        <v>-104.829768671545</v>
      </c>
      <c r="I727" s="304">
        <f t="shared" ca="1" si="332"/>
        <v>105.21903399936078</v>
      </c>
      <c r="J727" s="306">
        <f t="shared" ca="1" si="333"/>
        <v>725.01152856350234</v>
      </c>
      <c r="K727" s="307">
        <f t="shared" ca="1" si="334"/>
        <v>-5.2438447567808044</v>
      </c>
      <c r="L727" s="304">
        <f t="shared" ca="1" si="319"/>
        <v>725.03049208831169</v>
      </c>
      <c r="M727" s="306">
        <f t="shared" ca="1" si="335"/>
        <v>-1.484751515437928</v>
      </c>
      <c r="N727" s="304">
        <f t="shared" ca="1" si="336"/>
        <v>-85.069995460246375</v>
      </c>
      <c r="P727" s="310">
        <f t="shared" ca="1" si="337"/>
        <v>23</v>
      </c>
      <c r="Q727" s="304">
        <f t="shared" ca="1" si="338"/>
        <v>0</v>
      </c>
      <c r="R727" s="306">
        <f t="shared" ca="1" si="339"/>
        <v>0</v>
      </c>
      <c r="S727" s="307">
        <f t="shared" ca="1" si="340"/>
        <v>3.2539999999999996</v>
      </c>
      <c r="T727" s="304">
        <f t="shared" ca="1" si="320"/>
        <v>31.921739999999996</v>
      </c>
      <c r="U727" s="311">
        <f t="shared" ca="1" si="321"/>
        <v>0</v>
      </c>
      <c r="V727" s="306">
        <f t="shared" ca="1" si="322"/>
        <v>1.2256425394515624</v>
      </c>
      <c r="W727" s="304">
        <f t="shared" ca="1" si="323"/>
        <v>27.688256393688675</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1.2647450033315906</v>
      </c>
      <c r="AH727" s="304">
        <f t="shared" ca="1" si="347"/>
        <v>-8.508961525834664</v>
      </c>
    </row>
    <row r="728" spans="1:34" x14ac:dyDescent="0.2">
      <c r="A728" s="347">
        <f t="shared" ca="1" si="325"/>
        <v>1E-4</v>
      </c>
      <c r="B728" s="304">
        <f t="shared" ca="1" si="326"/>
        <v>33.334700000001334</v>
      </c>
      <c r="D728" s="306">
        <f t="shared" ca="1" si="327"/>
        <v>-0.73125140811288669</v>
      </c>
      <c r="E728" s="307">
        <f t="shared" ca="1" si="328"/>
        <v>-1.3324887177291913</v>
      </c>
      <c r="F728" s="304">
        <f t="shared" ca="1" si="329"/>
        <v>1.5199522376517836</v>
      </c>
      <c r="G728" s="306">
        <f t="shared" ca="1" si="330"/>
        <v>9.0423112965148142</v>
      </c>
      <c r="H728" s="307">
        <f t="shared" ca="1" si="331"/>
        <v>-104.82990192041677</v>
      </c>
      <c r="I728" s="304">
        <f t="shared" ca="1" si="332"/>
        <v>105.21916047102486</v>
      </c>
      <c r="J728" s="306">
        <f t="shared" ca="1" si="333"/>
        <v>725.01152856350234</v>
      </c>
      <c r="K728" s="307">
        <f t="shared" ca="1" si="334"/>
        <v>-5.2543277403104023</v>
      </c>
      <c r="L728" s="304">
        <f t="shared" ca="1" si="319"/>
        <v>725.03056798316356</v>
      </c>
      <c r="M728" s="306">
        <f t="shared" ca="1" si="335"/>
        <v>-1.4847523166783136</v>
      </c>
      <c r="N728" s="304">
        <f t="shared" ca="1" si="336"/>
        <v>-85.070041367938842</v>
      </c>
      <c r="P728" s="310">
        <f t="shared" ca="1" si="337"/>
        <v>23</v>
      </c>
      <c r="Q728" s="304">
        <f t="shared" ca="1" si="338"/>
        <v>0</v>
      </c>
      <c r="R728" s="306">
        <f t="shared" ca="1" si="339"/>
        <v>0</v>
      </c>
      <c r="S728" s="307">
        <f t="shared" ca="1" si="340"/>
        <v>3.2539999999999996</v>
      </c>
      <c r="T728" s="304">
        <f t="shared" ca="1" si="320"/>
        <v>31.921739999999996</v>
      </c>
      <c r="U728" s="311">
        <f t="shared" ca="1" si="321"/>
        <v>0</v>
      </c>
      <c r="V728" s="306">
        <f t="shared" ca="1" si="322"/>
        <v>1.2256438242913796</v>
      </c>
      <c r="W728" s="304">
        <f t="shared" ca="1" si="323"/>
        <v>27.688351981087756</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1.2647163031050965</v>
      </c>
      <c r="AH728" s="304">
        <f t="shared" ca="1" si="347"/>
        <v>-8.5089909015638234</v>
      </c>
    </row>
    <row r="729" spans="1:34" x14ac:dyDescent="0.2">
      <c r="A729" s="347">
        <f t="shared" ca="1" si="325"/>
        <v>1E-4</v>
      </c>
      <c r="B729" s="304">
        <f t="shared" ca="1" si="326"/>
        <v>33.334800000001337</v>
      </c>
      <c r="D729" s="306">
        <f t="shared" ca="1" si="327"/>
        <v>-0.73124714004373437</v>
      </c>
      <c r="E729" s="307">
        <f t="shared" ca="1" si="328"/>
        <v>-1.3324588651448188</v>
      </c>
      <c r="F729" s="304">
        <f t="shared" ca="1" si="329"/>
        <v>1.5199240136023773</v>
      </c>
      <c r="G729" s="306">
        <f t="shared" ca="1" si="330"/>
        <v>9.0422381718008094</v>
      </c>
      <c r="H729" s="307">
        <f t="shared" ca="1" si="331"/>
        <v>-104.83003516630329</v>
      </c>
      <c r="I729" s="304">
        <f t="shared" ca="1" si="332"/>
        <v>105.21928693981896</v>
      </c>
      <c r="J729" s="306">
        <f t="shared" ca="1" si="333"/>
        <v>725.01152856350234</v>
      </c>
      <c r="K729" s="307">
        <f t="shared" ca="1" si="334"/>
        <v>-5.2648107371647379</v>
      </c>
      <c r="L729" s="304">
        <f t="shared" ca="1" si="319"/>
        <v>725.03064402967436</v>
      </c>
      <c r="M729" s="306">
        <f t="shared" ca="1" si="335"/>
        <v>-1.4847531179102933</v>
      </c>
      <c r="N729" s="304">
        <f t="shared" ca="1" si="336"/>
        <v>-85.070087275149689</v>
      </c>
      <c r="P729" s="310">
        <f t="shared" ca="1" si="337"/>
        <v>23</v>
      </c>
      <c r="Q729" s="304">
        <f t="shared" ca="1" si="338"/>
        <v>0</v>
      </c>
      <c r="R729" s="306">
        <f t="shared" ca="1" si="339"/>
        <v>0</v>
      </c>
      <c r="S729" s="307">
        <f t="shared" ca="1" si="340"/>
        <v>3.2539999999999996</v>
      </c>
      <c r="T729" s="304">
        <f t="shared" ca="1" si="320"/>
        <v>31.921739999999996</v>
      </c>
      <c r="U729" s="311">
        <f t="shared" ca="1" si="321"/>
        <v>0</v>
      </c>
      <c r="V729" s="306">
        <f t="shared" ca="1" si="322"/>
        <v>1.2256451091341776</v>
      </c>
      <c r="W729" s="304">
        <f t="shared" ca="1" si="323"/>
        <v>27.68844756726325</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1.2646876032412742</v>
      </c>
      <c r="AH729" s="304">
        <f t="shared" ca="1" si="347"/>
        <v>-8.5090202769169512</v>
      </c>
    </row>
    <row r="730" spans="1:34" x14ac:dyDescent="0.2">
      <c r="A730" s="347">
        <f t="shared" ca="1" si="325"/>
        <v>1E-4</v>
      </c>
      <c r="B730" s="304">
        <f t="shared" ca="1" si="326"/>
        <v>33.33490000000134</v>
      </c>
      <c r="D730" s="306">
        <f t="shared" ca="1" si="327"/>
        <v>-0.73124287196616089</v>
      </c>
      <c r="E730" s="307">
        <f t="shared" ca="1" si="328"/>
        <v>-1.3324290129426224</v>
      </c>
      <c r="F730" s="304">
        <f t="shared" ca="1" si="329"/>
        <v>1.5198957899581702</v>
      </c>
      <c r="G730" s="306">
        <f t="shared" ca="1" si="330"/>
        <v>9.0421650475136133</v>
      </c>
      <c r="H730" s="307">
        <f t="shared" ca="1" si="331"/>
        <v>-104.83016840920459</v>
      </c>
      <c r="I730" s="304">
        <f t="shared" ca="1" si="332"/>
        <v>105.21941340574311</v>
      </c>
      <c r="J730" s="306">
        <f t="shared" ca="1" si="333"/>
        <v>725.01152856350234</v>
      </c>
      <c r="K730" s="307">
        <f t="shared" ca="1" si="334"/>
        <v>-5.2752937473435129</v>
      </c>
      <c r="L730" s="304">
        <f t="shared" ca="1" si="319"/>
        <v>725.03072022784454</v>
      </c>
      <c r="M730" s="306">
        <f t="shared" ca="1" si="335"/>
        <v>-1.4847539191338675</v>
      </c>
      <c r="N730" s="304">
        <f t="shared" ca="1" si="336"/>
        <v>-85.07013318187893</v>
      </c>
      <c r="P730" s="310">
        <f t="shared" ca="1" si="337"/>
        <v>23</v>
      </c>
      <c r="Q730" s="304">
        <f t="shared" ca="1" si="338"/>
        <v>0</v>
      </c>
      <c r="R730" s="306">
        <f t="shared" ca="1" si="339"/>
        <v>0</v>
      </c>
      <c r="S730" s="307">
        <f t="shared" ca="1" si="340"/>
        <v>3.2539999999999996</v>
      </c>
      <c r="T730" s="304">
        <f t="shared" ca="1" si="320"/>
        <v>31.921739999999996</v>
      </c>
      <c r="U730" s="311">
        <f t="shared" ca="1" si="321"/>
        <v>0</v>
      </c>
      <c r="V730" s="306">
        <f t="shared" ca="1" si="322"/>
        <v>1.2256463939799558</v>
      </c>
      <c r="W730" s="304">
        <f t="shared" ca="1" si="323"/>
        <v>27.688543152215182</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1.2646589037401164</v>
      </c>
      <c r="AH730" s="304">
        <f t="shared" ca="1" si="347"/>
        <v>-8.5090496518940544</v>
      </c>
    </row>
    <row r="731" spans="1:34" x14ac:dyDescent="0.2">
      <c r="A731" s="347">
        <f t="shared" ca="1" si="325"/>
        <v>1E-4</v>
      </c>
      <c r="B731" s="304">
        <f t="shared" ca="1" si="326"/>
        <v>33.335000000001344</v>
      </c>
      <c r="D731" s="306">
        <f t="shared" ca="1" si="327"/>
        <v>-0.73123860388016471</v>
      </c>
      <c r="E731" s="307">
        <f t="shared" ca="1" si="328"/>
        <v>-1.3323991611225967</v>
      </c>
      <c r="F731" s="304">
        <f t="shared" ca="1" si="329"/>
        <v>1.5198675667191572</v>
      </c>
      <c r="G731" s="306">
        <f t="shared" ca="1" si="330"/>
        <v>9.042091923653226</v>
      </c>
      <c r="H731" s="307">
        <f t="shared" ca="1" si="331"/>
        <v>-104.8303016491207</v>
      </c>
      <c r="I731" s="304">
        <f t="shared" ca="1" si="332"/>
        <v>105.21953986879734</v>
      </c>
      <c r="J731" s="306">
        <f t="shared" ca="1" si="333"/>
        <v>725.01152856350234</v>
      </c>
      <c r="K731" s="307">
        <f t="shared" ca="1" si="334"/>
        <v>-5.2857767708464287</v>
      </c>
      <c r="L731" s="304">
        <f t="shared" ca="1" si="319"/>
        <v>725.03079657767455</v>
      </c>
      <c r="M731" s="306">
        <f t="shared" ca="1" si="335"/>
        <v>-1.4847547203490361</v>
      </c>
      <c r="N731" s="304">
        <f t="shared" ca="1" si="336"/>
        <v>-85.070179088126579</v>
      </c>
      <c r="P731" s="310">
        <f t="shared" ca="1" si="337"/>
        <v>23</v>
      </c>
      <c r="Q731" s="304">
        <f t="shared" ca="1" si="338"/>
        <v>0</v>
      </c>
      <c r="R731" s="306">
        <f t="shared" ca="1" si="339"/>
        <v>0</v>
      </c>
      <c r="S731" s="307">
        <f t="shared" ca="1" si="340"/>
        <v>3.2539999999999996</v>
      </c>
      <c r="T731" s="304">
        <f t="shared" ca="1" si="320"/>
        <v>31.921739999999996</v>
      </c>
      <c r="U731" s="311">
        <f t="shared" ca="1" si="321"/>
        <v>0</v>
      </c>
      <c r="V731" s="306">
        <f t="shared" ca="1" si="322"/>
        <v>1.2256476788287141</v>
      </c>
      <c r="W731" s="304">
        <f t="shared" ca="1" si="323"/>
        <v>27.688638735943524</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1.2646302046016142</v>
      </c>
      <c r="AH731" s="304">
        <f t="shared" ca="1" si="347"/>
        <v>-8.5090790264951401</v>
      </c>
    </row>
    <row r="732" spans="1:34" x14ac:dyDescent="0.2">
      <c r="A732" s="347">
        <f t="shared" ca="1" si="325"/>
        <v>1E-4</v>
      </c>
      <c r="B732" s="304">
        <f t="shared" ca="1" si="326"/>
        <v>33.335100000001347</v>
      </c>
      <c r="D732" s="306">
        <f t="shared" ca="1" si="327"/>
        <v>-0.7312343357857467</v>
      </c>
      <c r="E732" s="307">
        <f t="shared" ca="1" si="328"/>
        <v>-1.3323693096847489</v>
      </c>
      <c r="F732" s="304">
        <f t="shared" ca="1" si="329"/>
        <v>1.519839343885345</v>
      </c>
      <c r="G732" s="306">
        <f t="shared" ca="1" si="330"/>
        <v>9.0420188002196475</v>
      </c>
      <c r="H732" s="307">
        <f t="shared" ca="1" si="331"/>
        <v>-104.83043488605166</v>
      </c>
      <c r="I732" s="304">
        <f t="shared" ca="1" si="332"/>
        <v>105.21966632898169</v>
      </c>
      <c r="J732" s="306">
        <f t="shared" ca="1" si="333"/>
        <v>725.01152856350234</v>
      </c>
      <c r="K732" s="307">
        <f t="shared" ca="1" si="334"/>
        <v>-5.296259807673187</v>
      </c>
      <c r="L732" s="304">
        <f t="shared" ca="1" si="319"/>
        <v>725.03087307916519</v>
      </c>
      <c r="M732" s="306">
        <f t="shared" ca="1" si="335"/>
        <v>-1.4847555215557995</v>
      </c>
      <c r="N732" s="304">
        <f t="shared" ca="1" si="336"/>
        <v>-85.070224993892637</v>
      </c>
      <c r="P732" s="310">
        <f t="shared" ca="1" si="337"/>
        <v>23</v>
      </c>
      <c r="Q732" s="304">
        <f t="shared" ca="1" si="338"/>
        <v>0</v>
      </c>
      <c r="R732" s="306">
        <f t="shared" ca="1" si="339"/>
        <v>0</v>
      </c>
      <c r="S732" s="307">
        <f t="shared" ca="1" si="340"/>
        <v>3.2539999999999996</v>
      </c>
      <c r="T732" s="304">
        <f t="shared" ca="1" si="320"/>
        <v>31.921739999999996</v>
      </c>
      <c r="U732" s="311">
        <f t="shared" ca="1" si="321"/>
        <v>0</v>
      </c>
      <c r="V732" s="306">
        <f t="shared" ca="1" si="322"/>
        <v>1.2256489636804531</v>
      </c>
      <c r="W732" s="304">
        <f t="shared" ca="1" si="323"/>
        <v>27.688734318448326</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1.2646015058257785</v>
      </c>
      <c r="AH732" s="304">
        <f t="shared" ca="1" si="347"/>
        <v>-8.5091084007201996</v>
      </c>
    </row>
    <row r="733" spans="1:34" x14ac:dyDescent="0.2">
      <c r="A733" s="347">
        <f t="shared" ca="1" si="325"/>
        <v>1E-4</v>
      </c>
      <c r="B733" s="304">
        <f t="shared" ca="1" si="326"/>
        <v>33.33520000000135</v>
      </c>
      <c r="D733" s="306">
        <f t="shared" ca="1" si="327"/>
        <v>-0.73123006768290777</v>
      </c>
      <c r="E733" s="307">
        <f t="shared" ca="1" si="328"/>
        <v>-1.3323394586290664</v>
      </c>
      <c r="F733" s="304">
        <f t="shared" ca="1" si="329"/>
        <v>1.5198111214567236</v>
      </c>
      <c r="G733" s="306">
        <f t="shared" ca="1" si="330"/>
        <v>9.0419456772128797</v>
      </c>
      <c r="H733" s="307">
        <f t="shared" ca="1" si="331"/>
        <v>-104.83056811999752</v>
      </c>
      <c r="I733" s="304">
        <f t="shared" ca="1" si="332"/>
        <v>105.2197927862962</v>
      </c>
      <c r="J733" s="306">
        <f t="shared" ca="1" si="333"/>
        <v>725.01152856350234</v>
      </c>
      <c r="K733" s="307">
        <f t="shared" ca="1" si="334"/>
        <v>-5.3067428578234894</v>
      </c>
      <c r="L733" s="304">
        <f t="shared" ca="1" si="319"/>
        <v>725.0309497323168</v>
      </c>
      <c r="M733" s="306">
        <f t="shared" ca="1" si="335"/>
        <v>-1.4847563227541576</v>
      </c>
      <c r="N733" s="304">
        <f t="shared" ca="1" si="336"/>
        <v>-85.070270899177103</v>
      </c>
      <c r="P733" s="310">
        <f t="shared" ca="1" si="337"/>
        <v>23</v>
      </c>
      <c r="Q733" s="304">
        <f t="shared" ca="1" si="338"/>
        <v>0</v>
      </c>
      <c r="R733" s="306">
        <f t="shared" ca="1" si="339"/>
        <v>0</v>
      </c>
      <c r="S733" s="307">
        <f t="shared" ca="1" si="340"/>
        <v>3.2539999999999996</v>
      </c>
      <c r="T733" s="304">
        <f t="shared" ca="1" si="320"/>
        <v>31.921739999999996</v>
      </c>
      <c r="U733" s="311">
        <f t="shared" ca="1" si="321"/>
        <v>0</v>
      </c>
      <c r="V733" s="306">
        <f t="shared" ca="1" si="322"/>
        <v>1.2256502485351723</v>
      </c>
      <c r="W733" s="304">
        <f t="shared" ca="1" si="323"/>
        <v>27.688829899729576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1.2645728074125948</v>
      </c>
      <c r="AH733" s="304">
        <f t="shared" ca="1" si="347"/>
        <v>-8.5091377745692469</v>
      </c>
    </row>
    <row r="734" spans="1:34" x14ac:dyDescent="0.2">
      <c r="A734" s="347">
        <f t="shared" ca="1" si="325"/>
        <v>1E-4</v>
      </c>
      <c r="B734" s="304">
        <f t="shared" ca="1" si="326"/>
        <v>33.335300000001354</v>
      </c>
      <c r="D734" s="306">
        <f t="shared" ca="1" si="327"/>
        <v>-0.73122579957164968</v>
      </c>
      <c r="E734" s="307">
        <f t="shared" ca="1" si="328"/>
        <v>-1.3323096079555494</v>
      </c>
      <c r="F734" s="304">
        <f t="shared" ca="1" si="329"/>
        <v>1.5197828994332936</v>
      </c>
      <c r="G734" s="306">
        <f t="shared" ca="1" si="330"/>
        <v>9.0418725546329224</v>
      </c>
      <c r="H734" s="307">
        <f t="shared" ca="1" si="331"/>
        <v>-104.83070135095832</v>
      </c>
      <c r="I734" s="304">
        <f t="shared" ca="1" si="332"/>
        <v>105.21991924074091</v>
      </c>
      <c r="J734" s="306">
        <f t="shared" ca="1" si="333"/>
        <v>725.01152856350234</v>
      </c>
      <c r="K734" s="307">
        <f t="shared" ca="1" si="334"/>
        <v>-5.3172259212970374</v>
      </c>
      <c r="L734" s="304">
        <f t="shared" ca="1" si="319"/>
        <v>725.03102653712983</v>
      </c>
      <c r="M734" s="306">
        <f t="shared" ca="1" si="335"/>
        <v>-1.4847571239441106</v>
      </c>
      <c r="N734" s="304">
        <f t="shared" ca="1" si="336"/>
        <v>-85.070316803980006</v>
      </c>
      <c r="P734" s="310">
        <f t="shared" ca="1" si="337"/>
        <v>23</v>
      </c>
      <c r="Q734" s="304">
        <f t="shared" ca="1" si="338"/>
        <v>0</v>
      </c>
      <c r="R734" s="306">
        <f t="shared" ca="1" si="339"/>
        <v>0</v>
      </c>
      <c r="S734" s="307">
        <f t="shared" ca="1" si="340"/>
        <v>3.2539999999999996</v>
      </c>
      <c r="T734" s="304">
        <f t="shared" ca="1" si="320"/>
        <v>31.921739999999996</v>
      </c>
      <c r="U734" s="311">
        <f t="shared" ca="1" si="321"/>
        <v>0</v>
      </c>
      <c r="V734" s="306">
        <f t="shared" ca="1" si="322"/>
        <v>1.2256515333928715</v>
      </c>
      <c r="W734" s="304">
        <f t="shared" ca="1" si="323"/>
        <v>27.688925479787287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1.2645441093620651</v>
      </c>
      <c r="AH734" s="304">
        <f t="shared" ca="1" si="347"/>
        <v>-8.5091671480422804</v>
      </c>
    </row>
    <row r="735" spans="1:34" x14ac:dyDescent="0.2">
      <c r="A735" s="347">
        <f t="shared" ca="1" si="325"/>
        <v>1E-4</v>
      </c>
      <c r="B735" s="304">
        <f t="shared" ca="1" si="326"/>
        <v>33.335400000001357</v>
      </c>
      <c r="D735" s="306">
        <f t="shared" ca="1" si="327"/>
        <v>-0.731221531451972</v>
      </c>
      <c r="E735" s="307">
        <f t="shared" ca="1" si="328"/>
        <v>-1.3322797576641978</v>
      </c>
      <c r="F735" s="304">
        <f t="shared" ca="1" si="329"/>
        <v>1.5197546778150548</v>
      </c>
      <c r="G735" s="306">
        <f t="shared" ca="1" si="330"/>
        <v>9.0417994324797775</v>
      </c>
      <c r="H735" s="307">
        <f t="shared" ca="1" si="331"/>
        <v>-104.83083457893409</v>
      </c>
      <c r="I735" s="304">
        <f t="shared" ca="1" si="332"/>
        <v>105.22004569231585</v>
      </c>
      <c r="J735" s="306">
        <f t="shared" ca="1" si="333"/>
        <v>725.01152856350234</v>
      </c>
      <c r="K735" s="307">
        <f t="shared" ca="1" si="334"/>
        <v>-5.3277089980935317</v>
      </c>
      <c r="L735" s="304">
        <f t="shared" ca="1" si="319"/>
        <v>725.03110349360497</v>
      </c>
      <c r="M735" s="306">
        <f t="shared" ca="1" si="335"/>
        <v>-1.4847579251256586</v>
      </c>
      <c r="N735" s="304">
        <f t="shared" ca="1" si="336"/>
        <v>-85.070362708301332</v>
      </c>
      <c r="P735" s="310">
        <f t="shared" ca="1" si="337"/>
        <v>23</v>
      </c>
      <c r="Q735" s="304">
        <f t="shared" ca="1" si="338"/>
        <v>0</v>
      </c>
      <c r="R735" s="306">
        <f t="shared" ca="1" si="339"/>
        <v>0</v>
      </c>
      <c r="S735" s="307">
        <f t="shared" ca="1" si="340"/>
        <v>3.2539999999999996</v>
      </c>
      <c r="T735" s="304">
        <f t="shared" ca="1" si="320"/>
        <v>31.921739999999996</v>
      </c>
      <c r="U735" s="311">
        <f t="shared" ca="1" si="321"/>
        <v>0</v>
      </c>
      <c r="V735" s="306">
        <f t="shared" ca="1" si="322"/>
        <v>1.2256528182535509</v>
      </c>
      <c r="W735" s="304">
        <f t="shared" ca="1" si="323"/>
        <v>27.689021058621464</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1.2645154116741892</v>
      </c>
      <c r="AH735" s="304">
        <f t="shared" ca="1" si="347"/>
        <v>-8.5091965211393017</v>
      </c>
    </row>
    <row r="736" spans="1:34" x14ac:dyDescent="0.2">
      <c r="A736" s="347">
        <f t="shared" ca="1" si="325"/>
        <v>1E-4</v>
      </c>
      <c r="B736" s="304">
        <f t="shared" ca="1" si="326"/>
        <v>33.33550000000136</v>
      </c>
      <c r="D736" s="306">
        <f t="shared" ca="1" si="327"/>
        <v>-0.73121726332387704</v>
      </c>
      <c r="E736" s="307">
        <f t="shared" ca="1" si="328"/>
        <v>-1.3322499077550045</v>
      </c>
      <c r="F736" s="304">
        <f t="shared" ca="1" si="329"/>
        <v>1.5197264566020026</v>
      </c>
      <c r="G736" s="306">
        <f t="shared" ca="1" si="330"/>
        <v>9.0417263107534449</v>
      </c>
      <c r="H736" s="307">
        <f t="shared" ca="1" si="331"/>
        <v>-104.83096780392486</v>
      </c>
      <c r="I736" s="304">
        <f t="shared" ca="1" si="332"/>
        <v>105.22017214102105</v>
      </c>
      <c r="J736" s="306">
        <f t="shared" ca="1" si="333"/>
        <v>725.01152856350234</v>
      </c>
      <c r="K736" s="307">
        <f t="shared" ca="1" si="334"/>
        <v>-5.3381920882126748</v>
      </c>
      <c r="L736" s="304">
        <f t="shared" ca="1" si="319"/>
        <v>725.03118060174268</v>
      </c>
      <c r="M736" s="306">
        <f t="shared" ca="1" si="335"/>
        <v>-1.484758726298802</v>
      </c>
      <c r="N736" s="304">
        <f t="shared" ca="1" si="336"/>
        <v>-85.070408612141108</v>
      </c>
      <c r="P736" s="310">
        <f t="shared" ca="1" si="337"/>
        <v>23</v>
      </c>
      <c r="Q736" s="304">
        <f t="shared" ca="1" si="338"/>
        <v>0</v>
      </c>
      <c r="R736" s="306">
        <f t="shared" ca="1" si="339"/>
        <v>0</v>
      </c>
      <c r="S736" s="307">
        <f t="shared" ca="1" si="340"/>
        <v>3.2539999999999996</v>
      </c>
      <c r="T736" s="304">
        <f t="shared" ca="1" si="320"/>
        <v>31.921739999999996</v>
      </c>
      <c r="U736" s="311">
        <f t="shared" ca="1" si="321"/>
        <v>0</v>
      </c>
      <c r="V736" s="306">
        <f t="shared" ca="1" si="322"/>
        <v>1.2256541031172103</v>
      </c>
      <c r="W736" s="304">
        <f t="shared" ca="1" si="323"/>
        <v>27.689116636232118</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1.2644867143489584</v>
      </c>
      <c r="AH736" s="304">
        <f t="shared" ca="1" si="347"/>
        <v>-8.5092258938603162</v>
      </c>
    </row>
    <row r="737" spans="1:34" x14ac:dyDescent="0.2">
      <c r="A737" s="347">
        <f t="shared" ca="1" si="325"/>
        <v>1E-4</v>
      </c>
      <c r="B737" s="304">
        <f t="shared" ca="1" si="326"/>
        <v>33.335600000001364</v>
      </c>
      <c r="D737" s="306">
        <f t="shared" ca="1" si="327"/>
        <v>-0.73121299518736282</v>
      </c>
      <c r="E737" s="307">
        <f t="shared" ca="1" si="328"/>
        <v>-1.3322200582279695</v>
      </c>
      <c r="F737" s="304">
        <f t="shared" ca="1" si="329"/>
        <v>1.5196982357941358</v>
      </c>
      <c r="G737" s="306">
        <f t="shared" ca="1" si="330"/>
        <v>9.0416531894539265</v>
      </c>
      <c r="H737" s="307">
        <f t="shared" ca="1" si="331"/>
        <v>-104.83110102593069</v>
      </c>
      <c r="I737" s="304">
        <f t="shared" ca="1" si="332"/>
        <v>105.22029858685656</v>
      </c>
      <c r="J737" s="306">
        <f t="shared" ca="1" si="333"/>
        <v>725.01152856350234</v>
      </c>
      <c r="K737" s="307">
        <f t="shared" ca="1" si="334"/>
        <v>-5.3486751916541673</v>
      </c>
      <c r="L737" s="304">
        <f t="shared" ca="1" si="319"/>
        <v>725.03125786154351</v>
      </c>
      <c r="M737" s="306">
        <f t="shared" ca="1" si="335"/>
        <v>-1.4847595274635403</v>
      </c>
      <c r="N737" s="304">
        <f t="shared" ca="1" si="336"/>
        <v>-85.070454515499307</v>
      </c>
      <c r="P737" s="310">
        <f t="shared" ca="1" si="337"/>
        <v>23</v>
      </c>
      <c r="Q737" s="304">
        <f t="shared" ca="1" si="338"/>
        <v>0</v>
      </c>
      <c r="R737" s="306">
        <f t="shared" ca="1" si="339"/>
        <v>0</v>
      </c>
      <c r="S737" s="307">
        <f t="shared" ca="1" si="340"/>
        <v>3.2539999999999996</v>
      </c>
      <c r="T737" s="304">
        <f t="shared" ca="1" si="320"/>
        <v>31.921739999999996</v>
      </c>
      <c r="U737" s="311">
        <f t="shared" ca="1" si="321"/>
        <v>0</v>
      </c>
      <c r="V737" s="306">
        <f t="shared" ca="1" si="322"/>
        <v>1.2256553879838503</v>
      </c>
      <c r="W737" s="304">
        <f t="shared" ca="1" si="323"/>
        <v>27.689212212619257</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1.264458017386378</v>
      </c>
      <c r="AH737" s="304">
        <f t="shared" ca="1" si="347"/>
        <v>-8.509255266205324</v>
      </c>
    </row>
    <row r="738" spans="1:34" x14ac:dyDescent="0.2">
      <c r="A738" s="347">
        <f t="shared" ca="1" si="325"/>
        <v>1E-4</v>
      </c>
      <c r="B738" s="304">
        <f t="shared" ca="1" si="326"/>
        <v>33.335700000001367</v>
      </c>
      <c r="D738" s="306">
        <f t="shared" ca="1" si="327"/>
        <v>-0.73120872704243456</v>
      </c>
      <c r="E738" s="307">
        <f t="shared" ca="1" si="328"/>
        <v>-1.3321902090830946</v>
      </c>
      <c r="F738" s="304">
        <f t="shared" ca="1" si="329"/>
        <v>1.5196700153914589</v>
      </c>
      <c r="G738" s="306">
        <f t="shared" ca="1" si="330"/>
        <v>9.0415800685812222</v>
      </c>
      <c r="H738" s="307">
        <f t="shared" ca="1" si="331"/>
        <v>-104.8312342449516</v>
      </c>
      <c r="I738" s="304">
        <f t="shared" ca="1" si="332"/>
        <v>105.22042502982241</v>
      </c>
      <c r="J738" s="306">
        <f t="shared" ca="1" si="333"/>
        <v>725.01152856350234</v>
      </c>
      <c r="K738" s="307">
        <f t="shared" ca="1" si="334"/>
        <v>-5.3591583084177117</v>
      </c>
      <c r="L738" s="304">
        <f t="shared" ca="1" si="319"/>
        <v>725.03133527300793</v>
      </c>
      <c r="M738" s="306">
        <f t="shared" ca="1" si="335"/>
        <v>-1.4847603286198743</v>
      </c>
      <c r="N738" s="304">
        <f t="shared" ca="1" si="336"/>
        <v>-85.070500418375971</v>
      </c>
      <c r="P738" s="310">
        <f t="shared" ca="1" si="337"/>
        <v>23</v>
      </c>
      <c r="Q738" s="304">
        <f t="shared" ca="1" si="338"/>
        <v>0</v>
      </c>
      <c r="R738" s="306">
        <f t="shared" ca="1" si="339"/>
        <v>0</v>
      </c>
      <c r="S738" s="307">
        <f t="shared" ca="1" si="340"/>
        <v>3.2539999999999996</v>
      </c>
      <c r="T738" s="304">
        <f t="shared" ca="1" si="320"/>
        <v>31.921739999999996</v>
      </c>
      <c r="U738" s="311">
        <f t="shared" ca="1" si="321"/>
        <v>0</v>
      </c>
      <c r="V738" s="306">
        <f t="shared" ca="1" si="322"/>
        <v>1.2256566728534699</v>
      </c>
      <c r="W738" s="304">
        <f t="shared" ca="1" si="323"/>
        <v>27.689307787782894</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1.2644293207864425</v>
      </c>
      <c r="AH738" s="304">
        <f t="shared" ca="1" si="347"/>
        <v>-8.5092846381743268</v>
      </c>
    </row>
    <row r="739" spans="1:34" x14ac:dyDescent="0.2">
      <c r="A739" s="347">
        <f t="shared" ca="1" si="325"/>
        <v>1E-4</v>
      </c>
      <c r="B739" s="304">
        <f t="shared" ca="1" si="326"/>
        <v>33.33580000000137</v>
      </c>
      <c r="D739" s="306">
        <f t="shared" ca="1" si="327"/>
        <v>-0.73120445888908925</v>
      </c>
      <c r="E739" s="307">
        <f t="shared" ca="1" si="328"/>
        <v>-1.3321603603203673</v>
      </c>
      <c r="F739" s="304">
        <f t="shared" ca="1" si="329"/>
        <v>1.5196417953939594</v>
      </c>
      <c r="G739" s="306">
        <f t="shared" ca="1" si="330"/>
        <v>9.0415069481353338</v>
      </c>
      <c r="H739" s="307">
        <f t="shared" ca="1" si="331"/>
        <v>-104.83136746098764</v>
      </c>
      <c r="I739" s="304">
        <f t="shared" ca="1" si="332"/>
        <v>105.22055146991863</v>
      </c>
      <c r="J739" s="306">
        <f t="shared" ca="1" si="333"/>
        <v>725.01152856350234</v>
      </c>
      <c r="K739" s="307">
        <f t="shared" ca="1" si="334"/>
        <v>-5.3696414385030087</v>
      </c>
      <c r="L739" s="304">
        <f t="shared" ca="1" si="319"/>
        <v>725.03141283613661</v>
      </c>
      <c r="M739" s="306">
        <f t="shared" ca="1" si="335"/>
        <v>-1.4847611297678036</v>
      </c>
      <c r="N739" s="304">
        <f t="shared" ca="1" si="336"/>
        <v>-85.070546320771086</v>
      </c>
      <c r="P739" s="310">
        <f t="shared" ca="1" si="337"/>
        <v>23</v>
      </c>
      <c r="Q739" s="304">
        <f t="shared" ca="1" si="338"/>
        <v>0</v>
      </c>
      <c r="R739" s="306">
        <f t="shared" ca="1" si="339"/>
        <v>0</v>
      </c>
      <c r="S739" s="307">
        <f t="shared" ca="1" si="340"/>
        <v>3.2539999999999996</v>
      </c>
      <c r="T739" s="304">
        <f t="shared" ca="1" si="320"/>
        <v>31.921739999999996</v>
      </c>
      <c r="U739" s="311">
        <f t="shared" ca="1" si="321"/>
        <v>0</v>
      </c>
      <c r="V739" s="306">
        <f t="shared" ca="1" si="322"/>
        <v>1.22565795772607</v>
      </c>
      <c r="W739" s="304">
        <f t="shared" ca="1" si="323"/>
        <v>27.689403361723045</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1.2644006245491468</v>
      </c>
      <c r="AH739" s="304">
        <f t="shared" ca="1" si="347"/>
        <v>-8.5093140097673317</v>
      </c>
    </row>
    <row r="740" spans="1:34" x14ac:dyDescent="0.2">
      <c r="A740" s="347">
        <f t="shared" ca="1" si="325"/>
        <v>1E-4</v>
      </c>
      <c r="B740" s="304">
        <f t="shared" ca="1" si="326"/>
        <v>33.335900000001374</v>
      </c>
      <c r="D740" s="306">
        <f t="shared" ca="1" si="327"/>
        <v>-0.73120019072733033</v>
      </c>
      <c r="E740" s="307">
        <f t="shared" ca="1" si="328"/>
        <v>-1.3321305119397859</v>
      </c>
      <c r="F740" s="304">
        <f t="shared" ca="1" si="329"/>
        <v>1.5196135758016378</v>
      </c>
      <c r="G740" s="306">
        <f t="shared" ca="1" si="330"/>
        <v>9.0414338281162614</v>
      </c>
      <c r="H740" s="307">
        <f t="shared" ca="1" si="331"/>
        <v>-104.83150067403884</v>
      </c>
      <c r="I740" s="304">
        <f t="shared" ca="1" si="332"/>
        <v>105.22067790714527</v>
      </c>
      <c r="J740" s="306">
        <f t="shared" ca="1" si="333"/>
        <v>725.01152856350234</v>
      </c>
      <c r="K740" s="307">
        <f t="shared" ca="1" si="334"/>
        <v>-5.3801245819097598</v>
      </c>
      <c r="L740" s="304">
        <f t="shared" ca="1" si="319"/>
        <v>725.03149055092979</v>
      </c>
      <c r="M740" s="306">
        <f t="shared" ca="1" si="335"/>
        <v>-1.4847619309073288</v>
      </c>
      <c r="N740" s="304">
        <f t="shared" ca="1" si="336"/>
        <v>-85.070592222684681</v>
      </c>
      <c r="P740" s="310">
        <f t="shared" ca="1" si="337"/>
        <v>23</v>
      </c>
      <c r="Q740" s="304">
        <f t="shared" ca="1" si="338"/>
        <v>0</v>
      </c>
      <c r="R740" s="306">
        <f t="shared" ca="1" si="339"/>
        <v>0</v>
      </c>
      <c r="S740" s="307">
        <f t="shared" ca="1" si="340"/>
        <v>3.2539999999999996</v>
      </c>
      <c r="T740" s="304">
        <f t="shared" ca="1" si="320"/>
        <v>31.921739999999996</v>
      </c>
      <c r="U740" s="311">
        <f t="shared" ca="1" si="321"/>
        <v>0</v>
      </c>
      <c r="V740" s="306">
        <f t="shared" ca="1" si="322"/>
        <v>1.2256592426016502</v>
      </c>
      <c r="W740" s="304">
        <f t="shared" ca="1" si="323"/>
        <v>27.689498934439708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1.2643719286744872</v>
      </c>
      <c r="AH740" s="304">
        <f t="shared" ca="1" si="347"/>
        <v>-8.5093433809843422</v>
      </c>
    </row>
    <row r="741" spans="1:34" x14ac:dyDescent="0.2">
      <c r="A741" s="347">
        <f t="shared" ca="1" si="325"/>
        <v>1E-4</v>
      </c>
      <c r="B741" s="304">
        <f t="shared" ca="1" si="326"/>
        <v>33.336000000001377</v>
      </c>
      <c r="D741" s="306">
        <f t="shared" ca="1" si="327"/>
        <v>-0.73119592255715593</v>
      </c>
      <c r="E741" s="307">
        <f t="shared" ca="1" si="328"/>
        <v>-1.3321006639413557</v>
      </c>
      <c r="F741" s="304">
        <f t="shared" ca="1" si="329"/>
        <v>1.5195853566144981</v>
      </c>
      <c r="G741" s="306">
        <f t="shared" ca="1" si="330"/>
        <v>9.0413607085240049</v>
      </c>
      <c r="H741" s="307">
        <f t="shared" ca="1" si="331"/>
        <v>-104.83163388410523</v>
      </c>
      <c r="I741" s="304">
        <f t="shared" ca="1" si="332"/>
        <v>105.22080434150236</v>
      </c>
      <c r="J741" s="306">
        <f t="shared" ca="1" si="333"/>
        <v>725.01152856350234</v>
      </c>
      <c r="K741" s="307">
        <f t="shared" ca="1" si="334"/>
        <v>-5.3906077386376667</v>
      </c>
      <c r="L741" s="304">
        <f t="shared" ca="1" si="319"/>
        <v>725.03156841738837</v>
      </c>
      <c r="M741" s="306">
        <f t="shared" ca="1" si="335"/>
        <v>-1.4847627320384493</v>
      </c>
      <c r="N741" s="304">
        <f t="shared" ca="1" si="336"/>
        <v>-85.070638124116726</v>
      </c>
      <c r="P741" s="310">
        <f t="shared" ca="1" si="337"/>
        <v>23</v>
      </c>
      <c r="Q741" s="304">
        <f t="shared" ca="1" si="338"/>
        <v>0</v>
      </c>
      <c r="R741" s="306">
        <f t="shared" ca="1" si="339"/>
        <v>0</v>
      </c>
      <c r="S741" s="307">
        <f t="shared" ca="1" si="340"/>
        <v>3.2539999999999996</v>
      </c>
      <c r="T741" s="304">
        <f t="shared" ca="1" si="320"/>
        <v>31.921739999999996</v>
      </c>
      <c r="U741" s="311">
        <f t="shared" ca="1" si="321"/>
        <v>0</v>
      </c>
      <c r="V741" s="306">
        <f t="shared" ca="1" si="322"/>
        <v>1.2256605274802106</v>
      </c>
      <c r="W741" s="304">
        <f t="shared" ca="1" si="323"/>
        <v>27.689594505932899</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1.2643432331624673</v>
      </c>
      <c r="AH741" s="304">
        <f t="shared" ca="1" si="347"/>
        <v>-8.5093727518253566</v>
      </c>
    </row>
    <row r="742" spans="1:34" x14ac:dyDescent="0.2">
      <c r="A742" s="347">
        <f t="shared" ca="1" si="325"/>
        <v>1E-4</v>
      </c>
      <c r="B742" s="304">
        <f t="shared" ca="1" si="326"/>
        <v>33.33610000000138</v>
      </c>
      <c r="D742" s="306">
        <f t="shared" ca="1" si="327"/>
        <v>-0.73119165437857181</v>
      </c>
      <c r="E742" s="307">
        <f t="shared" ca="1" si="328"/>
        <v>-1.3320708163250643</v>
      </c>
      <c r="F742" s="304">
        <f t="shared" ca="1" si="329"/>
        <v>1.5195571378325317</v>
      </c>
      <c r="G742" s="306">
        <f t="shared" ca="1" si="330"/>
        <v>9.0412875893585678</v>
      </c>
      <c r="H742" s="307">
        <f t="shared" ca="1" si="331"/>
        <v>-104.83176709118686</v>
      </c>
      <c r="I742" s="304">
        <f t="shared" ca="1" si="332"/>
        <v>105.22093077298992</v>
      </c>
      <c r="J742" s="306">
        <f t="shared" ca="1" si="333"/>
        <v>725.01152856350234</v>
      </c>
      <c r="K742" s="307">
        <f t="shared" ca="1" si="334"/>
        <v>-5.4010909086864309</v>
      </c>
      <c r="L742" s="304">
        <f t="shared" ca="1" si="319"/>
        <v>725.03164643551247</v>
      </c>
      <c r="M742" s="306">
        <f t="shared" ca="1" si="335"/>
        <v>-1.4847635331611659</v>
      </c>
      <c r="N742" s="304">
        <f t="shared" ca="1" si="336"/>
        <v>-85.070684025067251</v>
      </c>
      <c r="P742" s="310">
        <f t="shared" ca="1" si="337"/>
        <v>23</v>
      </c>
      <c r="Q742" s="304">
        <f t="shared" ca="1" si="338"/>
        <v>0</v>
      </c>
      <c r="R742" s="306">
        <f t="shared" ca="1" si="339"/>
        <v>0</v>
      </c>
      <c r="S742" s="307">
        <f t="shared" ca="1" si="340"/>
        <v>3.2539999999999996</v>
      </c>
      <c r="T742" s="304">
        <f t="shared" ca="1" si="320"/>
        <v>31.921739999999996</v>
      </c>
      <c r="U742" s="311">
        <f t="shared" ca="1" si="321"/>
        <v>0</v>
      </c>
      <c r="V742" s="306">
        <f t="shared" ca="1" si="322"/>
        <v>1.2256618123617506</v>
      </c>
      <c r="W742" s="304">
        <f t="shared" ca="1" si="323"/>
        <v>27.689690076202606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1.2643145380130782</v>
      </c>
      <c r="AH742" s="304">
        <f t="shared" ca="1" si="347"/>
        <v>-8.509402122290382</v>
      </c>
    </row>
    <row r="743" spans="1:34" x14ac:dyDescent="0.2">
      <c r="A743" s="347">
        <f t="shared" ca="1" si="325"/>
        <v>1E-4</v>
      </c>
      <c r="B743" s="304">
        <f t="shared" ca="1" si="326"/>
        <v>33.336200000001384</v>
      </c>
      <c r="D743" s="306">
        <f t="shared" ca="1" si="327"/>
        <v>-0.73118738619157375</v>
      </c>
      <c r="E743" s="307">
        <f t="shared" ca="1" si="328"/>
        <v>-1.3320409690909187</v>
      </c>
      <c r="F743" s="304">
        <f t="shared" ca="1" si="329"/>
        <v>1.5195289194557435</v>
      </c>
      <c r="G743" s="306">
        <f t="shared" ca="1" si="330"/>
        <v>9.0412144706199484</v>
      </c>
      <c r="H743" s="307">
        <f t="shared" ca="1" si="331"/>
        <v>-104.83190029528377</v>
      </c>
      <c r="I743" s="304">
        <f t="shared" ca="1" si="332"/>
        <v>105.22105720160802</v>
      </c>
      <c r="J743" s="306">
        <f t="shared" ca="1" si="333"/>
        <v>725.01152856350234</v>
      </c>
      <c r="K743" s="307">
        <f t="shared" ca="1" si="334"/>
        <v>-5.4115740920557549</v>
      </c>
      <c r="L743" s="304">
        <f t="shared" ca="1" si="319"/>
        <v>725.031724605303</v>
      </c>
      <c r="M743" s="306">
        <f t="shared" ca="1" si="335"/>
        <v>-1.4847643342754786</v>
      </c>
      <c r="N743" s="304">
        <f t="shared" ca="1" si="336"/>
        <v>-85.070729925536284</v>
      </c>
      <c r="P743" s="310">
        <f t="shared" ca="1" si="337"/>
        <v>23</v>
      </c>
      <c r="Q743" s="304">
        <f t="shared" ca="1" si="338"/>
        <v>0</v>
      </c>
      <c r="R743" s="306">
        <f t="shared" ca="1" si="339"/>
        <v>0</v>
      </c>
      <c r="S743" s="307">
        <f t="shared" ca="1" si="340"/>
        <v>3.2539999999999996</v>
      </c>
      <c r="T743" s="304">
        <f t="shared" ca="1" si="320"/>
        <v>31.921739999999996</v>
      </c>
      <c r="U743" s="311">
        <f t="shared" ca="1" si="321"/>
        <v>0</v>
      </c>
      <c r="V743" s="306">
        <f t="shared" ca="1" si="322"/>
        <v>1.225663097246271</v>
      </c>
      <c r="W743" s="304">
        <f t="shared" ca="1" si="323"/>
        <v>27.689785645248872</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1.2642858432263271</v>
      </c>
      <c r="AH743" s="304">
        <f t="shared" ca="1" si="347"/>
        <v>-8.509431492379413</v>
      </c>
    </row>
    <row r="744" spans="1:34" x14ac:dyDescent="0.2">
      <c r="A744" s="347">
        <f t="shared" ca="1" si="325"/>
        <v>1E-4</v>
      </c>
      <c r="B744" s="304">
        <f t="shared" ca="1" si="326"/>
        <v>33.336300000001387</v>
      </c>
      <c r="D744" s="306">
        <f t="shared" ca="1" si="327"/>
        <v>-0.73118311799616431</v>
      </c>
      <c r="E744" s="307">
        <f t="shared" ca="1" si="328"/>
        <v>-1.3320111222389048</v>
      </c>
      <c r="F744" s="304">
        <f t="shared" ca="1" si="329"/>
        <v>1.5195007014841222</v>
      </c>
      <c r="G744" s="306">
        <f t="shared" ca="1" si="330"/>
        <v>9.0411413523081485</v>
      </c>
      <c r="H744" s="307">
        <f t="shared" ca="1" si="331"/>
        <v>-104.83203349639599</v>
      </c>
      <c r="I744" s="304">
        <f t="shared" ca="1" si="332"/>
        <v>105.22118362735665</v>
      </c>
      <c r="J744" s="306">
        <f t="shared" ca="1" si="333"/>
        <v>725.01152856350234</v>
      </c>
      <c r="K744" s="307">
        <f t="shared" ca="1" si="334"/>
        <v>-5.4220572887453393</v>
      </c>
      <c r="L744" s="304">
        <f t="shared" ca="1" si="319"/>
        <v>725.03180292676029</v>
      </c>
      <c r="M744" s="306">
        <f t="shared" ca="1" si="335"/>
        <v>-1.4847651353813873</v>
      </c>
      <c r="N744" s="304">
        <f t="shared" ca="1" si="336"/>
        <v>-85.070775825523796</v>
      </c>
      <c r="P744" s="310">
        <f t="shared" ca="1" si="337"/>
        <v>23</v>
      </c>
      <c r="Q744" s="304">
        <f t="shared" ca="1" si="338"/>
        <v>0</v>
      </c>
      <c r="R744" s="306">
        <f t="shared" ca="1" si="339"/>
        <v>0</v>
      </c>
      <c r="S744" s="307">
        <f t="shared" ca="1" si="340"/>
        <v>3.2539999999999996</v>
      </c>
      <c r="T744" s="304">
        <f t="shared" ca="1" si="320"/>
        <v>31.921739999999996</v>
      </c>
      <c r="U744" s="311">
        <f t="shared" ca="1" si="321"/>
        <v>0</v>
      </c>
      <c r="V744" s="306">
        <f t="shared" ca="1" si="322"/>
        <v>1.2256643821337709</v>
      </c>
      <c r="W744" s="304">
        <f t="shared" ca="1" si="323"/>
        <v>27.689881213071672</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1.2642571488021996</v>
      </c>
      <c r="AH744" s="304">
        <f t="shared" ca="1" si="347"/>
        <v>-8.5094608620924639</v>
      </c>
    </row>
    <row r="745" spans="1:34" x14ac:dyDescent="0.2">
      <c r="A745" s="347">
        <f t="shared" ca="1" si="325"/>
        <v>1E-4</v>
      </c>
      <c r="B745" s="304">
        <f t="shared" ca="1" si="326"/>
        <v>33.33640000000139</v>
      </c>
      <c r="D745" s="306">
        <f t="shared" ca="1" si="327"/>
        <v>-0.73117884979234471</v>
      </c>
      <c r="E745" s="307">
        <f t="shared" ca="1" si="328"/>
        <v>-1.3319812757690332</v>
      </c>
      <c r="F745" s="304">
        <f t="shared" ca="1" si="329"/>
        <v>1.5194724839176776</v>
      </c>
      <c r="G745" s="306">
        <f t="shared" ca="1" si="330"/>
        <v>9.0410682344231699</v>
      </c>
      <c r="H745" s="307">
        <f t="shared" ca="1" si="331"/>
        <v>-104.83216669452356</v>
      </c>
      <c r="I745" s="304">
        <f t="shared" ca="1" si="332"/>
        <v>105.22131005023589</v>
      </c>
      <c r="J745" s="306">
        <f t="shared" ca="1" si="333"/>
        <v>725.01152856350234</v>
      </c>
      <c r="K745" s="307">
        <f t="shared" ca="1" si="334"/>
        <v>-5.4325404987548849</v>
      </c>
      <c r="L745" s="304">
        <f t="shared" ca="1" si="319"/>
        <v>725.03188139988492</v>
      </c>
      <c r="M745" s="306">
        <f t="shared" ca="1" si="335"/>
        <v>-1.4847659364788923</v>
      </c>
      <c r="N745" s="304">
        <f t="shared" ca="1" si="336"/>
        <v>-85.070821725029802</v>
      </c>
      <c r="P745" s="310">
        <f t="shared" ca="1" si="337"/>
        <v>23</v>
      </c>
      <c r="Q745" s="304">
        <f t="shared" ca="1" si="338"/>
        <v>0</v>
      </c>
      <c r="R745" s="306">
        <f t="shared" ca="1" si="339"/>
        <v>0</v>
      </c>
      <c r="S745" s="307">
        <f t="shared" ca="1" si="340"/>
        <v>3.2539999999999996</v>
      </c>
      <c r="T745" s="304">
        <f t="shared" ca="1" si="320"/>
        <v>31.921739999999996</v>
      </c>
      <c r="U745" s="311">
        <f t="shared" ca="1" si="321"/>
        <v>0</v>
      </c>
      <c r="V745" s="306">
        <f t="shared" ca="1" si="322"/>
        <v>1.2256656670242509</v>
      </c>
      <c r="W745" s="304">
        <f t="shared" ca="1" si="323"/>
        <v>27.689976779671035</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1.264228454740703</v>
      </c>
      <c r="AH745" s="304">
        <f t="shared" ca="1" si="347"/>
        <v>-8.5094902314295258</v>
      </c>
    </row>
    <row r="746" spans="1:34" x14ac:dyDescent="0.2">
      <c r="A746" s="347">
        <f t="shared" ca="1" si="325"/>
        <v>1E-4</v>
      </c>
      <c r="B746" s="304">
        <f t="shared" ca="1" si="326"/>
        <v>33.336500000001394</v>
      </c>
      <c r="D746" s="306">
        <f t="shared" ca="1" si="327"/>
        <v>-0.73117458158011517</v>
      </c>
      <c r="E746" s="307">
        <f t="shared" ca="1" si="328"/>
        <v>-1.3319514296812933</v>
      </c>
      <c r="F746" s="304">
        <f t="shared" ca="1" si="329"/>
        <v>1.5194442667564012</v>
      </c>
      <c r="G746" s="306">
        <f t="shared" ca="1" si="330"/>
        <v>9.0409951169650125</v>
      </c>
      <c r="H746" s="307">
        <f t="shared" ca="1" si="331"/>
        <v>-104.83229988966653</v>
      </c>
      <c r="I746" s="304">
        <f t="shared" ca="1" si="332"/>
        <v>105.22143647024575</v>
      </c>
      <c r="J746" s="306">
        <f t="shared" ca="1" si="333"/>
        <v>725.01152856350234</v>
      </c>
      <c r="K746" s="307">
        <f t="shared" ca="1" si="334"/>
        <v>-5.443023722084094</v>
      </c>
      <c r="L746" s="304">
        <f t="shared" ca="1" si="319"/>
        <v>725.03196002467735</v>
      </c>
      <c r="M746" s="306">
        <f t="shared" ca="1" si="335"/>
        <v>-1.4847667375679936</v>
      </c>
      <c r="N746" s="304">
        <f t="shared" ca="1" si="336"/>
        <v>-85.07086762405433</v>
      </c>
      <c r="P746" s="310">
        <f t="shared" ca="1" si="337"/>
        <v>23</v>
      </c>
      <c r="Q746" s="304">
        <f t="shared" ca="1" si="338"/>
        <v>0</v>
      </c>
      <c r="R746" s="306">
        <f t="shared" ca="1" si="339"/>
        <v>0</v>
      </c>
      <c r="S746" s="307">
        <f t="shared" ca="1" si="340"/>
        <v>3.2539999999999996</v>
      </c>
      <c r="T746" s="304">
        <f t="shared" ca="1" si="320"/>
        <v>31.921739999999996</v>
      </c>
      <c r="U746" s="311">
        <f t="shared" ca="1" si="321"/>
        <v>0</v>
      </c>
      <c r="V746" s="306">
        <f t="shared" ca="1" si="322"/>
        <v>1.2256669519177108</v>
      </c>
      <c r="W746" s="304">
        <f t="shared" ca="1" si="323"/>
        <v>27.690072345046964</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1.2641997610418301</v>
      </c>
      <c r="AH746" s="304">
        <f t="shared" ca="1" si="347"/>
        <v>-8.5095196003906075</v>
      </c>
    </row>
    <row r="747" spans="1:34" x14ac:dyDescent="0.2">
      <c r="A747" s="347">
        <f t="shared" ca="1" si="325"/>
        <v>1E-4</v>
      </c>
      <c r="B747" s="304">
        <f t="shared" ca="1" si="326"/>
        <v>33.336600000001397</v>
      </c>
      <c r="D747" s="306">
        <f t="shared" ca="1" si="327"/>
        <v>-0.73117031335947791</v>
      </c>
      <c r="E747" s="307">
        <f t="shared" ca="1" si="328"/>
        <v>-1.3319215839756815</v>
      </c>
      <c r="F747" s="304">
        <f t="shared" ca="1" si="329"/>
        <v>1.5194160500002907</v>
      </c>
      <c r="G747" s="306">
        <f t="shared" ca="1" si="330"/>
        <v>9.0409219999336763</v>
      </c>
      <c r="H747" s="307">
        <f t="shared" ca="1" si="331"/>
        <v>-104.83243308182493</v>
      </c>
      <c r="I747" s="304">
        <f t="shared" ca="1" si="332"/>
        <v>105.22156288738628</v>
      </c>
      <c r="J747" s="306">
        <f t="shared" ca="1" si="333"/>
        <v>725.01152856350234</v>
      </c>
      <c r="K747" s="307">
        <f t="shared" ca="1" si="334"/>
        <v>-5.4535069587326683</v>
      </c>
      <c r="L747" s="304">
        <f t="shared" ca="1" si="319"/>
        <v>725.03203880113813</v>
      </c>
      <c r="M747" s="306">
        <f t="shared" ca="1" si="335"/>
        <v>-1.4847675386486912</v>
      </c>
      <c r="N747" s="304">
        <f t="shared" ca="1" si="336"/>
        <v>-85.070913522597351</v>
      </c>
      <c r="P747" s="310">
        <f t="shared" ca="1" si="337"/>
        <v>23</v>
      </c>
      <c r="Q747" s="304">
        <f t="shared" ca="1" si="338"/>
        <v>0</v>
      </c>
      <c r="R747" s="306">
        <f t="shared" ca="1" si="339"/>
        <v>0</v>
      </c>
      <c r="S747" s="307">
        <f t="shared" ca="1" si="340"/>
        <v>3.2539999999999996</v>
      </c>
      <c r="T747" s="304">
        <f t="shared" ca="1" si="320"/>
        <v>31.921739999999996</v>
      </c>
      <c r="U747" s="311">
        <f t="shared" ca="1" si="321"/>
        <v>0</v>
      </c>
      <c r="V747" s="306">
        <f t="shared" ca="1" si="322"/>
        <v>1.2256682368141507</v>
      </c>
      <c r="W747" s="304">
        <f t="shared" ca="1" si="323"/>
        <v>27.690167909199481</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1.2641710677055809</v>
      </c>
      <c r="AH747" s="304">
        <f t="shared" ca="1" si="347"/>
        <v>-8.5095489689757127</v>
      </c>
    </row>
    <row r="748" spans="1:34" x14ac:dyDescent="0.2">
      <c r="A748" s="347">
        <f t="shared" ca="1" si="325"/>
        <v>1E-4</v>
      </c>
      <c r="B748" s="304">
        <f t="shared" ca="1" si="326"/>
        <v>33.3367000000014</v>
      </c>
      <c r="D748" s="306">
        <f t="shared" ca="1" si="327"/>
        <v>-0.73116604513043482</v>
      </c>
      <c r="E748" s="307">
        <f t="shared" ca="1" si="328"/>
        <v>-1.331891738652196</v>
      </c>
      <c r="F748" s="304">
        <f t="shared" ca="1" si="329"/>
        <v>1.5193878336493454</v>
      </c>
      <c r="G748" s="306">
        <f t="shared" ca="1" si="330"/>
        <v>9.0408488833291631</v>
      </c>
      <c r="H748" s="307">
        <f t="shared" ca="1" si="331"/>
        <v>-104.8325662709988</v>
      </c>
      <c r="I748" s="304">
        <f t="shared" ca="1" si="332"/>
        <v>105.22168930165752</v>
      </c>
      <c r="J748" s="306">
        <f t="shared" ca="1" si="333"/>
        <v>725.01152856350234</v>
      </c>
      <c r="K748" s="307">
        <f t="shared" ca="1" si="334"/>
        <v>-5.4639902087003094</v>
      </c>
      <c r="L748" s="304">
        <f t="shared" ca="1" si="319"/>
        <v>725.03211772926784</v>
      </c>
      <c r="M748" s="306">
        <f t="shared" ca="1" si="335"/>
        <v>-1.4847683397209854</v>
      </c>
      <c r="N748" s="304">
        <f t="shared" ca="1" si="336"/>
        <v>-85.070959420658895</v>
      </c>
      <c r="P748" s="310">
        <f t="shared" ca="1" si="337"/>
        <v>23</v>
      </c>
      <c r="Q748" s="304">
        <f t="shared" ca="1" si="338"/>
        <v>0</v>
      </c>
      <c r="R748" s="306">
        <f t="shared" ca="1" si="339"/>
        <v>0</v>
      </c>
      <c r="S748" s="307">
        <f t="shared" ca="1" si="340"/>
        <v>3.2539999999999996</v>
      </c>
      <c r="T748" s="304">
        <f t="shared" ca="1" si="320"/>
        <v>31.921739999999996</v>
      </c>
      <c r="U748" s="311">
        <f t="shared" ca="1" si="321"/>
        <v>0</v>
      </c>
      <c r="V748" s="306">
        <f t="shared" ca="1" si="322"/>
        <v>1.2256695217135702</v>
      </c>
      <c r="W748" s="304">
        <f t="shared" ca="1" si="323"/>
        <v>27.690263472128574</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1.2641423747319465</v>
      </c>
      <c r="AH748" s="304">
        <f t="shared" ca="1" si="347"/>
        <v>-8.5095783371848448</v>
      </c>
    </row>
    <row r="749" spans="1:34" x14ac:dyDescent="0.2">
      <c r="A749" s="347">
        <f t="shared" ca="1" si="325"/>
        <v>1E-4</v>
      </c>
      <c r="B749" s="304">
        <f t="shared" ca="1" si="326"/>
        <v>33.336800000001404</v>
      </c>
      <c r="D749" s="306">
        <f t="shared" ca="1" si="327"/>
        <v>-0.73116177689298345</v>
      </c>
      <c r="E749" s="307">
        <f t="shared" ca="1" si="328"/>
        <v>-1.3318618937108351</v>
      </c>
      <c r="F749" s="304">
        <f t="shared" ca="1" si="329"/>
        <v>1.5193596177035629</v>
      </c>
      <c r="G749" s="306">
        <f t="shared" ca="1" si="330"/>
        <v>9.040775767151473</v>
      </c>
      <c r="H749" s="307">
        <f t="shared" ca="1" si="331"/>
        <v>-104.83269945718817</v>
      </c>
      <c r="I749" s="304">
        <f t="shared" ca="1" si="332"/>
        <v>105.2218157130595</v>
      </c>
      <c r="J749" s="306">
        <f t="shared" ca="1" si="333"/>
        <v>725.01152856350234</v>
      </c>
      <c r="K749" s="307">
        <f t="shared" ca="1" si="334"/>
        <v>-5.4744734719867187</v>
      </c>
      <c r="L749" s="304">
        <f t="shared" ca="1" si="319"/>
        <v>725.03219680906705</v>
      </c>
      <c r="M749" s="306">
        <f t="shared" ca="1" si="335"/>
        <v>-1.4847691407848767</v>
      </c>
      <c r="N749" s="304">
        <f t="shared" ca="1" si="336"/>
        <v>-85.071005318238974</v>
      </c>
      <c r="P749" s="310">
        <f t="shared" ca="1" si="337"/>
        <v>23</v>
      </c>
      <c r="Q749" s="304">
        <f t="shared" ca="1" si="338"/>
        <v>0</v>
      </c>
      <c r="R749" s="306">
        <f t="shared" ca="1" si="339"/>
        <v>0</v>
      </c>
      <c r="S749" s="307">
        <f t="shared" ca="1" si="340"/>
        <v>3.2539999999999996</v>
      </c>
      <c r="T749" s="304">
        <f t="shared" ca="1" si="320"/>
        <v>31.921739999999996</v>
      </c>
      <c r="U749" s="311">
        <f t="shared" ca="1" si="321"/>
        <v>0</v>
      </c>
      <c r="V749" s="306">
        <f t="shared" ca="1" si="322"/>
        <v>1.2256708066159694</v>
      </c>
      <c r="W749" s="304">
        <f t="shared" ca="1" si="323"/>
        <v>27.690359033834266</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1.2641136821209322</v>
      </c>
      <c r="AH749" s="304">
        <f t="shared" ca="1" si="347"/>
        <v>-8.5096077050180021</v>
      </c>
    </row>
    <row r="750" spans="1:34" x14ac:dyDescent="0.2">
      <c r="A750" s="347">
        <f t="shared" ca="1" si="325"/>
        <v>1E-4</v>
      </c>
      <c r="B750" s="304">
        <f t="shared" ca="1" si="326"/>
        <v>33.336900000001407</v>
      </c>
      <c r="D750" s="306">
        <f t="shared" ca="1" si="327"/>
        <v>-0.73115750864712425</v>
      </c>
      <c r="E750" s="307">
        <f t="shared" ca="1" si="328"/>
        <v>-1.3318320491515951</v>
      </c>
      <c r="F750" s="304">
        <f t="shared" ca="1" si="329"/>
        <v>1.5193314021629403</v>
      </c>
      <c r="G750" s="306">
        <f t="shared" ca="1" si="330"/>
        <v>9.0407026514006077</v>
      </c>
      <c r="H750" s="307">
        <f t="shared" ca="1" si="331"/>
        <v>-104.83283264039308</v>
      </c>
      <c r="I750" s="304">
        <f t="shared" ca="1" si="332"/>
        <v>105.22194212159224</v>
      </c>
      <c r="J750" s="306">
        <f t="shared" ca="1" si="333"/>
        <v>725.01152856350234</v>
      </c>
      <c r="K750" s="307">
        <f t="shared" ca="1" si="334"/>
        <v>-5.484956748591598</v>
      </c>
      <c r="L750" s="304">
        <f t="shared" ca="1" si="319"/>
        <v>725.03227604053609</v>
      </c>
      <c r="M750" s="306">
        <f t="shared" ca="1" si="335"/>
        <v>-1.4847699418403644</v>
      </c>
      <c r="N750" s="304">
        <f t="shared" ca="1" si="336"/>
        <v>-85.071051215337576</v>
      </c>
      <c r="P750" s="310">
        <f t="shared" ca="1" si="337"/>
        <v>23</v>
      </c>
      <c r="Q750" s="304">
        <f t="shared" ca="1" si="338"/>
        <v>0</v>
      </c>
      <c r="R750" s="306">
        <f t="shared" ca="1" si="339"/>
        <v>0</v>
      </c>
      <c r="S750" s="307">
        <f t="shared" ca="1" si="340"/>
        <v>3.2539999999999996</v>
      </c>
      <c r="T750" s="304">
        <f t="shared" ca="1" si="320"/>
        <v>31.921739999999996</v>
      </c>
      <c r="U750" s="311">
        <f t="shared" ca="1" si="321"/>
        <v>0</v>
      </c>
      <c r="V750" s="306">
        <f t="shared" ca="1" si="322"/>
        <v>1.2256720915213488</v>
      </c>
      <c r="W750" s="304">
        <f t="shared" ca="1" si="323"/>
        <v>27.690454594316559</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1.2640849898725328</v>
      </c>
      <c r="AH750" s="304">
        <f t="shared" ca="1" si="347"/>
        <v>-8.50963707247519</v>
      </c>
    </row>
    <row r="751" spans="1:34" x14ac:dyDescent="0.2">
      <c r="A751" s="347">
        <f t="shared" ca="1" si="325"/>
        <v>1E-4</v>
      </c>
      <c r="B751" s="304">
        <f t="shared" ca="1" si="326"/>
        <v>33.33700000000141</v>
      </c>
      <c r="D751" s="306">
        <f t="shared" ca="1" si="327"/>
        <v>-0.73115324039286289</v>
      </c>
      <c r="E751" s="307">
        <f t="shared" ca="1" si="328"/>
        <v>-1.3318022049744727</v>
      </c>
      <c r="F751" s="304">
        <f t="shared" ca="1" si="329"/>
        <v>1.5193031870274778</v>
      </c>
      <c r="G751" s="306">
        <f t="shared" ca="1" si="330"/>
        <v>9.0406295360765689</v>
      </c>
      <c r="H751" s="307">
        <f t="shared" ca="1" si="331"/>
        <v>-104.83296582061358</v>
      </c>
      <c r="I751" s="304">
        <f t="shared" ca="1" si="332"/>
        <v>105.2220685272558</v>
      </c>
      <c r="J751" s="306">
        <f t="shared" ca="1" si="333"/>
        <v>725.01152856350234</v>
      </c>
      <c r="K751" s="307">
        <f t="shared" ca="1" si="334"/>
        <v>-5.4954400385146487</v>
      </c>
      <c r="L751" s="304">
        <f t="shared" ca="1" si="319"/>
        <v>725.03235542367565</v>
      </c>
      <c r="M751" s="306">
        <f t="shared" ca="1" si="335"/>
        <v>-1.484770742887449</v>
      </c>
      <c r="N751" s="304">
        <f t="shared" ca="1" si="336"/>
        <v>-85.071097111954728</v>
      </c>
      <c r="P751" s="310">
        <f t="shared" ca="1" si="337"/>
        <v>23</v>
      </c>
      <c r="Q751" s="304">
        <f t="shared" ca="1" si="338"/>
        <v>0</v>
      </c>
      <c r="R751" s="306">
        <f t="shared" ca="1" si="339"/>
        <v>0</v>
      </c>
      <c r="S751" s="307">
        <f t="shared" ca="1" si="340"/>
        <v>3.2539999999999996</v>
      </c>
      <c r="T751" s="304">
        <f t="shared" ca="1" si="320"/>
        <v>31.921739999999996</v>
      </c>
      <c r="U751" s="311">
        <f t="shared" ca="1" si="321"/>
        <v>0</v>
      </c>
      <c r="V751" s="306">
        <f t="shared" ca="1" si="322"/>
        <v>1.2256733764297076</v>
      </c>
      <c r="W751" s="304">
        <f t="shared" ca="1" si="323"/>
        <v>27.690550153575469</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1.2640562979867447</v>
      </c>
      <c r="AH751" s="304">
        <f t="shared" ca="1" si="347"/>
        <v>-8.5096664395564119</v>
      </c>
    </row>
    <row r="752" spans="1:34" x14ac:dyDescent="0.2">
      <c r="A752" s="347">
        <f t="shared" ca="1" si="325"/>
        <v>1E-4</v>
      </c>
      <c r="B752" s="304">
        <f t="shared" ca="1" si="326"/>
        <v>33.337100000001413</v>
      </c>
      <c r="D752" s="306">
        <f t="shared" ca="1" si="327"/>
        <v>-0.73114897213019725</v>
      </c>
      <c r="E752" s="307">
        <f t="shared" ca="1" si="328"/>
        <v>-1.3317723611794676</v>
      </c>
      <c r="F752" s="304">
        <f t="shared" ca="1" si="329"/>
        <v>1.5192749722971739</v>
      </c>
      <c r="G752" s="306">
        <f t="shared" ca="1" si="330"/>
        <v>9.0405564211793568</v>
      </c>
      <c r="H752" s="307">
        <f t="shared" ca="1" si="331"/>
        <v>-104.8330989978497</v>
      </c>
      <c r="I752" s="304">
        <f t="shared" ca="1" si="332"/>
        <v>105.22219493005021</v>
      </c>
      <c r="J752" s="306">
        <f t="shared" ca="1" si="333"/>
        <v>725.01152856350234</v>
      </c>
      <c r="K752" s="307">
        <f t="shared" ca="1" si="334"/>
        <v>-5.5059233417555715</v>
      </c>
      <c r="L752" s="304">
        <f t="shared" ca="1" si="319"/>
        <v>725.03243495848619</v>
      </c>
      <c r="M752" s="306">
        <f t="shared" ca="1" si="335"/>
        <v>-1.4847715439261309</v>
      </c>
      <c r="N752" s="304">
        <f t="shared" ca="1" si="336"/>
        <v>-85.071143008090417</v>
      </c>
      <c r="P752" s="310">
        <f t="shared" ca="1" si="337"/>
        <v>23</v>
      </c>
      <c r="Q752" s="304">
        <f t="shared" ca="1" si="338"/>
        <v>0</v>
      </c>
      <c r="R752" s="306">
        <f t="shared" ca="1" si="339"/>
        <v>0</v>
      </c>
      <c r="S752" s="307">
        <f t="shared" ca="1" si="340"/>
        <v>3.2539999999999996</v>
      </c>
      <c r="T752" s="304">
        <f t="shared" ca="1" si="320"/>
        <v>31.921739999999996</v>
      </c>
      <c r="U752" s="311">
        <f t="shared" ca="1" si="321"/>
        <v>0</v>
      </c>
      <c r="V752" s="306">
        <f t="shared" ca="1" si="322"/>
        <v>1.2256746613410465</v>
      </c>
      <c r="W752" s="304">
        <f t="shared" ca="1" si="323"/>
        <v>27.690645711611005</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1.264027606463566</v>
      </c>
      <c r="AH752" s="304">
        <f t="shared" ca="1" si="347"/>
        <v>-8.5096958062616697</v>
      </c>
    </row>
    <row r="753" spans="1:34" x14ac:dyDescent="0.2">
      <c r="A753" s="347">
        <f t="shared" ca="1" si="325"/>
        <v>1E-4</v>
      </c>
      <c r="B753" s="304">
        <f t="shared" ca="1" si="326"/>
        <v>33.337200000001417</v>
      </c>
      <c r="D753" s="306">
        <f t="shared" ca="1" si="327"/>
        <v>-0.73114470385912766</v>
      </c>
      <c r="E753" s="307">
        <f t="shared" ca="1" si="328"/>
        <v>-1.3317425177665729</v>
      </c>
      <c r="F753" s="304">
        <f t="shared" ca="1" si="329"/>
        <v>1.519246757972023</v>
      </c>
      <c r="G753" s="306">
        <f t="shared" ca="1" si="330"/>
        <v>9.0404833067089712</v>
      </c>
      <c r="H753" s="307">
        <f t="shared" ca="1" si="331"/>
        <v>-104.83323217210148</v>
      </c>
      <c r="I753" s="304">
        <f t="shared" ca="1" si="332"/>
        <v>105.2223213299755</v>
      </c>
      <c r="J753" s="306">
        <f t="shared" ca="1" si="333"/>
        <v>725.01152856350234</v>
      </c>
      <c r="K753" s="307">
        <f t="shared" ca="1" si="334"/>
        <v>-5.516406658314069</v>
      </c>
      <c r="L753" s="304">
        <f t="shared" ca="1" si="319"/>
        <v>725.03251464496827</v>
      </c>
      <c r="M753" s="306">
        <f t="shared" ca="1" si="335"/>
        <v>-1.4847723449564099</v>
      </c>
      <c r="N753" s="304">
        <f t="shared" ca="1" si="336"/>
        <v>-85.07118890374467</v>
      </c>
      <c r="P753" s="310">
        <f t="shared" ca="1" si="337"/>
        <v>23</v>
      </c>
      <c r="Q753" s="304">
        <f t="shared" ca="1" si="338"/>
        <v>0</v>
      </c>
      <c r="R753" s="306">
        <f t="shared" ca="1" si="339"/>
        <v>0</v>
      </c>
      <c r="S753" s="307">
        <f t="shared" ca="1" si="340"/>
        <v>3.2539999999999996</v>
      </c>
      <c r="T753" s="304">
        <f t="shared" ca="1" si="320"/>
        <v>31.921739999999996</v>
      </c>
      <c r="U753" s="311">
        <f t="shared" ca="1" si="321"/>
        <v>0</v>
      </c>
      <c r="V753" s="306">
        <f t="shared" ca="1" si="322"/>
        <v>1.2256759462553648</v>
      </c>
      <c r="W753" s="304">
        <f t="shared" ca="1" si="323"/>
        <v>27.690741268423164</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1.2639989153029951</v>
      </c>
      <c r="AH753" s="304">
        <f t="shared" ca="1" si="347"/>
        <v>-8.5097251725909668</v>
      </c>
    </row>
    <row r="754" spans="1:34" x14ac:dyDescent="0.2">
      <c r="A754" s="347">
        <f t="shared" ca="1" si="325"/>
        <v>1E-4</v>
      </c>
      <c r="B754" s="304">
        <f t="shared" ca="1" si="326"/>
        <v>33.33730000000142</v>
      </c>
      <c r="D754" s="306">
        <f t="shared" ca="1" si="327"/>
        <v>-0.7311404355796558</v>
      </c>
      <c r="E754" s="307">
        <f t="shared" ca="1" si="328"/>
        <v>-1.3317126747357868</v>
      </c>
      <c r="F754" s="304">
        <f t="shared" ca="1" si="329"/>
        <v>1.5192185440520243</v>
      </c>
      <c r="G754" s="306">
        <f t="shared" ca="1" si="330"/>
        <v>9.0404101926654139</v>
      </c>
      <c r="H754" s="307">
        <f t="shared" ca="1" si="331"/>
        <v>-104.83336534336895</v>
      </c>
      <c r="I754" s="304">
        <f t="shared" ca="1" si="332"/>
        <v>105.22244772703171</v>
      </c>
      <c r="J754" s="306">
        <f t="shared" ca="1" si="333"/>
        <v>725.01152856350234</v>
      </c>
      <c r="K754" s="307">
        <f t="shared" ca="1" si="334"/>
        <v>-5.5268899881898426</v>
      </c>
      <c r="L754" s="304">
        <f t="shared" ca="1" si="319"/>
        <v>725.03259448312235</v>
      </c>
      <c r="M754" s="306">
        <f t="shared" ca="1" si="335"/>
        <v>-1.4847731459782862</v>
      </c>
      <c r="N754" s="304">
        <f t="shared" ca="1" si="336"/>
        <v>-85.071234798917487</v>
      </c>
      <c r="P754" s="310">
        <f t="shared" ca="1" si="337"/>
        <v>23</v>
      </c>
      <c r="Q754" s="304">
        <f t="shared" ca="1" si="338"/>
        <v>0</v>
      </c>
      <c r="R754" s="306">
        <f t="shared" ca="1" si="339"/>
        <v>0</v>
      </c>
      <c r="S754" s="307">
        <f t="shared" ca="1" si="340"/>
        <v>3.2539999999999996</v>
      </c>
      <c r="T754" s="304">
        <f t="shared" ca="1" si="320"/>
        <v>31.921739999999996</v>
      </c>
      <c r="U754" s="311">
        <f t="shared" ca="1" si="321"/>
        <v>0</v>
      </c>
      <c r="V754" s="306">
        <f t="shared" ca="1" si="322"/>
        <v>1.2256772311726627</v>
      </c>
      <c r="W754" s="304">
        <f t="shared" ca="1" si="323"/>
        <v>27.69083682401196</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1.2639702245050284</v>
      </c>
      <c r="AH754" s="304">
        <f t="shared" ca="1" si="347"/>
        <v>-8.5097545385443052</v>
      </c>
    </row>
    <row r="755" spans="1:34" x14ac:dyDescent="0.2">
      <c r="A755" s="347">
        <f t="shared" ca="1" si="325"/>
        <v>1E-4</v>
      </c>
      <c r="B755" s="304">
        <f t="shared" ca="1" si="326"/>
        <v>33.337400000001423</v>
      </c>
      <c r="D755" s="306">
        <f t="shared" ca="1" si="327"/>
        <v>-0.73113616729178144</v>
      </c>
      <c r="E755" s="307">
        <f t="shared" ca="1" si="328"/>
        <v>-1.3316828320871146</v>
      </c>
      <c r="F755" s="304">
        <f t="shared" ca="1" si="329"/>
        <v>1.5191903305371826</v>
      </c>
      <c r="G755" s="306">
        <f t="shared" ca="1" si="330"/>
        <v>9.040337079048685</v>
      </c>
      <c r="H755" s="307">
        <f t="shared" ca="1" si="331"/>
        <v>-104.83349851165217</v>
      </c>
      <c r="I755" s="304">
        <f t="shared" ca="1" si="332"/>
        <v>105.22257412121887</v>
      </c>
      <c r="J755" s="306">
        <f t="shared" ca="1" si="333"/>
        <v>725.01152856350234</v>
      </c>
      <c r="K755" s="307">
        <f t="shared" ca="1" si="334"/>
        <v>-5.5373733313825939</v>
      </c>
      <c r="L755" s="304">
        <f t="shared" ca="1" si="319"/>
        <v>725.032674472949</v>
      </c>
      <c r="M755" s="306">
        <f t="shared" ca="1" si="335"/>
        <v>-1.48477394699176</v>
      </c>
      <c r="N755" s="304">
        <f t="shared" ca="1" si="336"/>
        <v>-85.071280693608855</v>
      </c>
      <c r="P755" s="310">
        <f t="shared" ca="1" si="337"/>
        <v>23</v>
      </c>
      <c r="Q755" s="304">
        <f t="shared" ca="1" si="338"/>
        <v>0</v>
      </c>
      <c r="R755" s="306">
        <f t="shared" ca="1" si="339"/>
        <v>0</v>
      </c>
      <c r="S755" s="307">
        <f t="shared" ca="1" si="340"/>
        <v>3.2539999999999996</v>
      </c>
      <c r="T755" s="304">
        <f t="shared" ca="1" si="320"/>
        <v>31.921739999999996</v>
      </c>
      <c r="U755" s="311">
        <f t="shared" ca="1" si="321"/>
        <v>0</v>
      </c>
      <c r="V755" s="306">
        <f t="shared" ca="1" si="322"/>
        <v>1.2256785160929404</v>
      </c>
      <c r="W755" s="304">
        <f t="shared" ca="1" si="323"/>
        <v>27.690932378377415</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1.2639415340696658</v>
      </c>
      <c r="AH755" s="304">
        <f t="shared" ca="1" si="347"/>
        <v>-8.5097839041216847</v>
      </c>
    </row>
    <row r="756" spans="1:34" x14ac:dyDescent="0.2">
      <c r="A756" s="347">
        <f t="shared" ca="1" si="325"/>
        <v>1E-4</v>
      </c>
      <c r="B756" s="304">
        <f t="shared" ca="1" si="326"/>
        <v>33.337500000001427</v>
      </c>
      <c r="D756" s="306">
        <f t="shared" ca="1" si="327"/>
        <v>-0.73113189899550712</v>
      </c>
      <c r="E756" s="307">
        <f t="shared" ca="1" si="328"/>
        <v>-1.3316529898205403</v>
      </c>
      <c r="F756" s="304">
        <f t="shared" ca="1" si="329"/>
        <v>1.5191621174274852</v>
      </c>
      <c r="G756" s="306">
        <f t="shared" ca="1" si="330"/>
        <v>9.0402639658587862</v>
      </c>
      <c r="H756" s="307">
        <f t="shared" ca="1" si="331"/>
        <v>-104.83363167695114</v>
      </c>
      <c r="I756" s="304">
        <f t="shared" ca="1" si="332"/>
        <v>105.22270051253702</v>
      </c>
      <c r="J756" s="306">
        <f t="shared" ca="1" si="333"/>
        <v>725.01152856350234</v>
      </c>
      <c r="K756" s="307">
        <f t="shared" ca="1" si="334"/>
        <v>-5.5478566878920237</v>
      </c>
      <c r="L756" s="304">
        <f t="shared" ca="1" si="319"/>
        <v>725.03275461444878</v>
      </c>
      <c r="M756" s="306">
        <f t="shared" ca="1" si="335"/>
        <v>-1.4847747479968312</v>
      </c>
      <c r="N756" s="304">
        <f t="shared" ca="1" si="336"/>
        <v>-85.071326587818803</v>
      </c>
      <c r="P756" s="310">
        <f t="shared" ca="1" si="337"/>
        <v>23</v>
      </c>
      <c r="Q756" s="304">
        <f t="shared" ca="1" si="338"/>
        <v>0</v>
      </c>
      <c r="R756" s="306">
        <f t="shared" ca="1" si="339"/>
        <v>0</v>
      </c>
      <c r="S756" s="307">
        <f t="shared" ca="1" si="340"/>
        <v>3.2539999999999996</v>
      </c>
      <c r="T756" s="304">
        <f t="shared" ca="1" si="320"/>
        <v>31.921739999999996</v>
      </c>
      <c r="U756" s="311">
        <f t="shared" ca="1" si="321"/>
        <v>0</v>
      </c>
      <c r="V756" s="306">
        <f t="shared" ca="1" si="322"/>
        <v>1.2256798010161976</v>
      </c>
      <c r="W756" s="304">
        <f t="shared" ca="1" si="323"/>
        <v>27.691027931519514</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1.2639128439969003</v>
      </c>
      <c r="AH756" s="304">
        <f t="shared" ca="1" si="347"/>
        <v>-8.5098132693231161</v>
      </c>
    </row>
    <row r="757" spans="1:34" x14ac:dyDescent="0.2">
      <c r="A757" s="347">
        <f t="shared" ca="1" si="325"/>
        <v>1E-4</v>
      </c>
      <c r="B757" s="304">
        <f t="shared" ca="1" si="326"/>
        <v>33.33760000000143</v>
      </c>
      <c r="D757" s="306">
        <f t="shared" ca="1" si="327"/>
        <v>-0.73112763069083386</v>
      </c>
      <c r="E757" s="307">
        <f t="shared" ca="1" si="328"/>
        <v>-1.3316231479360709</v>
      </c>
      <c r="F757" s="304">
        <f t="shared" ca="1" si="329"/>
        <v>1.5191339047229389</v>
      </c>
      <c r="G757" s="306">
        <f t="shared" ca="1" si="330"/>
        <v>9.0401908530957176</v>
      </c>
      <c r="H757" s="307">
        <f t="shared" ca="1" si="331"/>
        <v>-104.83376483926594</v>
      </c>
      <c r="I757" s="304">
        <f t="shared" ca="1" si="332"/>
        <v>105.22282690098621</v>
      </c>
      <c r="J757" s="306">
        <f t="shared" ca="1" si="333"/>
        <v>725.01152856350234</v>
      </c>
      <c r="K757" s="307">
        <f t="shared" ca="1" si="334"/>
        <v>-5.5583400577178343</v>
      </c>
      <c r="L757" s="304">
        <f t="shared" ca="1" si="319"/>
        <v>725.03283490762226</v>
      </c>
      <c r="M757" s="306">
        <f t="shared" ca="1" si="335"/>
        <v>-1.4847755489935002</v>
      </c>
      <c r="N757" s="304">
        <f t="shared" ca="1" si="336"/>
        <v>-85.071372481547343</v>
      </c>
      <c r="P757" s="310">
        <f t="shared" ca="1" si="337"/>
        <v>23</v>
      </c>
      <c r="Q757" s="304">
        <f t="shared" ca="1" si="338"/>
        <v>0</v>
      </c>
      <c r="R757" s="306">
        <f t="shared" ca="1" si="339"/>
        <v>0</v>
      </c>
      <c r="S757" s="307">
        <f t="shared" ca="1" si="340"/>
        <v>3.2539999999999996</v>
      </c>
      <c r="T757" s="304">
        <f t="shared" ca="1" si="320"/>
        <v>31.921739999999996</v>
      </c>
      <c r="U757" s="311">
        <f t="shared" ca="1" si="321"/>
        <v>0</v>
      </c>
      <c r="V757" s="306">
        <f t="shared" ca="1" si="322"/>
        <v>1.2256810859424341</v>
      </c>
      <c r="W757" s="304">
        <f t="shared" ca="1" si="323"/>
        <v>27.691123483438286</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1.2638841542867354</v>
      </c>
      <c r="AH757" s="304">
        <f t="shared" ca="1" si="347"/>
        <v>-8.5098426341485922</v>
      </c>
    </row>
    <row r="758" spans="1:34" x14ac:dyDescent="0.2">
      <c r="A758" s="347">
        <f t="shared" ca="1" si="325"/>
        <v>1E-4</v>
      </c>
      <c r="B758" s="304">
        <f t="shared" ca="1" si="326"/>
        <v>33.337700000001433</v>
      </c>
      <c r="D758" s="306">
        <f t="shared" ca="1" si="327"/>
        <v>-0.73112336237776043</v>
      </c>
      <c r="E758" s="307">
        <f t="shared" ca="1" si="328"/>
        <v>-1.3315933064337013</v>
      </c>
      <c r="F758" s="304">
        <f t="shared" ca="1" si="329"/>
        <v>1.5191056924235389</v>
      </c>
      <c r="G758" s="306">
        <f t="shared" ca="1" si="330"/>
        <v>9.040117740759479</v>
      </c>
      <c r="H758" s="307">
        <f t="shared" ca="1" si="331"/>
        <v>-104.83389799859658</v>
      </c>
      <c r="I758" s="304">
        <f t="shared" ca="1" si="332"/>
        <v>105.22295328656647</v>
      </c>
      <c r="J758" s="306">
        <f t="shared" ca="1" si="333"/>
        <v>725.01152856350234</v>
      </c>
      <c r="K758" s="307">
        <f t="shared" ca="1" si="334"/>
        <v>-5.5688234408597275</v>
      </c>
      <c r="L758" s="304">
        <f t="shared" ca="1" si="319"/>
        <v>725.03291535246979</v>
      </c>
      <c r="M758" s="306">
        <f t="shared" ca="1" si="335"/>
        <v>-1.4847763499817668</v>
      </c>
      <c r="N758" s="304">
        <f t="shared" ca="1" si="336"/>
        <v>-85.071418374794462</v>
      </c>
      <c r="P758" s="310">
        <f t="shared" ca="1" si="337"/>
        <v>23</v>
      </c>
      <c r="Q758" s="304">
        <f t="shared" ca="1" si="338"/>
        <v>0</v>
      </c>
      <c r="R758" s="306">
        <f t="shared" ca="1" si="339"/>
        <v>0</v>
      </c>
      <c r="S758" s="307">
        <f t="shared" ca="1" si="340"/>
        <v>3.2539999999999996</v>
      </c>
      <c r="T758" s="304">
        <f t="shared" ca="1" si="320"/>
        <v>31.921739999999996</v>
      </c>
      <c r="U758" s="311">
        <f t="shared" ca="1" si="321"/>
        <v>0</v>
      </c>
      <c r="V758" s="306">
        <f t="shared" ca="1" si="322"/>
        <v>1.2256823708716504</v>
      </c>
      <c r="W758" s="304">
        <f t="shared" ca="1" si="323"/>
        <v>27.691219034133734</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1.263855464939164</v>
      </c>
      <c r="AH758" s="304">
        <f t="shared" ca="1" si="347"/>
        <v>-8.5098719985981219</v>
      </c>
    </row>
    <row r="759" spans="1:34" x14ac:dyDescent="0.2">
      <c r="A759" s="347">
        <f t="shared" ca="1" si="325"/>
        <v>1E-4</v>
      </c>
      <c r="B759" s="304">
        <f t="shared" ca="1" si="326"/>
        <v>33.337800000001437</v>
      </c>
      <c r="D759" s="306">
        <f t="shared" ca="1" si="327"/>
        <v>-0.73111909405629061</v>
      </c>
      <c r="E759" s="307">
        <f t="shared" ca="1" si="328"/>
        <v>-1.3315634653134243</v>
      </c>
      <c r="F759" s="304">
        <f t="shared" ca="1" si="329"/>
        <v>1.5190774805292804</v>
      </c>
      <c r="G759" s="306">
        <f t="shared" ca="1" si="330"/>
        <v>9.0400446288500742</v>
      </c>
      <c r="H759" s="307">
        <f t="shared" ca="1" si="331"/>
        <v>-104.83403115494312</v>
      </c>
      <c r="I759" s="304">
        <f t="shared" ca="1" si="332"/>
        <v>105.22307966927781</v>
      </c>
      <c r="J759" s="306">
        <f t="shared" ca="1" si="333"/>
        <v>725.01152856350234</v>
      </c>
      <c r="K759" s="307">
        <f t="shared" ca="1" si="334"/>
        <v>-5.5793068373174046</v>
      </c>
      <c r="L759" s="304">
        <f t="shared" ca="1" si="319"/>
        <v>725.03299594899204</v>
      </c>
      <c r="M759" s="306">
        <f t="shared" ca="1" si="335"/>
        <v>-1.4847771509616314</v>
      </c>
      <c r="N759" s="304">
        <f t="shared" ca="1" si="336"/>
        <v>-85.071464267560188</v>
      </c>
      <c r="P759" s="310">
        <f t="shared" ca="1" si="337"/>
        <v>23</v>
      </c>
      <c r="Q759" s="304">
        <f t="shared" ca="1" si="338"/>
        <v>0</v>
      </c>
      <c r="R759" s="306">
        <f t="shared" ca="1" si="339"/>
        <v>0</v>
      </c>
      <c r="S759" s="307">
        <f t="shared" ca="1" si="340"/>
        <v>3.2539999999999996</v>
      </c>
      <c r="T759" s="304">
        <f t="shared" ca="1" si="320"/>
        <v>31.921739999999996</v>
      </c>
      <c r="U759" s="311">
        <f t="shared" ca="1" si="321"/>
        <v>0</v>
      </c>
      <c r="V759" s="306">
        <f t="shared" ca="1" si="322"/>
        <v>1.2256836558038464</v>
      </c>
      <c r="W759" s="304">
        <f t="shared" ca="1" si="323"/>
        <v>27.691314583605877</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1.2638267759541844</v>
      </c>
      <c r="AH759" s="304">
        <f t="shared" ca="1" si="347"/>
        <v>-8.5099013626717088</v>
      </c>
    </row>
    <row r="760" spans="1:34" x14ac:dyDescent="0.2">
      <c r="A760" s="347">
        <f t="shared" ca="1" si="325"/>
        <v>1E-4</v>
      </c>
      <c r="B760" s="304">
        <f t="shared" ca="1" si="326"/>
        <v>33.33790000000144</v>
      </c>
      <c r="D760" s="306">
        <f t="shared" ca="1" si="327"/>
        <v>-0.73111482572642239</v>
      </c>
      <c r="E760" s="307">
        <f t="shared" ca="1" si="328"/>
        <v>-1.3315336245752398</v>
      </c>
      <c r="F760" s="304">
        <f t="shared" ca="1" si="329"/>
        <v>1.5190492690401627</v>
      </c>
      <c r="G760" s="306">
        <f t="shared" ca="1" si="330"/>
        <v>9.0399715173675013</v>
      </c>
      <c r="H760" s="307">
        <f t="shared" ca="1" si="331"/>
        <v>-104.83416430830557</v>
      </c>
      <c r="I760" s="304">
        <f t="shared" ca="1" si="332"/>
        <v>105.22320604912029</v>
      </c>
      <c r="J760" s="306">
        <f t="shared" ca="1" si="333"/>
        <v>725.01152856350234</v>
      </c>
      <c r="K760" s="307">
        <f t="shared" ca="1" si="334"/>
        <v>-5.5897902470905674</v>
      </c>
      <c r="L760" s="304">
        <f t="shared" ca="1" si="319"/>
        <v>725.03307669718947</v>
      </c>
      <c r="M760" s="306">
        <f t="shared" ca="1" si="335"/>
        <v>-1.4847779519330941</v>
      </c>
      <c r="N760" s="304">
        <f t="shared" ca="1" si="336"/>
        <v>-85.071510159844507</v>
      </c>
      <c r="P760" s="310">
        <f t="shared" ca="1" si="337"/>
        <v>23</v>
      </c>
      <c r="Q760" s="304">
        <f t="shared" ca="1" si="338"/>
        <v>0</v>
      </c>
      <c r="R760" s="306">
        <f t="shared" ca="1" si="339"/>
        <v>0</v>
      </c>
      <c r="S760" s="307">
        <f t="shared" ca="1" si="340"/>
        <v>3.2539999999999996</v>
      </c>
      <c r="T760" s="304">
        <f t="shared" ca="1" si="320"/>
        <v>31.921739999999996</v>
      </c>
      <c r="U760" s="311">
        <f t="shared" ca="1" si="321"/>
        <v>0</v>
      </c>
      <c r="V760" s="306">
        <f t="shared" ca="1" si="322"/>
        <v>1.2256849407390218</v>
      </c>
      <c r="W760" s="304">
        <f t="shared" ca="1" si="323"/>
        <v>27.691410131854699</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1.2637980873317929</v>
      </c>
      <c r="AH760" s="304">
        <f t="shared" ca="1" si="347"/>
        <v>-8.5099307263693547</v>
      </c>
    </row>
    <row r="761" spans="1:34" x14ac:dyDescent="0.2">
      <c r="A761" s="347">
        <f t="shared" ca="1" si="325"/>
        <v>1E-4</v>
      </c>
      <c r="B761" s="304">
        <f t="shared" ca="1" si="326"/>
        <v>33.338000000001443</v>
      </c>
      <c r="D761" s="306">
        <f t="shared" ca="1" si="327"/>
        <v>-0.73111055738815733</v>
      </c>
      <c r="E761" s="307">
        <f t="shared" ca="1" si="328"/>
        <v>-1.3315037842191497</v>
      </c>
      <c r="F761" s="304">
        <f t="shared" ca="1" si="329"/>
        <v>1.5190210579561885</v>
      </c>
      <c r="G761" s="306">
        <f t="shared" ca="1" si="330"/>
        <v>9.039898406311762</v>
      </c>
      <c r="H761" s="307">
        <f t="shared" ca="1" si="331"/>
        <v>-104.83429745868399</v>
      </c>
      <c r="I761" s="304">
        <f t="shared" ca="1" si="332"/>
        <v>105.22333242609395</v>
      </c>
      <c r="J761" s="306">
        <f t="shared" ca="1" si="333"/>
        <v>725.01152856350234</v>
      </c>
      <c r="K761" s="307">
        <f t="shared" ca="1" si="334"/>
        <v>-5.6002736701789164</v>
      </c>
      <c r="L761" s="304">
        <f t="shared" ca="1" si="319"/>
        <v>725.03315759706265</v>
      </c>
      <c r="M761" s="306">
        <f t="shared" ca="1" si="335"/>
        <v>-1.4847787528961549</v>
      </c>
      <c r="N761" s="304">
        <f t="shared" ca="1" si="336"/>
        <v>-85.071556051647434</v>
      </c>
      <c r="P761" s="310">
        <f t="shared" ca="1" si="337"/>
        <v>23</v>
      </c>
      <c r="Q761" s="304">
        <f t="shared" ca="1" si="338"/>
        <v>0</v>
      </c>
      <c r="R761" s="306">
        <f t="shared" ca="1" si="339"/>
        <v>0</v>
      </c>
      <c r="S761" s="307">
        <f t="shared" ca="1" si="340"/>
        <v>3.2539999999999996</v>
      </c>
      <c r="T761" s="304">
        <f t="shared" ca="1" si="320"/>
        <v>31.921739999999996</v>
      </c>
      <c r="U761" s="311">
        <f t="shared" ca="1" si="321"/>
        <v>0</v>
      </c>
      <c r="V761" s="306">
        <f t="shared" ca="1" si="322"/>
        <v>1.2256862256771763</v>
      </c>
      <c r="W761" s="304">
        <f t="shared" ca="1" si="323"/>
        <v>27.691505678880219</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1.2637693990719931</v>
      </c>
      <c r="AH761" s="304">
        <f t="shared" ca="1" si="347"/>
        <v>-8.5099600896910577</v>
      </c>
    </row>
    <row r="762" spans="1:34" x14ac:dyDescent="0.2">
      <c r="A762" s="347">
        <f t="shared" ca="1" si="325"/>
        <v>1E-4</v>
      </c>
      <c r="B762" s="304">
        <f t="shared" ca="1" si="326"/>
        <v>33.338100000001447</v>
      </c>
      <c r="D762" s="306">
        <f t="shared" ca="1" si="327"/>
        <v>-0.73110628904149755</v>
      </c>
      <c r="E762" s="307">
        <f t="shared" ca="1" si="328"/>
        <v>-1.3314739442451469</v>
      </c>
      <c r="F762" s="304">
        <f t="shared" ca="1" si="329"/>
        <v>1.5189928472773526</v>
      </c>
      <c r="G762" s="306">
        <f t="shared" ca="1" si="330"/>
        <v>9.0398252956828582</v>
      </c>
      <c r="H762" s="307">
        <f t="shared" ca="1" si="331"/>
        <v>-104.83443060607841</v>
      </c>
      <c r="I762" s="304">
        <f t="shared" ca="1" si="332"/>
        <v>105.22345880019881</v>
      </c>
      <c r="J762" s="306">
        <f t="shared" ca="1" si="333"/>
        <v>725.01152856350234</v>
      </c>
      <c r="K762" s="307">
        <f t="shared" ca="1" si="334"/>
        <v>-5.6107571065821542</v>
      </c>
      <c r="L762" s="304">
        <f t="shared" ca="1" si="319"/>
        <v>725.03323864861204</v>
      </c>
      <c r="M762" s="306">
        <f t="shared" ca="1" si="335"/>
        <v>-1.4847795538508137</v>
      </c>
      <c r="N762" s="304">
        <f t="shared" ca="1" si="336"/>
        <v>-85.071601942968968</v>
      </c>
      <c r="P762" s="310">
        <f t="shared" ca="1" si="337"/>
        <v>23</v>
      </c>
      <c r="Q762" s="304">
        <f t="shared" ca="1" si="338"/>
        <v>0</v>
      </c>
      <c r="R762" s="306">
        <f t="shared" ca="1" si="339"/>
        <v>0</v>
      </c>
      <c r="S762" s="307">
        <f t="shared" ca="1" si="340"/>
        <v>3.2539999999999996</v>
      </c>
      <c r="T762" s="304">
        <f t="shared" ca="1" si="320"/>
        <v>31.921739999999996</v>
      </c>
      <c r="U762" s="311">
        <f t="shared" ca="1" si="321"/>
        <v>0</v>
      </c>
      <c r="V762" s="306">
        <f t="shared" ca="1" si="322"/>
        <v>1.2256875106183107</v>
      </c>
      <c r="W762" s="304">
        <f t="shared" ca="1" si="323"/>
        <v>27.691601224682469</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1.2637407111747798</v>
      </c>
      <c r="AH762" s="304">
        <f t="shared" ca="1" si="347"/>
        <v>-8.5099894526368232</v>
      </c>
    </row>
    <row r="763" spans="1:34" x14ac:dyDescent="0.2">
      <c r="A763" s="347">
        <f t="shared" ca="1" si="325"/>
        <v>1E-4</v>
      </c>
      <c r="B763" s="304">
        <f t="shared" ca="1" si="326"/>
        <v>33.33820000000145</v>
      </c>
      <c r="D763" s="306">
        <f t="shared" ca="1" si="327"/>
        <v>-0.73110202068644548</v>
      </c>
      <c r="E763" s="307">
        <f t="shared" ca="1" si="328"/>
        <v>-1.3314441046532242</v>
      </c>
      <c r="F763" s="304">
        <f t="shared" ca="1" si="329"/>
        <v>1.5189646370036498</v>
      </c>
      <c r="G763" s="306">
        <f t="shared" ca="1" si="330"/>
        <v>9.0397521854807898</v>
      </c>
      <c r="H763" s="307">
        <f t="shared" ca="1" si="331"/>
        <v>-104.83456375048888</v>
      </c>
      <c r="I763" s="304">
        <f t="shared" ca="1" si="332"/>
        <v>105.22358517143495</v>
      </c>
      <c r="J763" s="306">
        <f t="shared" ca="1" si="333"/>
        <v>725.01152856350234</v>
      </c>
      <c r="K763" s="307">
        <f t="shared" ca="1" si="334"/>
        <v>-5.6212405562999823</v>
      </c>
      <c r="L763" s="304">
        <f t="shared" ca="1" si="319"/>
        <v>725.0333198518382</v>
      </c>
      <c r="M763" s="306">
        <f t="shared" ca="1" si="335"/>
        <v>-1.4847803547970713</v>
      </c>
      <c r="N763" s="304">
        <f t="shared" ca="1" si="336"/>
        <v>-85.071647833809138</v>
      </c>
      <c r="P763" s="310">
        <f t="shared" ca="1" si="337"/>
        <v>23</v>
      </c>
      <c r="Q763" s="304">
        <f t="shared" ca="1" si="338"/>
        <v>0</v>
      </c>
      <c r="R763" s="306">
        <f t="shared" ca="1" si="339"/>
        <v>0</v>
      </c>
      <c r="S763" s="307">
        <f t="shared" ca="1" si="340"/>
        <v>3.2539999999999996</v>
      </c>
      <c r="T763" s="304">
        <f t="shared" ca="1" si="320"/>
        <v>31.921739999999996</v>
      </c>
      <c r="U763" s="311">
        <f t="shared" ca="1" si="321"/>
        <v>0</v>
      </c>
      <c r="V763" s="306">
        <f t="shared" ca="1" si="322"/>
        <v>1.2256887955624243</v>
      </c>
      <c r="W763" s="304">
        <f t="shared" ca="1" si="323"/>
        <v>27.691696769261434</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1.263712023640144</v>
      </c>
      <c r="AH763" s="304">
        <f t="shared" ca="1" si="347"/>
        <v>-8.51001881520666</v>
      </c>
    </row>
    <row r="764" spans="1:34" x14ac:dyDescent="0.2">
      <c r="A764" s="347">
        <f t="shared" ca="1" si="325"/>
        <v>1E-4</v>
      </c>
      <c r="B764" s="304">
        <f t="shared" ca="1" si="326"/>
        <v>33.338300000001453</v>
      </c>
      <c r="D764" s="306">
        <f t="shared" ca="1" si="327"/>
        <v>-0.73109775232299667</v>
      </c>
      <c r="E764" s="307">
        <f t="shared" ca="1" si="328"/>
        <v>-1.3314142654433851</v>
      </c>
      <c r="F764" s="304">
        <f t="shared" ca="1" si="329"/>
        <v>1.5189364271350816</v>
      </c>
      <c r="G764" s="306">
        <f t="shared" ca="1" si="330"/>
        <v>9.039679075705557</v>
      </c>
      <c r="H764" s="307">
        <f t="shared" ca="1" si="331"/>
        <v>-104.83469689191543</v>
      </c>
      <c r="I764" s="304">
        <f t="shared" ca="1" si="332"/>
        <v>105.22371153980234</v>
      </c>
      <c r="J764" s="306">
        <f t="shared" ca="1" si="333"/>
        <v>725.01152856350234</v>
      </c>
      <c r="K764" s="307">
        <f t="shared" ca="1" si="334"/>
        <v>-5.6317240193321023</v>
      </c>
      <c r="L764" s="304">
        <f t="shared" ca="1" si="319"/>
        <v>725.0334012067417</v>
      </c>
      <c r="M764" s="306">
        <f t="shared" ca="1" si="335"/>
        <v>-1.4847811557349271</v>
      </c>
      <c r="N764" s="304">
        <f t="shared" ca="1" si="336"/>
        <v>-85.071693724167929</v>
      </c>
      <c r="P764" s="310">
        <f t="shared" ca="1" si="337"/>
        <v>23</v>
      </c>
      <c r="Q764" s="304">
        <f t="shared" ca="1" si="338"/>
        <v>0</v>
      </c>
      <c r="R764" s="306">
        <f t="shared" ca="1" si="339"/>
        <v>0</v>
      </c>
      <c r="S764" s="307">
        <f t="shared" ca="1" si="340"/>
        <v>3.2539999999999996</v>
      </c>
      <c r="T764" s="304">
        <f t="shared" ca="1" si="320"/>
        <v>31.921739999999996</v>
      </c>
      <c r="U764" s="311">
        <f t="shared" ca="1" si="321"/>
        <v>0</v>
      </c>
      <c r="V764" s="306">
        <f t="shared" ca="1" si="322"/>
        <v>1.225690080509517</v>
      </c>
      <c r="W764" s="304">
        <f t="shared" ca="1" si="323"/>
        <v>27.691792312617114</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1.2636833364680893</v>
      </c>
      <c r="AH764" s="304">
        <f t="shared" ca="1" si="347"/>
        <v>-8.5100481774005647</v>
      </c>
    </row>
    <row r="765" spans="1:34" x14ac:dyDescent="0.2">
      <c r="A765" s="347">
        <f t="shared" ca="1" si="325"/>
        <v>1E-4</v>
      </c>
      <c r="B765" s="304">
        <f t="shared" ca="1" si="326"/>
        <v>33.338400000001457</v>
      </c>
      <c r="D765" s="306">
        <f t="shared" ca="1" si="327"/>
        <v>-0.73109348395115659</v>
      </c>
      <c r="E765" s="307">
        <f t="shared" ca="1" si="328"/>
        <v>-1.3313844266156298</v>
      </c>
      <c r="F765" s="304">
        <f t="shared" ca="1" si="329"/>
        <v>1.5189082176716504</v>
      </c>
      <c r="G765" s="306">
        <f t="shared" ca="1" si="330"/>
        <v>9.0396059663571613</v>
      </c>
      <c r="H765" s="307">
        <f t="shared" ca="1" si="331"/>
        <v>-104.83483003035809</v>
      </c>
      <c r="I765" s="304">
        <f t="shared" ca="1" si="332"/>
        <v>105.22383790530105</v>
      </c>
      <c r="J765" s="306">
        <f t="shared" ca="1" si="333"/>
        <v>725.01152856350234</v>
      </c>
      <c r="K765" s="307">
        <f t="shared" ca="1" si="334"/>
        <v>-5.6422074956782158</v>
      </c>
      <c r="L765" s="304">
        <f t="shared" ca="1" si="319"/>
        <v>725.033482713323</v>
      </c>
      <c r="M765" s="306">
        <f t="shared" ca="1" si="335"/>
        <v>-1.4847819566643816</v>
      </c>
      <c r="N765" s="304">
        <f t="shared" ca="1" si="336"/>
        <v>-85.071739614045356</v>
      </c>
      <c r="P765" s="310">
        <f t="shared" ca="1" si="337"/>
        <v>23</v>
      </c>
      <c r="Q765" s="304">
        <f t="shared" ca="1" si="338"/>
        <v>0</v>
      </c>
      <c r="R765" s="306">
        <f t="shared" ca="1" si="339"/>
        <v>0</v>
      </c>
      <c r="S765" s="307">
        <f t="shared" ca="1" si="340"/>
        <v>3.2539999999999996</v>
      </c>
      <c r="T765" s="304">
        <f t="shared" ca="1" si="320"/>
        <v>31.921739999999996</v>
      </c>
      <c r="U765" s="311">
        <f t="shared" ca="1" si="321"/>
        <v>0</v>
      </c>
      <c r="V765" s="306">
        <f t="shared" ca="1" si="322"/>
        <v>1.2256913654595898</v>
      </c>
      <c r="W765" s="304">
        <f t="shared" ca="1" si="323"/>
        <v>27.691887854749556</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1.2636546496586156</v>
      </c>
      <c r="AH765" s="304">
        <f t="shared" ca="1" si="347"/>
        <v>-8.5100775392185373</v>
      </c>
    </row>
    <row r="766" spans="1:34" x14ac:dyDescent="0.2">
      <c r="A766" s="347">
        <f t="shared" ca="1" si="325"/>
        <v>1E-4</v>
      </c>
      <c r="B766" s="304">
        <f t="shared" ca="1" si="326"/>
        <v>33.33850000000146</v>
      </c>
      <c r="D766" s="306">
        <f t="shared" ca="1" si="327"/>
        <v>-0.73108921557092432</v>
      </c>
      <c r="E766" s="307">
        <f t="shared" ca="1" si="328"/>
        <v>-1.3313545881699422</v>
      </c>
      <c r="F766" s="304">
        <f t="shared" ca="1" si="329"/>
        <v>1.518880008613342</v>
      </c>
      <c r="G766" s="306">
        <f t="shared" ca="1" si="330"/>
        <v>9.0395328574356046</v>
      </c>
      <c r="H766" s="307">
        <f t="shared" ca="1" si="331"/>
        <v>-104.8349631658169</v>
      </c>
      <c r="I766" s="304">
        <f t="shared" ca="1" si="332"/>
        <v>105.22396426793112</v>
      </c>
      <c r="J766" s="306">
        <f t="shared" ca="1" si="333"/>
        <v>725.01152856350234</v>
      </c>
      <c r="K766" s="307">
        <f t="shared" ca="1" si="334"/>
        <v>-5.6526909853380243</v>
      </c>
      <c r="L766" s="304">
        <f t="shared" ca="1" si="319"/>
        <v>725.03356437158266</v>
      </c>
      <c r="M766" s="306">
        <f t="shared" ca="1" si="335"/>
        <v>-1.4847827575854347</v>
      </c>
      <c r="N766" s="304">
        <f t="shared" ca="1" si="336"/>
        <v>-85.071785503441419</v>
      </c>
      <c r="P766" s="310">
        <f t="shared" ca="1" si="337"/>
        <v>23</v>
      </c>
      <c r="Q766" s="304">
        <f t="shared" ca="1" si="338"/>
        <v>0</v>
      </c>
      <c r="R766" s="306">
        <f t="shared" ca="1" si="339"/>
        <v>0</v>
      </c>
      <c r="S766" s="307">
        <f t="shared" ca="1" si="340"/>
        <v>3.2539999999999996</v>
      </c>
      <c r="T766" s="304">
        <f t="shared" ca="1" si="320"/>
        <v>31.921739999999996</v>
      </c>
      <c r="U766" s="311">
        <f t="shared" ca="1" si="321"/>
        <v>0</v>
      </c>
      <c r="V766" s="306">
        <f t="shared" ca="1" si="322"/>
        <v>1.2256926504126413</v>
      </c>
      <c r="W766" s="304">
        <f t="shared" ca="1" si="323"/>
        <v>27.691983395658728</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1.2636259632117106</v>
      </c>
      <c r="AH766" s="304">
        <f t="shared" ca="1" si="347"/>
        <v>-8.5101069006605901</v>
      </c>
    </row>
    <row r="767" spans="1:34" x14ac:dyDescent="0.2">
      <c r="A767" s="347">
        <f t="shared" ca="1" si="325"/>
        <v>1E-4</v>
      </c>
      <c r="B767" s="304">
        <f t="shared" ca="1" si="326"/>
        <v>33.338600000001463</v>
      </c>
      <c r="D767" s="306">
        <f t="shared" ca="1" si="327"/>
        <v>-0.73108494718230277</v>
      </c>
      <c r="E767" s="307">
        <f t="shared" ca="1" si="328"/>
        <v>-1.3313247501063348</v>
      </c>
      <c r="F767" s="304">
        <f t="shared" ca="1" si="329"/>
        <v>1.5188517999601689</v>
      </c>
      <c r="G767" s="306">
        <f t="shared" ca="1" si="330"/>
        <v>9.039459748940887</v>
      </c>
      <c r="H767" s="307">
        <f t="shared" ca="1" si="331"/>
        <v>-104.83509629829192</v>
      </c>
      <c r="I767" s="304">
        <f t="shared" ca="1" si="332"/>
        <v>105.22409062769258</v>
      </c>
      <c r="J767" s="306">
        <f t="shared" ca="1" si="333"/>
        <v>725.01152856350234</v>
      </c>
      <c r="K767" s="307">
        <f t="shared" ca="1" si="334"/>
        <v>-5.6631744883112294</v>
      </c>
      <c r="L767" s="304">
        <f t="shared" ca="1" si="319"/>
        <v>725.03364618152114</v>
      </c>
      <c r="M767" s="306">
        <f t="shared" ca="1" si="335"/>
        <v>-1.4847835584980869</v>
      </c>
      <c r="N767" s="304">
        <f t="shared" ca="1" si="336"/>
        <v>-85.07183139235616</v>
      </c>
      <c r="P767" s="310">
        <f t="shared" ca="1" si="337"/>
        <v>23</v>
      </c>
      <c r="Q767" s="304">
        <f t="shared" ca="1" si="338"/>
        <v>0</v>
      </c>
      <c r="R767" s="306">
        <f t="shared" ca="1" si="339"/>
        <v>0</v>
      </c>
      <c r="S767" s="307">
        <f t="shared" ca="1" si="340"/>
        <v>3.2539999999999996</v>
      </c>
      <c r="T767" s="304">
        <f t="shared" ca="1" si="320"/>
        <v>31.921739999999996</v>
      </c>
      <c r="U767" s="311">
        <f t="shared" ca="1" si="321"/>
        <v>0</v>
      </c>
      <c r="V767" s="306">
        <f t="shared" ca="1" si="322"/>
        <v>1.2256939353686722</v>
      </c>
      <c r="W767" s="304">
        <f t="shared" ca="1" si="323"/>
        <v>27.692078935344654</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1.2635972771273849</v>
      </c>
      <c r="AH767" s="304">
        <f t="shared" ca="1" si="347"/>
        <v>-8.510136261726716</v>
      </c>
    </row>
    <row r="768" spans="1:34" x14ac:dyDescent="0.2">
      <c r="A768" s="347">
        <f t="shared" ca="1" si="325"/>
        <v>1E-4</v>
      </c>
      <c r="B768" s="304">
        <f t="shared" ca="1" si="326"/>
        <v>33.338700000001467</v>
      </c>
      <c r="D768" s="306">
        <f t="shared" ca="1" si="327"/>
        <v>-0.73108067878528826</v>
      </c>
      <c r="E768" s="307">
        <f t="shared" ca="1" si="328"/>
        <v>-1.3312949124247986</v>
      </c>
      <c r="F768" s="304">
        <f t="shared" ca="1" si="329"/>
        <v>1.5188235917121218</v>
      </c>
      <c r="G768" s="306">
        <f t="shared" ca="1" si="330"/>
        <v>9.0393866408730084</v>
      </c>
      <c r="H768" s="307">
        <f t="shared" ca="1" si="331"/>
        <v>-104.83522942778316</v>
      </c>
      <c r="I768" s="304">
        <f t="shared" ca="1" si="332"/>
        <v>105.22421698458547</v>
      </c>
      <c r="J768" s="306">
        <f t="shared" ca="1" si="333"/>
        <v>725.01152856350234</v>
      </c>
      <c r="K768" s="307">
        <f t="shared" ca="1" si="334"/>
        <v>-5.6736580045975336</v>
      </c>
      <c r="L768" s="304">
        <f t="shared" ca="1" si="319"/>
        <v>725.03372814313911</v>
      </c>
      <c r="M768" s="306">
        <f t="shared" ca="1" si="335"/>
        <v>-1.4847843594023378</v>
      </c>
      <c r="N768" s="304">
        <f t="shared" ca="1" si="336"/>
        <v>-85.071877280789522</v>
      </c>
      <c r="P768" s="310">
        <f t="shared" ca="1" si="337"/>
        <v>23</v>
      </c>
      <c r="Q768" s="304">
        <f t="shared" ca="1" si="338"/>
        <v>0</v>
      </c>
      <c r="R768" s="306">
        <f t="shared" ca="1" si="339"/>
        <v>0</v>
      </c>
      <c r="S768" s="307">
        <f t="shared" ca="1" si="340"/>
        <v>3.2539999999999996</v>
      </c>
      <c r="T768" s="304">
        <f t="shared" ca="1" si="320"/>
        <v>31.921739999999996</v>
      </c>
      <c r="U768" s="311">
        <f t="shared" ca="1" si="321"/>
        <v>0</v>
      </c>
      <c r="V768" s="306">
        <f t="shared" ca="1" si="322"/>
        <v>1.2256952203276823</v>
      </c>
      <c r="W768" s="304">
        <f t="shared" ca="1" si="323"/>
        <v>27.692174473807356</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1.2635685914056296</v>
      </c>
      <c r="AH768" s="304">
        <f t="shared" ca="1" si="347"/>
        <v>-8.5101656224169204</v>
      </c>
    </row>
    <row r="769" spans="1:34" x14ac:dyDescent="0.2">
      <c r="A769" s="347">
        <f t="shared" ca="1" si="325"/>
        <v>1E-4</v>
      </c>
      <c r="B769" s="304">
        <f t="shared" ca="1" si="326"/>
        <v>33.33880000000147</v>
      </c>
      <c r="D769" s="306">
        <f t="shared" ca="1" si="327"/>
        <v>-0.73107641037988702</v>
      </c>
      <c r="E769" s="307">
        <f t="shared" ca="1" si="328"/>
        <v>-1.3312650751253283</v>
      </c>
      <c r="F769" s="304">
        <f t="shared" ca="1" si="329"/>
        <v>1.5187953838691988</v>
      </c>
      <c r="G769" s="306">
        <f t="shared" ca="1" si="330"/>
        <v>9.0393135332319705</v>
      </c>
      <c r="H769" s="307">
        <f t="shared" ca="1" si="331"/>
        <v>-104.83536255429067</v>
      </c>
      <c r="I769" s="304">
        <f t="shared" ca="1" si="332"/>
        <v>105.22434333860983</v>
      </c>
      <c r="J769" s="306">
        <f t="shared" ca="1" si="333"/>
        <v>725.01152856350234</v>
      </c>
      <c r="K769" s="307">
        <f t="shared" ca="1" si="334"/>
        <v>-5.6841415341966375</v>
      </c>
      <c r="L769" s="304">
        <f t="shared" ca="1" si="319"/>
        <v>725.03381025643682</v>
      </c>
      <c r="M769" s="306">
        <f t="shared" ca="1" si="335"/>
        <v>-1.4847851602981881</v>
      </c>
      <c r="N769" s="304">
        <f t="shared" ca="1" si="336"/>
        <v>-85.071923168741577</v>
      </c>
      <c r="P769" s="310">
        <f t="shared" ca="1" si="337"/>
        <v>23</v>
      </c>
      <c r="Q769" s="304">
        <f t="shared" ca="1" si="338"/>
        <v>0</v>
      </c>
      <c r="R769" s="306">
        <f t="shared" ca="1" si="339"/>
        <v>0</v>
      </c>
      <c r="S769" s="307">
        <f t="shared" ca="1" si="340"/>
        <v>3.2539999999999996</v>
      </c>
      <c r="T769" s="304">
        <f t="shared" ca="1" si="320"/>
        <v>31.921739999999996</v>
      </c>
      <c r="U769" s="311">
        <f t="shared" ca="1" si="321"/>
        <v>0</v>
      </c>
      <c r="V769" s="306">
        <f t="shared" ca="1" si="322"/>
        <v>1.2256965052896711</v>
      </c>
      <c r="W769" s="304">
        <f t="shared" ca="1" si="323"/>
        <v>27.692270011046826</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1.2635399060464394</v>
      </c>
      <c r="AH769" s="304">
        <f t="shared" ca="1" si="347"/>
        <v>-8.5101949827312104</v>
      </c>
    </row>
    <row r="770" spans="1:34" x14ac:dyDescent="0.2">
      <c r="A770" s="347">
        <f t="shared" ca="1" si="325"/>
        <v>1E-4</v>
      </c>
      <c r="B770" s="304">
        <f t="shared" ca="1" si="326"/>
        <v>33.338900000001473</v>
      </c>
      <c r="D770" s="306">
        <f t="shared" ca="1" si="327"/>
        <v>-0.7310721419660946</v>
      </c>
      <c r="E770" s="307">
        <f t="shared" ca="1" si="328"/>
        <v>-1.3312352382079222</v>
      </c>
      <c r="F770" s="304">
        <f t="shared" ca="1" si="329"/>
        <v>1.5187671764313966</v>
      </c>
      <c r="G770" s="306">
        <f t="shared" ca="1" si="330"/>
        <v>9.0392404260177734</v>
      </c>
      <c r="H770" s="307">
        <f t="shared" ca="1" si="331"/>
        <v>-104.83549567781449</v>
      </c>
      <c r="I770" s="304">
        <f t="shared" ca="1" si="332"/>
        <v>105.22446968976567</v>
      </c>
      <c r="J770" s="306">
        <f t="shared" ca="1" si="333"/>
        <v>725.01152856350234</v>
      </c>
      <c r="K770" s="307">
        <f t="shared" ca="1" si="334"/>
        <v>-5.6946250771082427</v>
      </c>
      <c r="L770" s="304">
        <f t="shared" ca="1" si="319"/>
        <v>725.03389252141517</v>
      </c>
      <c r="M770" s="306">
        <f t="shared" ca="1" si="335"/>
        <v>-1.4847859611856373</v>
      </c>
      <c r="N770" s="304">
        <f t="shared" ca="1" si="336"/>
        <v>-85.071969056212282</v>
      </c>
      <c r="P770" s="310">
        <f t="shared" ca="1" si="337"/>
        <v>23</v>
      </c>
      <c r="Q770" s="304">
        <f t="shared" ca="1" si="338"/>
        <v>0</v>
      </c>
      <c r="R770" s="306">
        <f t="shared" ca="1" si="339"/>
        <v>0</v>
      </c>
      <c r="S770" s="307">
        <f t="shared" ca="1" si="340"/>
        <v>3.2539999999999996</v>
      </c>
      <c r="T770" s="304">
        <f t="shared" ca="1" si="320"/>
        <v>31.921739999999996</v>
      </c>
      <c r="U770" s="311">
        <f t="shared" ca="1" si="321"/>
        <v>0</v>
      </c>
      <c r="V770" s="306">
        <f t="shared" ca="1" si="322"/>
        <v>1.2256977902546398</v>
      </c>
      <c r="W770" s="304">
        <f t="shared" ca="1" si="323"/>
        <v>27.692365547063069</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1.2635112210498178</v>
      </c>
      <c r="AH770" s="304">
        <f t="shared" ca="1" si="347"/>
        <v>-8.5102243426695843</v>
      </c>
    </row>
    <row r="771" spans="1:34" x14ac:dyDescent="0.2">
      <c r="A771" s="347">
        <f t="shared" ca="1" si="325"/>
        <v>1E-4</v>
      </c>
      <c r="B771" s="304">
        <f t="shared" ca="1" si="326"/>
        <v>33.339000000001477</v>
      </c>
      <c r="D771" s="306">
        <f t="shared" ca="1" si="327"/>
        <v>-0.73106787354391678</v>
      </c>
      <c r="E771" s="307">
        <f t="shared" ca="1" si="328"/>
        <v>-1.3312054016725838</v>
      </c>
      <c r="F771" s="304">
        <f t="shared" ca="1" si="329"/>
        <v>1.518738969398721</v>
      </c>
      <c r="G771" s="306">
        <f t="shared" ca="1" si="330"/>
        <v>9.0391673192304189</v>
      </c>
      <c r="H771" s="307">
        <f t="shared" ca="1" si="331"/>
        <v>-104.83562879835466</v>
      </c>
      <c r="I771" s="304">
        <f t="shared" ca="1" si="332"/>
        <v>105.22459603805306</v>
      </c>
      <c r="J771" s="306">
        <f t="shared" ca="1" si="333"/>
        <v>725.01152856350234</v>
      </c>
      <c r="K771" s="307">
        <f t="shared" ca="1" si="334"/>
        <v>-5.7051086333320509</v>
      </c>
      <c r="L771" s="304">
        <f t="shared" ca="1" si="319"/>
        <v>725.03397493807438</v>
      </c>
      <c r="M771" s="306">
        <f t="shared" ca="1" si="335"/>
        <v>-1.484786762064686</v>
      </c>
      <c r="N771" s="304">
        <f t="shared" ca="1" si="336"/>
        <v>-85.072014943201665</v>
      </c>
      <c r="P771" s="310">
        <f t="shared" ca="1" si="337"/>
        <v>23</v>
      </c>
      <c r="Q771" s="304">
        <f t="shared" ca="1" si="338"/>
        <v>0</v>
      </c>
      <c r="R771" s="306">
        <f t="shared" ca="1" si="339"/>
        <v>0</v>
      </c>
      <c r="S771" s="307">
        <f t="shared" ca="1" si="340"/>
        <v>3.2539999999999996</v>
      </c>
      <c r="T771" s="304">
        <f t="shared" ca="1" si="320"/>
        <v>31.921739999999996</v>
      </c>
      <c r="U771" s="311">
        <f t="shared" ca="1" si="321"/>
        <v>0</v>
      </c>
      <c r="V771" s="306">
        <f t="shared" ca="1" si="322"/>
        <v>1.2256990752225876</v>
      </c>
      <c r="W771" s="304">
        <f t="shared" ca="1" si="323"/>
        <v>27.692461081856134</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1.2634825364157596</v>
      </c>
      <c r="AH771" s="304">
        <f t="shared" ca="1" si="347"/>
        <v>-8.5102537022320437</v>
      </c>
    </row>
    <row r="772" spans="1:34" x14ac:dyDescent="0.2">
      <c r="A772" s="347">
        <f t="shared" ca="1" si="325"/>
        <v>1E-4</v>
      </c>
      <c r="B772" s="304">
        <f t="shared" ca="1" si="326"/>
        <v>33.33910000000148</v>
      </c>
      <c r="D772" s="306">
        <f t="shared" ca="1" si="327"/>
        <v>-0.73106360511335289</v>
      </c>
      <c r="E772" s="307">
        <f t="shared" ca="1" si="328"/>
        <v>-1.3311755655192936</v>
      </c>
      <c r="F772" s="304">
        <f t="shared" ca="1" si="329"/>
        <v>1.5187107627711551</v>
      </c>
      <c r="G772" s="306">
        <f t="shared" ca="1" si="330"/>
        <v>9.039094212869907</v>
      </c>
      <c r="H772" s="307">
        <f t="shared" ca="1" si="331"/>
        <v>-104.83576191591122</v>
      </c>
      <c r="I772" s="304">
        <f t="shared" ca="1" si="332"/>
        <v>105.22472238347203</v>
      </c>
      <c r="J772" s="306">
        <f t="shared" ca="1" si="333"/>
        <v>725.01152856350234</v>
      </c>
      <c r="K772" s="307">
        <f t="shared" ca="1" si="334"/>
        <v>-5.7155922028677644</v>
      </c>
      <c r="L772" s="304">
        <f t="shared" ref="L772:L835" ca="1" si="348">SQRT(pos_x^2+pos_z^2)</f>
        <v>725.03405750641514</v>
      </c>
      <c r="M772" s="306">
        <f t="shared" ca="1" si="335"/>
        <v>-1.4847875629353342</v>
      </c>
      <c r="N772" s="304">
        <f t="shared" ca="1" si="336"/>
        <v>-85.072060829709756</v>
      </c>
      <c r="P772" s="310">
        <f t="shared" ca="1" si="337"/>
        <v>23</v>
      </c>
      <c r="Q772" s="304">
        <f t="shared" ca="1" si="338"/>
        <v>0</v>
      </c>
      <c r="R772" s="306">
        <f t="shared" ca="1" si="339"/>
        <v>0</v>
      </c>
      <c r="S772" s="307">
        <f t="shared" ca="1" si="340"/>
        <v>3.2539999999999996</v>
      </c>
      <c r="T772" s="304">
        <f t="shared" ref="T772:T835" ca="1" si="349">m*g</f>
        <v>31.921739999999996</v>
      </c>
      <c r="U772" s="311">
        <f t="shared" ref="U772:U835" ca="1" si="350">IF(pos_xz&lt;L_rampe,Poids*COS(Beta),0)</f>
        <v>0</v>
      </c>
      <c r="V772" s="306">
        <f t="shared" ref="V772:V835" ca="1" si="351">Rho_moyen*(20000-Alt_rampe-pos_z)/(20000+Alt_rampe+pos_z)</f>
        <v>1.2257003601935146</v>
      </c>
      <c r="W772" s="304">
        <f t="shared" ref="W772:W835" ca="1" si="352">1/2*Rho*Sref*Cx*vit_xz^2</f>
        <v>27.692556615425985</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1.2634538521442522</v>
      </c>
      <c r="AH772" s="304">
        <f t="shared" ca="1" si="347"/>
        <v>-8.5102830614186047</v>
      </c>
    </row>
    <row r="773" spans="1:34" x14ac:dyDescent="0.2">
      <c r="A773" s="347">
        <f t="shared" ref="A773:A836" ca="1" si="354">IF(B772+0.01&lt;=T_ini+ROUNDUP(Temps_fin_propu,0), 0.01, IF(K772&gt;0, 0.1, 0.0001))</f>
        <v>1E-4</v>
      </c>
      <c r="B773" s="304">
        <f t="shared" ref="B773:B836" ca="1" si="355">B772+pas</f>
        <v>33.339200000001483</v>
      </c>
      <c r="D773" s="306">
        <f t="shared" ref="D773:D836" ca="1" si="356">IF(AND(L772&lt;L_rampe,Poussee&lt;Poids*SIN(M772)),0,(-W772+Poussee)/m*COS(M772)-U772/m*SIN(M772))</f>
        <v>-0.73105933667440126</v>
      </c>
      <c r="E773" s="307">
        <f t="shared" ref="E773:E836" ca="1" si="357">IF(AND(L772&lt;L_rampe,Poussee&lt;Poids*SIN(M772)),0,(-W772+Poussee)/m*SIN(M772)+U772/m*COS(M772)-Poids/m)</f>
        <v>-1.3311457297480658</v>
      </c>
      <c r="F773" s="304">
        <f t="shared" ref="F773:F836" ca="1" si="358">SQRT(acc_x^2+acc_z^2)</f>
        <v>1.5186825565487101</v>
      </c>
      <c r="G773" s="306">
        <f t="shared" ref="G773:G836" ca="1" si="359">G772+acc_x*pas</f>
        <v>9.0390211069362394</v>
      </c>
      <c r="H773" s="307">
        <f t="shared" ref="H773:H836" ca="1" si="360">H772+acc_z*pas</f>
        <v>-104.8358950304842</v>
      </c>
      <c r="I773" s="304">
        <f t="shared" ref="I773:I836" ca="1" si="361">SQRT(vit_x^2+vit_z^2)</f>
        <v>105.2248487260226</v>
      </c>
      <c r="J773" s="306">
        <f t="shared" ref="J773:J836" ca="1" si="362">J772+0.5*(vit_x+G772)*pas*(K772&gt;=0)</f>
        <v>725.01152856350234</v>
      </c>
      <c r="K773" s="307">
        <f t="shared" ref="K773:K836" ca="1" si="363">K772+0.5*(vit_z+H772)*pas</f>
        <v>-5.7260757857150839</v>
      </c>
      <c r="L773" s="304">
        <f t="shared" ca="1" si="348"/>
        <v>725.03414022643778</v>
      </c>
      <c r="M773" s="306">
        <f t="shared" ref="M773:M836" ca="1" si="364">IF(AND(L772&gt;L_rampe,G773&gt;0),ATAN2(G773,H773),$M$4)</f>
        <v>-1.4847883637975818</v>
      </c>
      <c r="N773" s="304">
        <f t="shared" ref="N773:N836" ca="1" si="365">DEGREES(Beta)</f>
        <v>-85.07210671573651</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3.2539999999999996</v>
      </c>
      <c r="T773" s="304">
        <f t="shared" ca="1" si="349"/>
        <v>31.921739999999996</v>
      </c>
      <c r="U773" s="311">
        <f t="shared" ca="1" si="350"/>
        <v>0</v>
      </c>
      <c r="V773" s="306">
        <f t="shared" ca="1" si="351"/>
        <v>1.2257016451674203</v>
      </c>
      <c r="W773" s="304">
        <f t="shared" ca="1" si="352"/>
        <v>27.692652147772641</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1.2634251682353099</v>
      </c>
      <c r="AH773" s="304">
        <f t="shared" ref="AH773:AH836" ca="1" si="376">IF(AND(L772&lt;L_rampe,Poussee&lt;Poids*SIN(M772)), g*SIN(M772), (-W772+Poussee)/m)</f>
        <v>-8.510312420229253</v>
      </c>
    </row>
    <row r="774" spans="1:34" x14ac:dyDescent="0.2">
      <c r="A774" s="347">
        <f t="shared" ca="1" si="354"/>
        <v>1E-4</v>
      </c>
      <c r="B774" s="304">
        <f t="shared" ca="1" si="355"/>
        <v>33.339300000001487</v>
      </c>
      <c r="D774" s="306">
        <f t="shared" ca="1" si="356"/>
        <v>-0.73105506822706623</v>
      </c>
      <c r="E774" s="307">
        <f t="shared" ca="1" si="357"/>
        <v>-1.331115894358895</v>
      </c>
      <c r="F774" s="304">
        <f t="shared" ca="1" si="358"/>
        <v>1.5186543507313839</v>
      </c>
      <c r="G774" s="306">
        <f t="shared" ca="1" si="359"/>
        <v>9.0389480014294161</v>
      </c>
      <c r="H774" s="307">
        <f t="shared" ca="1" si="360"/>
        <v>-104.83602814207363</v>
      </c>
      <c r="I774" s="304">
        <f t="shared" ca="1" si="361"/>
        <v>105.22497506570481</v>
      </c>
      <c r="J774" s="306">
        <f t="shared" ca="1" si="362"/>
        <v>725.01152856350234</v>
      </c>
      <c r="K774" s="307">
        <f t="shared" ca="1" si="363"/>
        <v>-5.7365593818737119</v>
      </c>
      <c r="L774" s="304">
        <f t="shared" ca="1" si="348"/>
        <v>725.03422309814312</v>
      </c>
      <c r="M774" s="306">
        <f t="shared" ca="1" si="364"/>
        <v>-1.4847891646514293</v>
      </c>
      <c r="N774" s="304">
        <f t="shared" ca="1" si="365"/>
        <v>-85.072152601281985</v>
      </c>
      <c r="P774" s="310">
        <f t="shared" ca="1" si="366"/>
        <v>23</v>
      </c>
      <c r="Q774" s="304">
        <f t="shared" ca="1" si="367"/>
        <v>0</v>
      </c>
      <c r="R774" s="306">
        <f t="shared" ca="1" si="368"/>
        <v>0</v>
      </c>
      <c r="S774" s="307">
        <f t="shared" ca="1" si="369"/>
        <v>3.2539999999999996</v>
      </c>
      <c r="T774" s="304">
        <f t="shared" ca="1" si="349"/>
        <v>31.921739999999996</v>
      </c>
      <c r="U774" s="311">
        <f t="shared" ca="1" si="350"/>
        <v>0</v>
      </c>
      <c r="V774" s="306">
        <f t="shared" ca="1" si="351"/>
        <v>1.2257029301443052</v>
      </c>
      <c r="W774" s="304">
        <f t="shared" ca="1" si="352"/>
        <v>27.692747678896115</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1.2633964846889256</v>
      </c>
      <c r="AH774" s="304">
        <f t="shared" ca="1" si="376"/>
        <v>-8.5103417786639959</v>
      </c>
    </row>
    <row r="775" spans="1:34" x14ac:dyDescent="0.2">
      <c r="A775" s="347">
        <f t="shared" ca="1" si="354"/>
        <v>1E-4</v>
      </c>
      <c r="B775" s="304">
        <f t="shared" ca="1" si="355"/>
        <v>33.33940000000149</v>
      </c>
      <c r="D775" s="306">
        <f t="shared" ca="1" si="356"/>
        <v>-0.73105079977134602</v>
      </c>
      <c r="E775" s="307">
        <f t="shared" ca="1" si="357"/>
        <v>-1.3310860593517724</v>
      </c>
      <c r="F775" s="304">
        <f t="shared" ca="1" si="358"/>
        <v>1.5186261453191681</v>
      </c>
      <c r="G775" s="306">
        <f t="shared" ca="1" si="359"/>
        <v>9.038874896349439</v>
      </c>
      <c r="H775" s="307">
        <f t="shared" ca="1" si="360"/>
        <v>-104.83616125067957</v>
      </c>
      <c r="I775" s="304">
        <f t="shared" ca="1" si="361"/>
        <v>105.2251014025187</v>
      </c>
      <c r="J775" s="306">
        <f t="shared" ca="1" si="362"/>
        <v>725.01152856350234</v>
      </c>
      <c r="K775" s="307">
        <f t="shared" ca="1" si="363"/>
        <v>-5.7470429913433492</v>
      </c>
      <c r="L775" s="304">
        <f t="shared" ca="1" si="348"/>
        <v>725.03430612153147</v>
      </c>
      <c r="M775" s="306">
        <f t="shared" ca="1" si="364"/>
        <v>-1.4847899654968764</v>
      </c>
      <c r="N775" s="304">
        <f t="shared" ca="1" si="365"/>
        <v>-85.072198486346139</v>
      </c>
      <c r="P775" s="310">
        <f t="shared" ca="1" si="366"/>
        <v>23</v>
      </c>
      <c r="Q775" s="304">
        <f t="shared" ca="1" si="367"/>
        <v>0</v>
      </c>
      <c r="R775" s="306">
        <f t="shared" ca="1" si="368"/>
        <v>0</v>
      </c>
      <c r="S775" s="307">
        <f t="shared" ca="1" si="369"/>
        <v>3.2539999999999996</v>
      </c>
      <c r="T775" s="304">
        <f t="shared" ca="1" si="349"/>
        <v>31.921739999999996</v>
      </c>
      <c r="U775" s="311">
        <f t="shared" ca="1" si="350"/>
        <v>0</v>
      </c>
      <c r="V775" s="306">
        <f t="shared" ca="1" si="351"/>
        <v>1.2257042151241695</v>
      </c>
      <c r="W775" s="304">
        <f t="shared" ca="1" si="352"/>
        <v>27.692843208796432</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1.263367801505094</v>
      </c>
      <c r="AH775" s="304">
        <f t="shared" ca="1" si="376"/>
        <v>-8.5103711367228385</v>
      </c>
    </row>
    <row r="776" spans="1:34" x14ac:dyDescent="0.2">
      <c r="A776" s="347">
        <f t="shared" ca="1" si="354"/>
        <v>1E-4</v>
      </c>
      <c r="B776" s="304">
        <f t="shared" ca="1" si="355"/>
        <v>33.339500000001493</v>
      </c>
      <c r="D776" s="306">
        <f t="shared" ca="1" si="356"/>
        <v>-0.73104653130724484</v>
      </c>
      <c r="E776" s="307">
        <f t="shared" ca="1" si="357"/>
        <v>-1.3310562247266962</v>
      </c>
      <c r="F776" s="304">
        <f t="shared" ca="1" si="358"/>
        <v>1.5185979403120629</v>
      </c>
      <c r="G776" s="306">
        <f t="shared" ca="1" si="359"/>
        <v>9.0388017916963079</v>
      </c>
      <c r="H776" s="307">
        <f t="shared" ca="1" si="360"/>
        <v>-104.83629435630203</v>
      </c>
      <c r="I776" s="304">
        <f t="shared" ca="1" si="361"/>
        <v>105.22522773646432</v>
      </c>
      <c r="J776" s="306">
        <f t="shared" ca="1" si="362"/>
        <v>725.01152856350234</v>
      </c>
      <c r="K776" s="307">
        <f t="shared" ca="1" si="363"/>
        <v>-5.757526614123698</v>
      </c>
      <c r="L776" s="304">
        <f t="shared" ca="1" si="348"/>
        <v>725.03438929660331</v>
      </c>
      <c r="M776" s="306">
        <f t="shared" ca="1" si="364"/>
        <v>-1.4847907663339235</v>
      </c>
      <c r="N776" s="304">
        <f t="shared" ca="1" si="365"/>
        <v>-85.072244370929013</v>
      </c>
      <c r="P776" s="310">
        <f t="shared" ca="1" si="366"/>
        <v>23</v>
      </c>
      <c r="Q776" s="304">
        <f t="shared" ca="1" si="367"/>
        <v>0</v>
      </c>
      <c r="R776" s="306">
        <f t="shared" ca="1" si="368"/>
        <v>0</v>
      </c>
      <c r="S776" s="307">
        <f t="shared" ca="1" si="369"/>
        <v>3.2539999999999996</v>
      </c>
      <c r="T776" s="304">
        <f t="shared" ca="1" si="349"/>
        <v>31.921739999999996</v>
      </c>
      <c r="U776" s="311">
        <f t="shared" ca="1" si="350"/>
        <v>0</v>
      </c>
      <c r="V776" s="306">
        <f t="shared" ca="1" si="351"/>
        <v>1.2257055001070125</v>
      </c>
      <c r="W776" s="304">
        <f t="shared" ca="1" si="352"/>
        <v>27.692938737473575</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1.2633391186838061</v>
      </c>
      <c r="AH776" s="304">
        <f t="shared" ca="1" si="376"/>
        <v>-8.5104004944057881</v>
      </c>
    </row>
    <row r="777" spans="1:34" x14ac:dyDescent="0.2">
      <c r="A777" s="347">
        <f t="shared" ca="1" si="354"/>
        <v>1E-4</v>
      </c>
      <c r="B777" s="304">
        <f t="shared" ca="1" si="355"/>
        <v>33.339600000001496</v>
      </c>
      <c r="D777" s="306">
        <f t="shared" ca="1" si="356"/>
        <v>-0.73104226283476004</v>
      </c>
      <c r="E777" s="307">
        <f t="shared" ca="1" si="357"/>
        <v>-1.3310263904836663</v>
      </c>
      <c r="F777" s="304">
        <f t="shared" ca="1" si="358"/>
        <v>1.5185697357100674</v>
      </c>
      <c r="G777" s="306">
        <f t="shared" ca="1" si="359"/>
        <v>9.0387286874700248</v>
      </c>
      <c r="H777" s="307">
        <f t="shared" ca="1" si="360"/>
        <v>-104.83642745894109</v>
      </c>
      <c r="I777" s="304">
        <f t="shared" ca="1" si="361"/>
        <v>105.22535406754169</v>
      </c>
      <c r="J777" s="306">
        <f t="shared" ca="1" si="362"/>
        <v>725.01152856350234</v>
      </c>
      <c r="K777" s="307">
        <f t="shared" ca="1" si="363"/>
        <v>-5.7680102502144601</v>
      </c>
      <c r="L777" s="304">
        <f t="shared" ca="1" si="348"/>
        <v>725.03447262335931</v>
      </c>
      <c r="M777" s="306">
        <f t="shared" ca="1" si="364"/>
        <v>-1.4847915671625707</v>
      </c>
      <c r="N777" s="304">
        <f t="shared" ca="1" si="365"/>
        <v>-85.072290255030609</v>
      </c>
      <c r="P777" s="310">
        <f t="shared" ca="1" si="366"/>
        <v>23</v>
      </c>
      <c r="Q777" s="304">
        <f t="shared" ca="1" si="367"/>
        <v>0</v>
      </c>
      <c r="R777" s="306">
        <f t="shared" ca="1" si="368"/>
        <v>0</v>
      </c>
      <c r="S777" s="307">
        <f t="shared" ca="1" si="369"/>
        <v>3.2539999999999996</v>
      </c>
      <c r="T777" s="304">
        <f t="shared" ca="1" si="349"/>
        <v>31.921739999999996</v>
      </c>
      <c r="U777" s="311">
        <f t="shared" ca="1" si="350"/>
        <v>0</v>
      </c>
      <c r="V777" s="306">
        <f t="shared" ca="1" si="351"/>
        <v>1.2257067850928343</v>
      </c>
      <c r="W777" s="304">
        <f t="shared" ca="1" si="352"/>
        <v>27.693034264927558</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1.2633104362250709</v>
      </c>
      <c r="AH777" s="304">
        <f t="shared" ca="1" si="376"/>
        <v>-8.5104298517128392</v>
      </c>
    </row>
    <row r="778" spans="1:34" x14ac:dyDescent="0.2">
      <c r="A778" s="347">
        <f t="shared" ca="1" si="354"/>
        <v>1E-4</v>
      </c>
      <c r="B778" s="304">
        <f t="shared" ca="1" si="355"/>
        <v>33.3397000000015</v>
      </c>
      <c r="D778" s="306">
        <f t="shared" ca="1" si="356"/>
        <v>-0.73103799435389361</v>
      </c>
      <c r="E778" s="307">
        <f t="shared" ca="1" si="357"/>
        <v>-1.3309965566226829</v>
      </c>
      <c r="F778" s="304">
        <f t="shared" ca="1" si="358"/>
        <v>1.5185415315131825</v>
      </c>
      <c r="G778" s="306">
        <f t="shared" ca="1" si="359"/>
        <v>9.0386555836705895</v>
      </c>
      <c r="H778" s="307">
        <f t="shared" ca="1" si="360"/>
        <v>-104.83656055859674</v>
      </c>
      <c r="I778" s="304">
        <f t="shared" ca="1" si="361"/>
        <v>105.22548039575082</v>
      </c>
      <c r="J778" s="306">
        <f t="shared" ca="1" si="362"/>
        <v>725.01152856350234</v>
      </c>
      <c r="K778" s="307">
        <f t="shared" ca="1" si="363"/>
        <v>-5.778493899615337</v>
      </c>
      <c r="L778" s="304">
        <f t="shared" ca="1" si="348"/>
        <v>725.03455610179992</v>
      </c>
      <c r="M778" s="306">
        <f t="shared" ca="1" si="364"/>
        <v>-1.4847923679828181</v>
      </c>
      <c r="N778" s="304">
        <f t="shared" ca="1" si="365"/>
        <v>-85.07233613865094</v>
      </c>
      <c r="P778" s="310">
        <f t="shared" ca="1" si="366"/>
        <v>23</v>
      </c>
      <c r="Q778" s="304">
        <f t="shared" ca="1" si="367"/>
        <v>0</v>
      </c>
      <c r="R778" s="306">
        <f t="shared" ca="1" si="368"/>
        <v>0</v>
      </c>
      <c r="S778" s="307">
        <f t="shared" ca="1" si="369"/>
        <v>3.2539999999999996</v>
      </c>
      <c r="T778" s="304">
        <f t="shared" ca="1" si="349"/>
        <v>31.921739999999996</v>
      </c>
      <c r="U778" s="311">
        <f t="shared" ca="1" si="350"/>
        <v>0</v>
      </c>
      <c r="V778" s="306">
        <f t="shared" ca="1" si="351"/>
        <v>1.2257080700816354</v>
      </c>
      <c r="W778" s="304">
        <f t="shared" ca="1" si="352"/>
        <v>27.693129791158391</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1.2632817541288848</v>
      </c>
      <c r="AH778" s="304">
        <f t="shared" ca="1" si="376"/>
        <v>-8.5104592086439954</v>
      </c>
    </row>
    <row r="779" spans="1:34" x14ac:dyDescent="0.2">
      <c r="A779" s="347">
        <f t="shared" ca="1" si="354"/>
        <v>1E-4</v>
      </c>
      <c r="B779" s="304">
        <f t="shared" ca="1" si="355"/>
        <v>33.339800000001503</v>
      </c>
      <c r="D779" s="306">
        <f t="shared" ca="1" si="356"/>
        <v>-0.73103372586464577</v>
      </c>
      <c r="E779" s="307">
        <f t="shared" ca="1" si="357"/>
        <v>-1.3309667231437388</v>
      </c>
      <c r="F779" s="304">
        <f t="shared" ca="1" si="358"/>
        <v>1.5185133277214027</v>
      </c>
      <c r="G779" s="306">
        <f t="shared" ca="1" si="359"/>
        <v>9.0385824802980039</v>
      </c>
      <c r="H779" s="307">
        <f t="shared" ca="1" si="360"/>
        <v>-104.83669365526906</v>
      </c>
      <c r="I779" s="304">
        <f t="shared" ca="1" si="361"/>
        <v>105.22560672109181</v>
      </c>
      <c r="J779" s="306">
        <f t="shared" ca="1" si="362"/>
        <v>725.01152856350234</v>
      </c>
      <c r="K779" s="307">
        <f t="shared" ca="1" si="363"/>
        <v>-5.7889775623260302</v>
      </c>
      <c r="L779" s="304">
        <f t="shared" ca="1" si="348"/>
        <v>725.03463973192572</v>
      </c>
      <c r="M779" s="306">
        <f t="shared" ca="1" si="364"/>
        <v>-1.4847931687946656</v>
      </c>
      <c r="N779" s="304">
        <f t="shared" ca="1" si="365"/>
        <v>-85.072382021789991</v>
      </c>
      <c r="P779" s="310">
        <f t="shared" ca="1" si="366"/>
        <v>23</v>
      </c>
      <c r="Q779" s="304">
        <f t="shared" ca="1" si="367"/>
        <v>0</v>
      </c>
      <c r="R779" s="306">
        <f t="shared" ca="1" si="368"/>
        <v>0</v>
      </c>
      <c r="S779" s="307">
        <f t="shared" ca="1" si="369"/>
        <v>3.2539999999999996</v>
      </c>
      <c r="T779" s="304">
        <f t="shared" ca="1" si="349"/>
        <v>31.921739999999996</v>
      </c>
      <c r="U779" s="311">
        <f t="shared" ca="1" si="350"/>
        <v>0</v>
      </c>
      <c r="V779" s="306">
        <f t="shared" ca="1" si="351"/>
        <v>1.2257093550734153</v>
      </c>
      <c r="W779" s="304">
        <f t="shared" ca="1" si="352"/>
        <v>27.693225316166107</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1.2632530723952442</v>
      </c>
      <c r="AH779" s="304">
        <f t="shared" ca="1" si="376"/>
        <v>-8.5104885651992603</v>
      </c>
    </row>
    <row r="780" spans="1:34" x14ac:dyDescent="0.2">
      <c r="A780" s="347">
        <f t="shared" ca="1" si="354"/>
        <v>1E-4</v>
      </c>
      <c r="B780" s="304">
        <f t="shared" ca="1" si="355"/>
        <v>33.339900000001506</v>
      </c>
      <c r="D780" s="306">
        <f t="shared" ca="1" si="356"/>
        <v>-0.73102945736702074</v>
      </c>
      <c r="E780" s="307">
        <f t="shared" ca="1" si="357"/>
        <v>-1.3309368900468286</v>
      </c>
      <c r="F780" s="304">
        <f t="shared" ca="1" si="358"/>
        <v>1.5184851243347248</v>
      </c>
      <c r="G780" s="306">
        <f t="shared" ca="1" si="359"/>
        <v>9.038509377352268</v>
      </c>
      <c r="H780" s="307">
        <f t="shared" ca="1" si="360"/>
        <v>-104.83682674895806</v>
      </c>
      <c r="I780" s="304">
        <f t="shared" ca="1" si="361"/>
        <v>105.22573304356465</v>
      </c>
      <c r="J780" s="306">
        <f t="shared" ca="1" si="362"/>
        <v>725.01152856350234</v>
      </c>
      <c r="K780" s="307">
        <f t="shared" ca="1" si="363"/>
        <v>-5.7994612383462414</v>
      </c>
      <c r="L780" s="304">
        <f t="shared" ca="1" si="348"/>
        <v>725.03472351373716</v>
      </c>
      <c r="M780" s="306">
        <f t="shared" ca="1" si="364"/>
        <v>-1.4847939695981136</v>
      </c>
      <c r="N780" s="304">
        <f t="shared" ca="1" si="365"/>
        <v>-85.072427904447778</v>
      </c>
      <c r="P780" s="310">
        <f t="shared" ca="1" si="366"/>
        <v>23</v>
      </c>
      <c r="Q780" s="304">
        <f t="shared" ca="1" si="367"/>
        <v>0</v>
      </c>
      <c r="R780" s="306">
        <f t="shared" ca="1" si="368"/>
        <v>0</v>
      </c>
      <c r="S780" s="307">
        <f t="shared" ca="1" si="369"/>
        <v>3.2539999999999996</v>
      </c>
      <c r="T780" s="304">
        <f t="shared" ca="1" si="349"/>
        <v>31.921739999999996</v>
      </c>
      <c r="U780" s="311">
        <f t="shared" ca="1" si="350"/>
        <v>0</v>
      </c>
      <c r="V780" s="306">
        <f t="shared" ca="1" si="351"/>
        <v>1.2257106400681737</v>
      </c>
      <c r="W780" s="304">
        <f t="shared" ca="1" si="352"/>
        <v>27.693320839950676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1.2632243910241368</v>
      </c>
      <c r="AH780" s="304">
        <f t="shared" ca="1" si="376"/>
        <v>-8.5105179213786446</v>
      </c>
    </row>
    <row r="781" spans="1:34" x14ac:dyDescent="0.2">
      <c r="A781" s="347">
        <f t="shared" ca="1" si="354"/>
        <v>1E-4</v>
      </c>
      <c r="B781" s="304">
        <f t="shared" ca="1" si="355"/>
        <v>33.34000000000151</v>
      </c>
      <c r="D781" s="306">
        <f t="shared" ca="1" si="356"/>
        <v>-0.73102518886101575</v>
      </c>
      <c r="E781" s="307">
        <f t="shared" ca="1" si="357"/>
        <v>-1.3309070573319559</v>
      </c>
      <c r="F781" s="304">
        <f t="shared" ca="1" si="358"/>
        <v>1.5184569213531511</v>
      </c>
      <c r="G781" s="306">
        <f t="shared" ca="1" si="359"/>
        <v>9.0384362748333817</v>
      </c>
      <c r="H781" s="307">
        <f t="shared" ca="1" si="360"/>
        <v>-104.83695983966379</v>
      </c>
      <c r="I781" s="304">
        <f t="shared" ca="1" si="361"/>
        <v>105.22585936316938</v>
      </c>
      <c r="J781" s="306">
        <f t="shared" ca="1" si="362"/>
        <v>725.01152856350234</v>
      </c>
      <c r="K781" s="307">
        <f t="shared" ca="1" si="363"/>
        <v>-5.8099449276756721</v>
      </c>
      <c r="L781" s="304">
        <f t="shared" ca="1" si="348"/>
        <v>725.03480744723481</v>
      </c>
      <c r="M781" s="306">
        <f t="shared" ca="1" si="364"/>
        <v>-1.4847947703931623</v>
      </c>
      <c r="N781" s="304">
        <f t="shared" ca="1" si="365"/>
        <v>-85.072473786624315</v>
      </c>
      <c r="P781" s="310">
        <f t="shared" ca="1" si="366"/>
        <v>23</v>
      </c>
      <c r="Q781" s="304">
        <f t="shared" ca="1" si="367"/>
        <v>0</v>
      </c>
      <c r="R781" s="306">
        <f t="shared" ca="1" si="368"/>
        <v>0</v>
      </c>
      <c r="S781" s="307">
        <f t="shared" ca="1" si="369"/>
        <v>3.2539999999999996</v>
      </c>
      <c r="T781" s="304">
        <f t="shared" ca="1" si="349"/>
        <v>31.921739999999996</v>
      </c>
      <c r="U781" s="311">
        <f t="shared" ca="1" si="350"/>
        <v>0</v>
      </c>
      <c r="V781" s="306">
        <f t="shared" ca="1" si="351"/>
        <v>1.2257119250659114</v>
      </c>
      <c r="W781" s="304">
        <f t="shared" ca="1" si="352"/>
        <v>27.693416362512135</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1.2631957100155731</v>
      </c>
      <c r="AH781" s="304">
        <f t="shared" ca="1" si="376"/>
        <v>-8.5105472771821393</v>
      </c>
    </row>
    <row r="782" spans="1:34" x14ac:dyDescent="0.2">
      <c r="A782" s="347">
        <f t="shared" ca="1" si="354"/>
        <v>1E-4</v>
      </c>
      <c r="B782" s="304">
        <f t="shared" ca="1" si="355"/>
        <v>33.340100000001513</v>
      </c>
      <c r="D782" s="306">
        <f t="shared" ca="1" si="356"/>
        <v>-0.73102092034663124</v>
      </c>
      <c r="E782" s="307">
        <f t="shared" ca="1" si="357"/>
        <v>-1.3308772249991137</v>
      </c>
      <c r="F782" s="304">
        <f t="shared" ca="1" si="358"/>
        <v>1.5184287187766758</v>
      </c>
      <c r="G782" s="306">
        <f t="shared" ca="1" si="359"/>
        <v>9.0383631727413469</v>
      </c>
      <c r="H782" s="307">
        <f t="shared" ca="1" si="360"/>
        <v>-104.83709292738629</v>
      </c>
      <c r="I782" s="304">
        <f t="shared" ca="1" si="361"/>
        <v>105.22598567990606</v>
      </c>
      <c r="J782" s="306">
        <f t="shared" ca="1" si="362"/>
        <v>725.01152856350234</v>
      </c>
      <c r="K782" s="307">
        <f t="shared" ca="1" si="363"/>
        <v>-5.8204286303140247</v>
      </c>
      <c r="L782" s="304">
        <f t="shared" ca="1" si="348"/>
        <v>725.03489153241912</v>
      </c>
      <c r="M782" s="306">
        <f t="shared" ca="1" si="364"/>
        <v>-1.4847955711798115</v>
      </c>
      <c r="N782" s="304">
        <f t="shared" ca="1" si="365"/>
        <v>-85.072519668319615</v>
      </c>
      <c r="P782" s="310">
        <f t="shared" ca="1" si="366"/>
        <v>23</v>
      </c>
      <c r="Q782" s="304">
        <f t="shared" ca="1" si="367"/>
        <v>0</v>
      </c>
      <c r="R782" s="306">
        <f t="shared" ca="1" si="368"/>
        <v>0</v>
      </c>
      <c r="S782" s="307">
        <f t="shared" ca="1" si="369"/>
        <v>3.2539999999999996</v>
      </c>
      <c r="T782" s="304">
        <f t="shared" ca="1" si="349"/>
        <v>31.921739999999996</v>
      </c>
      <c r="U782" s="311">
        <f t="shared" ca="1" si="350"/>
        <v>0</v>
      </c>
      <c r="V782" s="306">
        <f t="shared" ca="1" si="351"/>
        <v>1.2257132100666284</v>
      </c>
      <c r="W782" s="304">
        <f t="shared" ca="1" si="352"/>
        <v>27.693511883850505</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1.2631670293695443</v>
      </c>
      <c r="AH782" s="304">
        <f t="shared" ca="1" si="376"/>
        <v>-8.5105766326097534</v>
      </c>
    </row>
    <row r="783" spans="1:34" x14ac:dyDescent="0.2">
      <c r="A783" s="347">
        <f t="shared" ca="1" si="354"/>
        <v>1E-4</v>
      </c>
      <c r="B783" s="304">
        <f t="shared" ca="1" si="355"/>
        <v>33.340200000001516</v>
      </c>
      <c r="D783" s="306">
        <f t="shared" ca="1" si="356"/>
        <v>-0.73101665182387177</v>
      </c>
      <c r="E783" s="307">
        <f t="shared" ca="1" si="357"/>
        <v>-1.3308473930482947</v>
      </c>
      <c r="F783" s="304">
        <f t="shared" ca="1" si="358"/>
        <v>1.5184005166052947</v>
      </c>
      <c r="G783" s="306">
        <f t="shared" ca="1" si="359"/>
        <v>9.0382900710761653</v>
      </c>
      <c r="H783" s="307">
        <f t="shared" ca="1" si="360"/>
        <v>-104.8372260121256</v>
      </c>
      <c r="I783" s="304">
        <f t="shared" ca="1" si="361"/>
        <v>105.22611199377472</v>
      </c>
      <c r="J783" s="306">
        <f t="shared" ca="1" si="362"/>
        <v>725.01152856350234</v>
      </c>
      <c r="K783" s="307">
        <f t="shared" ca="1" si="363"/>
        <v>-5.830912346261</v>
      </c>
      <c r="L783" s="304">
        <f t="shared" ca="1" si="348"/>
        <v>725.03497576929067</v>
      </c>
      <c r="M783" s="306">
        <f t="shared" ca="1" si="364"/>
        <v>-1.4847963719580615</v>
      </c>
      <c r="N783" s="304">
        <f t="shared" ca="1" si="365"/>
        <v>-85.072565549533664</v>
      </c>
      <c r="P783" s="310">
        <f t="shared" ca="1" si="366"/>
        <v>23</v>
      </c>
      <c r="Q783" s="304">
        <f t="shared" ca="1" si="367"/>
        <v>0</v>
      </c>
      <c r="R783" s="306">
        <f t="shared" ca="1" si="368"/>
        <v>0</v>
      </c>
      <c r="S783" s="307">
        <f t="shared" ca="1" si="369"/>
        <v>3.2539999999999996</v>
      </c>
      <c r="T783" s="304">
        <f t="shared" ca="1" si="349"/>
        <v>31.921739999999996</v>
      </c>
      <c r="U783" s="311">
        <f t="shared" ca="1" si="350"/>
        <v>0</v>
      </c>
      <c r="V783" s="306">
        <f t="shared" ca="1" si="351"/>
        <v>1.2257144950703234</v>
      </c>
      <c r="W783" s="304">
        <f t="shared" ca="1" si="352"/>
        <v>27.693607403965764</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1.2631383490860433</v>
      </c>
      <c r="AH783" s="304">
        <f t="shared" ca="1" si="376"/>
        <v>-8.5106059876614957</v>
      </c>
    </row>
    <row r="784" spans="1:34" x14ac:dyDescent="0.2">
      <c r="A784" s="347">
        <f t="shared" ca="1" si="354"/>
        <v>1E-4</v>
      </c>
      <c r="B784" s="304">
        <f t="shared" ca="1" si="355"/>
        <v>33.34030000000152</v>
      </c>
      <c r="D784" s="306">
        <f t="shared" ca="1" si="356"/>
        <v>-0.73101238329273621</v>
      </c>
      <c r="E784" s="307">
        <f t="shared" ca="1" si="357"/>
        <v>-1.3308175614795026</v>
      </c>
      <c r="F784" s="304">
        <f t="shared" ca="1" si="358"/>
        <v>1.5183723148390107</v>
      </c>
      <c r="G784" s="306">
        <f t="shared" ca="1" si="359"/>
        <v>9.0382169698378352</v>
      </c>
      <c r="H784" s="307">
        <f t="shared" ca="1" si="360"/>
        <v>-104.83735909388174</v>
      </c>
      <c r="I784" s="304">
        <f t="shared" ca="1" si="361"/>
        <v>105.22623830477536</v>
      </c>
      <c r="J784" s="306">
        <f t="shared" ca="1" si="362"/>
        <v>725.01152856350234</v>
      </c>
      <c r="K784" s="307">
        <f t="shared" ca="1" si="363"/>
        <v>-5.8413960755163004</v>
      </c>
      <c r="L784" s="304">
        <f t="shared" ca="1" si="348"/>
        <v>725.03506015785001</v>
      </c>
      <c r="M784" s="306">
        <f t="shared" ca="1" si="364"/>
        <v>-1.4847971727279123</v>
      </c>
      <c r="N784" s="304">
        <f t="shared" ca="1" si="365"/>
        <v>-85.072611430266477</v>
      </c>
      <c r="P784" s="310">
        <f t="shared" ca="1" si="366"/>
        <v>23</v>
      </c>
      <c r="Q784" s="304">
        <f t="shared" ca="1" si="367"/>
        <v>0</v>
      </c>
      <c r="R784" s="306">
        <f t="shared" ca="1" si="368"/>
        <v>0</v>
      </c>
      <c r="S784" s="307">
        <f t="shared" ca="1" si="369"/>
        <v>3.2539999999999996</v>
      </c>
      <c r="T784" s="304">
        <f t="shared" ca="1" si="349"/>
        <v>31.921739999999996</v>
      </c>
      <c r="U784" s="311">
        <f t="shared" ca="1" si="350"/>
        <v>0</v>
      </c>
      <c r="V784" s="306">
        <f t="shared" ca="1" si="351"/>
        <v>1.2257157800769976</v>
      </c>
      <c r="W784" s="304">
        <f t="shared" ca="1" si="352"/>
        <v>27.69370292285792</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1.2631096691650754</v>
      </c>
      <c r="AH784" s="304">
        <f t="shared" ca="1" si="376"/>
        <v>-8.5106353423373591</v>
      </c>
    </row>
    <row r="785" spans="1:34" x14ac:dyDescent="0.2">
      <c r="A785" s="347">
        <f t="shared" ca="1" si="354"/>
        <v>1E-4</v>
      </c>
      <c r="B785" s="304">
        <f t="shared" ca="1" si="355"/>
        <v>33.340400000001523</v>
      </c>
      <c r="D785" s="306">
        <f t="shared" ca="1" si="356"/>
        <v>-0.73100811475322458</v>
      </c>
      <c r="E785" s="307">
        <f t="shared" ca="1" si="357"/>
        <v>-1.3307877302927391</v>
      </c>
      <c r="F785" s="304">
        <f t="shared" ca="1" si="358"/>
        <v>1.5183441134778255</v>
      </c>
      <c r="G785" s="306">
        <f t="shared" ca="1" si="359"/>
        <v>9.03814386902636</v>
      </c>
      <c r="H785" s="307">
        <f t="shared" ca="1" si="360"/>
        <v>-104.83749217265478</v>
      </c>
      <c r="I785" s="304">
        <f t="shared" ca="1" si="361"/>
        <v>105.22636461290806</v>
      </c>
      <c r="J785" s="306">
        <f t="shared" ca="1" si="362"/>
        <v>725.01152856350234</v>
      </c>
      <c r="K785" s="307">
        <f t="shared" ca="1" si="363"/>
        <v>-5.8518798180796274</v>
      </c>
      <c r="L785" s="304">
        <f t="shared" ca="1" si="348"/>
        <v>725.03514469809761</v>
      </c>
      <c r="M785" s="306">
        <f t="shared" ca="1" si="364"/>
        <v>-1.4847979734893642</v>
      </c>
      <c r="N785" s="304">
        <f t="shared" ca="1" si="365"/>
        <v>-85.072657310518068</v>
      </c>
      <c r="P785" s="310">
        <f t="shared" ca="1" si="366"/>
        <v>23</v>
      </c>
      <c r="Q785" s="304">
        <f t="shared" ca="1" si="367"/>
        <v>0</v>
      </c>
      <c r="R785" s="306">
        <f t="shared" ca="1" si="368"/>
        <v>0</v>
      </c>
      <c r="S785" s="307">
        <f t="shared" ca="1" si="369"/>
        <v>3.2539999999999996</v>
      </c>
      <c r="T785" s="304">
        <f t="shared" ca="1" si="349"/>
        <v>31.921739999999996</v>
      </c>
      <c r="U785" s="311">
        <f t="shared" ca="1" si="350"/>
        <v>0</v>
      </c>
      <c r="V785" s="306">
        <f t="shared" ca="1" si="351"/>
        <v>1.2257170650866505</v>
      </c>
      <c r="W785" s="304">
        <f t="shared" ca="1" si="352"/>
        <v>27.693798440527001</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1.2630809896066406</v>
      </c>
      <c r="AH785" s="304">
        <f t="shared" ca="1" si="376"/>
        <v>-8.5106646966373454</v>
      </c>
    </row>
    <row r="786" spans="1:34" x14ac:dyDescent="0.2">
      <c r="A786" s="347">
        <f t="shared" ca="1" si="354"/>
        <v>1E-4</v>
      </c>
      <c r="B786" s="304">
        <f t="shared" ca="1" si="355"/>
        <v>33.340500000001526</v>
      </c>
      <c r="D786" s="306">
        <f t="shared" ca="1" si="356"/>
        <v>-0.73100384620533942</v>
      </c>
      <c r="E786" s="307">
        <f t="shared" ca="1" si="357"/>
        <v>-1.3307578994879918</v>
      </c>
      <c r="F786" s="304">
        <f t="shared" ca="1" si="358"/>
        <v>1.5183159125217294</v>
      </c>
      <c r="G786" s="306">
        <f t="shared" ca="1" si="359"/>
        <v>9.0380707686417399</v>
      </c>
      <c r="H786" s="307">
        <f t="shared" ca="1" si="360"/>
        <v>-104.83762524844472</v>
      </c>
      <c r="I786" s="304">
        <f t="shared" ca="1" si="361"/>
        <v>105.22649091817284</v>
      </c>
      <c r="J786" s="306">
        <f t="shared" ca="1" si="362"/>
        <v>725.01152856350234</v>
      </c>
      <c r="K786" s="307">
        <f t="shared" ca="1" si="363"/>
        <v>-5.8623635739506827</v>
      </c>
      <c r="L786" s="304">
        <f t="shared" ca="1" si="348"/>
        <v>725.03522939003415</v>
      </c>
      <c r="M786" s="306">
        <f t="shared" ca="1" si="364"/>
        <v>-1.4847987742424171</v>
      </c>
      <c r="N786" s="304">
        <f t="shared" ca="1" si="365"/>
        <v>-85.072703190288422</v>
      </c>
      <c r="P786" s="310">
        <f t="shared" ca="1" si="366"/>
        <v>23</v>
      </c>
      <c r="Q786" s="304">
        <f t="shared" ca="1" si="367"/>
        <v>0</v>
      </c>
      <c r="R786" s="306">
        <f t="shared" ca="1" si="368"/>
        <v>0</v>
      </c>
      <c r="S786" s="307">
        <f t="shared" ca="1" si="369"/>
        <v>3.2539999999999996</v>
      </c>
      <c r="T786" s="304">
        <f t="shared" ca="1" si="349"/>
        <v>31.921739999999996</v>
      </c>
      <c r="U786" s="311">
        <f t="shared" ca="1" si="350"/>
        <v>0</v>
      </c>
      <c r="V786" s="306">
        <f t="shared" ca="1" si="351"/>
        <v>1.2257183500992817</v>
      </c>
      <c r="W786" s="304">
        <f t="shared" ca="1" si="352"/>
        <v>27.693893956973003</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1.2630523104107301</v>
      </c>
      <c r="AH786" s="304">
        <f t="shared" ca="1" si="376"/>
        <v>-8.5106940505614634</v>
      </c>
    </row>
    <row r="787" spans="1:34" x14ac:dyDescent="0.2">
      <c r="A787" s="347">
        <f t="shared" ca="1" si="354"/>
        <v>1E-4</v>
      </c>
      <c r="B787" s="304">
        <f t="shared" ca="1" si="355"/>
        <v>33.34060000000153</v>
      </c>
      <c r="D787" s="306">
        <f t="shared" ca="1" si="356"/>
        <v>-0.7309995776490803</v>
      </c>
      <c r="E787" s="307">
        <f t="shared" ca="1" si="357"/>
        <v>-1.3307280690652643</v>
      </c>
      <c r="F787" s="304">
        <f t="shared" ca="1" si="358"/>
        <v>1.5182877119707254</v>
      </c>
      <c r="G787" s="306">
        <f t="shared" ca="1" si="359"/>
        <v>9.0379976686839747</v>
      </c>
      <c r="H787" s="307">
        <f t="shared" ca="1" si="360"/>
        <v>-104.83775832125163</v>
      </c>
      <c r="I787" s="304">
        <f t="shared" ca="1" si="361"/>
        <v>105.22661722056972</v>
      </c>
      <c r="J787" s="306">
        <f t="shared" ca="1" si="362"/>
        <v>725.01152856350234</v>
      </c>
      <c r="K787" s="307">
        <f t="shared" ca="1" si="363"/>
        <v>-5.8728473431291679</v>
      </c>
      <c r="L787" s="304">
        <f t="shared" ca="1" si="348"/>
        <v>725.03531423365985</v>
      </c>
      <c r="M787" s="306">
        <f t="shared" ca="1" si="364"/>
        <v>-1.4847995749870713</v>
      </c>
      <c r="N787" s="304">
        <f t="shared" ca="1" si="365"/>
        <v>-85.072749069577583</v>
      </c>
      <c r="P787" s="310">
        <f t="shared" ca="1" si="366"/>
        <v>23</v>
      </c>
      <c r="Q787" s="304">
        <f t="shared" ca="1" si="367"/>
        <v>0</v>
      </c>
      <c r="R787" s="306">
        <f t="shared" ca="1" si="368"/>
        <v>0</v>
      </c>
      <c r="S787" s="307">
        <f t="shared" ca="1" si="369"/>
        <v>3.2539999999999996</v>
      </c>
      <c r="T787" s="304">
        <f t="shared" ca="1" si="349"/>
        <v>31.921739999999996</v>
      </c>
      <c r="U787" s="311">
        <f t="shared" ca="1" si="350"/>
        <v>0</v>
      </c>
      <c r="V787" s="306">
        <f t="shared" ca="1" si="351"/>
        <v>1.225719635114892</v>
      </c>
      <c r="W787" s="304">
        <f t="shared" ca="1" si="352"/>
        <v>27.693989472195941</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1.2630236315773438</v>
      </c>
      <c r="AH787" s="304">
        <f t="shared" ca="1" si="376"/>
        <v>-8.5107234041097133</v>
      </c>
    </row>
    <row r="788" spans="1:34" x14ac:dyDescent="0.2">
      <c r="A788" s="347">
        <f t="shared" ca="1" si="354"/>
        <v>1E-4</v>
      </c>
      <c r="B788" s="304">
        <f t="shared" ca="1" si="355"/>
        <v>33.340700000001533</v>
      </c>
      <c r="D788" s="306">
        <f t="shared" ca="1" si="356"/>
        <v>-0.7309953090844491</v>
      </c>
      <c r="E788" s="307">
        <f t="shared" ca="1" si="357"/>
        <v>-1.330698239024553</v>
      </c>
      <c r="F788" s="304">
        <f t="shared" ca="1" si="358"/>
        <v>1.5182595118248117</v>
      </c>
      <c r="G788" s="306">
        <f t="shared" ca="1" si="359"/>
        <v>9.0379245691530663</v>
      </c>
      <c r="H788" s="307">
        <f t="shared" ca="1" si="360"/>
        <v>-104.83789139107553</v>
      </c>
      <c r="I788" s="304">
        <f t="shared" ca="1" si="361"/>
        <v>105.22674352009876</v>
      </c>
      <c r="J788" s="306">
        <f t="shared" ca="1" si="362"/>
        <v>725.01152856350234</v>
      </c>
      <c r="K788" s="307">
        <f t="shared" ca="1" si="363"/>
        <v>-5.8833311256147844</v>
      </c>
      <c r="L788" s="304">
        <f t="shared" ca="1" si="348"/>
        <v>725.03539922897539</v>
      </c>
      <c r="M788" s="306">
        <f t="shared" ca="1" si="364"/>
        <v>-1.484800375723327</v>
      </c>
      <c r="N788" s="304">
        <f t="shared" ca="1" si="365"/>
        <v>-85.072794948385535</v>
      </c>
      <c r="P788" s="310">
        <f t="shared" ca="1" si="366"/>
        <v>23</v>
      </c>
      <c r="Q788" s="304">
        <f t="shared" ca="1" si="367"/>
        <v>0</v>
      </c>
      <c r="R788" s="306">
        <f t="shared" ca="1" si="368"/>
        <v>0</v>
      </c>
      <c r="S788" s="307">
        <f t="shared" ca="1" si="369"/>
        <v>3.2539999999999996</v>
      </c>
      <c r="T788" s="304">
        <f t="shared" ca="1" si="349"/>
        <v>31.921739999999996</v>
      </c>
      <c r="U788" s="311">
        <f t="shared" ca="1" si="350"/>
        <v>0</v>
      </c>
      <c r="V788" s="306">
        <f t="shared" ca="1" si="351"/>
        <v>1.2257209201334809</v>
      </c>
      <c r="W788" s="304">
        <f t="shared" ca="1" si="352"/>
        <v>27.694084986195829</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1.2629949531064799</v>
      </c>
      <c r="AH788" s="304">
        <f t="shared" ca="1" si="376"/>
        <v>-8.5107527572820967</v>
      </c>
    </row>
    <row r="789" spans="1:34" x14ac:dyDescent="0.2">
      <c r="A789" s="347">
        <f t="shared" ca="1" si="354"/>
        <v>1E-4</v>
      </c>
      <c r="B789" s="304">
        <f t="shared" ca="1" si="355"/>
        <v>33.340800000001536</v>
      </c>
      <c r="D789" s="306">
        <f t="shared" ca="1" si="356"/>
        <v>-0.73099104051144437</v>
      </c>
      <c r="E789" s="307">
        <f t="shared" ca="1" si="357"/>
        <v>-1.330668409365849</v>
      </c>
      <c r="F789" s="304">
        <f t="shared" ca="1" si="358"/>
        <v>1.5182313120839799</v>
      </c>
      <c r="G789" s="306">
        <f t="shared" ca="1" si="359"/>
        <v>9.0378514700490147</v>
      </c>
      <c r="H789" s="307">
        <f t="shared" ca="1" si="360"/>
        <v>-104.83802445791646</v>
      </c>
      <c r="I789" s="304">
        <f t="shared" ca="1" si="361"/>
        <v>105.22686981676</v>
      </c>
      <c r="J789" s="306">
        <f t="shared" ca="1" si="362"/>
        <v>725.01152856350234</v>
      </c>
      <c r="K789" s="307">
        <f t="shared" ca="1" si="363"/>
        <v>-5.893814921407234</v>
      </c>
      <c r="L789" s="304">
        <f t="shared" ca="1" si="348"/>
        <v>725.03548437598147</v>
      </c>
      <c r="M789" s="306">
        <f t="shared" ca="1" si="364"/>
        <v>-1.4848011764511839</v>
      </c>
      <c r="N789" s="304">
        <f t="shared" ca="1" si="365"/>
        <v>-85.07284082671228</v>
      </c>
      <c r="P789" s="310">
        <f t="shared" ca="1" si="366"/>
        <v>23</v>
      </c>
      <c r="Q789" s="304">
        <f t="shared" ca="1" si="367"/>
        <v>0</v>
      </c>
      <c r="R789" s="306">
        <f t="shared" ca="1" si="368"/>
        <v>0</v>
      </c>
      <c r="S789" s="307">
        <f t="shared" ca="1" si="369"/>
        <v>3.2539999999999996</v>
      </c>
      <c r="T789" s="304">
        <f t="shared" ca="1" si="349"/>
        <v>31.921739999999996</v>
      </c>
      <c r="U789" s="311">
        <f t="shared" ca="1" si="350"/>
        <v>0</v>
      </c>
      <c r="V789" s="306">
        <f t="shared" ca="1" si="351"/>
        <v>1.2257222051550487</v>
      </c>
      <c r="W789" s="304">
        <f t="shared" ca="1" si="352"/>
        <v>27.694180498972678</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1.2629662749981314</v>
      </c>
      <c r="AH789" s="304">
        <f t="shared" ca="1" si="376"/>
        <v>-8.5107821100786207</v>
      </c>
    </row>
    <row r="790" spans="1:34" x14ac:dyDescent="0.2">
      <c r="A790" s="347">
        <f t="shared" ca="1" si="354"/>
        <v>1E-4</v>
      </c>
      <c r="B790" s="304">
        <f t="shared" ca="1" si="355"/>
        <v>33.34090000000154</v>
      </c>
      <c r="D790" s="306">
        <f t="shared" ca="1" si="356"/>
        <v>-0.73098677193007155</v>
      </c>
      <c r="E790" s="307">
        <f t="shared" ca="1" si="357"/>
        <v>-1.3306385800891523</v>
      </c>
      <c r="F790" s="304">
        <f t="shared" ca="1" si="358"/>
        <v>1.5182031127482323</v>
      </c>
      <c r="G790" s="306">
        <f t="shared" ca="1" si="359"/>
        <v>9.0377783713718216</v>
      </c>
      <c r="H790" s="307">
        <f t="shared" ca="1" si="360"/>
        <v>-104.83815752177448</v>
      </c>
      <c r="I790" s="304">
        <f t="shared" ca="1" si="361"/>
        <v>105.22699611055347</v>
      </c>
      <c r="J790" s="306">
        <f t="shared" ca="1" si="362"/>
        <v>725.01152856350234</v>
      </c>
      <c r="K790" s="307">
        <f t="shared" ca="1" si="363"/>
        <v>-5.9042987305062189</v>
      </c>
      <c r="L790" s="304">
        <f t="shared" ca="1" si="348"/>
        <v>725.03556967467819</v>
      </c>
      <c r="M790" s="306">
        <f t="shared" ca="1" si="364"/>
        <v>-1.4848019771706427</v>
      </c>
      <c r="N790" s="304">
        <f t="shared" ca="1" si="365"/>
        <v>-85.072886704557831</v>
      </c>
      <c r="P790" s="310">
        <f t="shared" ca="1" si="366"/>
        <v>23</v>
      </c>
      <c r="Q790" s="304">
        <f t="shared" ca="1" si="367"/>
        <v>0</v>
      </c>
      <c r="R790" s="306">
        <f t="shared" ca="1" si="368"/>
        <v>0</v>
      </c>
      <c r="S790" s="307">
        <f t="shared" ca="1" si="369"/>
        <v>3.2539999999999996</v>
      </c>
      <c r="T790" s="304">
        <f t="shared" ca="1" si="349"/>
        <v>31.921739999999996</v>
      </c>
      <c r="U790" s="311">
        <f t="shared" ca="1" si="350"/>
        <v>0</v>
      </c>
      <c r="V790" s="306">
        <f t="shared" ca="1" si="351"/>
        <v>1.2257234901795948</v>
      </c>
      <c r="W790" s="304">
        <f t="shared" ca="1" si="352"/>
        <v>27.69427601052649</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1.2629375972522965</v>
      </c>
      <c r="AH790" s="304">
        <f t="shared" ca="1" si="376"/>
        <v>-8.5108114624992872</v>
      </c>
    </row>
    <row r="791" spans="1:34" x14ac:dyDescent="0.2">
      <c r="A791" s="347">
        <f t="shared" ca="1" si="354"/>
        <v>1E-4</v>
      </c>
      <c r="B791" s="304">
        <f t="shared" ca="1" si="355"/>
        <v>33.341000000001543</v>
      </c>
      <c r="D791" s="306">
        <f t="shared" ca="1" si="356"/>
        <v>-0.73098250334032699</v>
      </c>
      <c r="E791" s="307">
        <f t="shared" ca="1" si="357"/>
        <v>-1.3306087511944611</v>
      </c>
      <c r="F791" s="304">
        <f t="shared" ca="1" si="358"/>
        <v>1.5181749138175662</v>
      </c>
      <c r="G791" s="306">
        <f t="shared" ca="1" si="359"/>
        <v>9.0377052731214871</v>
      </c>
      <c r="H791" s="307">
        <f t="shared" ca="1" si="360"/>
        <v>-104.83829058264959</v>
      </c>
      <c r="I791" s="304">
        <f t="shared" ca="1" si="361"/>
        <v>105.22712240147918</v>
      </c>
      <c r="J791" s="306">
        <f t="shared" ca="1" si="362"/>
        <v>725.01152856350234</v>
      </c>
      <c r="K791" s="307">
        <f t="shared" ca="1" si="363"/>
        <v>-5.91478255291144</v>
      </c>
      <c r="L791" s="304">
        <f t="shared" ca="1" si="348"/>
        <v>725.03565512506646</v>
      </c>
      <c r="M791" s="306">
        <f t="shared" ca="1" si="364"/>
        <v>-1.484802777881703</v>
      </c>
      <c r="N791" s="304">
        <f t="shared" ca="1" si="365"/>
        <v>-85.072932581922203</v>
      </c>
      <c r="P791" s="310">
        <f t="shared" ca="1" si="366"/>
        <v>23</v>
      </c>
      <c r="Q791" s="304">
        <f t="shared" ca="1" si="367"/>
        <v>0</v>
      </c>
      <c r="R791" s="306">
        <f t="shared" ca="1" si="368"/>
        <v>0</v>
      </c>
      <c r="S791" s="307">
        <f t="shared" ca="1" si="369"/>
        <v>3.2539999999999996</v>
      </c>
      <c r="T791" s="304">
        <f t="shared" ca="1" si="349"/>
        <v>31.921739999999996</v>
      </c>
      <c r="U791" s="311">
        <f t="shared" ca="1" si="350"/>
        <v>0</v>
      </c>
      <c r="V791" s="306">
        <f t="shared" ca="1" si="351"/>
        <v>1.225724775207119</v>
      </c>
      <c r="W791" s="304">
        <f t="shared" ca="1" si="352"/>
        <v>27.694371520857242</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1.2629089198689769</v>
      </c>
      <c r="AH791" s="304">
        <f t="shared" ca="1" si="376"/>
        <v>-8.5108408145440979</v>
      </c>
    </row>
    <row r="792" spans="1:34" x14ac:dyDescent="0.2">
      <c r="A792" s="347">
        <f t="shared" ca="1" si="354"/>
        <v>1E-4</v>
      </c>
      <c r="B792" s="304">
        <f t="shared" ca="1" si="355"/>
        <v>33.341100000001546</v>
      </c>
      <c r="D792" s="306">
        <f t="shared" ca="1" si="356"/>
        <v>-0.73097823474221313</v>
      </c>
      <c r="E792" s="307">
        <f t="shared" ca="1" si="357"/>
        <v>-1.3305789226817861</v>
      </c>
      <c r="F792" s="304">
        <f t="shared" ca="1" si="358"/>
        <v>1.5181467152919919</v>
      </c>
      <c r="G792" s="306">
        <f t="shared" ca="1" si="359"/>
        <v>9.0376321752980129</v>
      </c>
      <c r="H792" s="307">
        <f t="shared" ca="1" si="360"/>
        <v>-104.83842364054186</v>
      </c>
      <c r="I792" s="304">
        <f t="shared" ca="1" si="361"/>
        <v>105.22724868953721</v>
      </c>
      <c r="J792" s="306">
        <f t="shared" ca="1" si="362"/>
        <v>725.01152856350234</v>
      </c>
      <c r="K792" s="307">
        <f t="shared" ca="1" si="363"/>
        <v>-5.9252663886225996</v>
      </c>
      <c r="L792" s="304">
        <f t="shared" ca="1" si="348"/>
        <v>725.03574072714673</v>
      </c>
      <c r="M792" s="306">
        <f t="shared" ca="1" si="364"/>
        <v>-1.4848035785843654</v>
      </c>
      <c r="N792" s="304">
        <f t="shared" ca="1" si="365"/>
        <v>-85.072978458805409</v>
      </c>
      <c r="P792" s="310">
        <f t="shared" ca="1" si="366"/>
        <v>23</v>
      </c>
      <c r="Q792" s="304">
        <f t="shared" ca="1" si="367"/>
        <v>0</v>
      </c>
      <c r="R792" s="306">
        <f t="shared" ca="1" si="368"/>
        <v>0</v>
      </c>
      <c r="S792" s="307">
        <f t="shared" ca="1" si="369"/>
        <v>3.2539999999999996</v>
      </c>
      <c r="T792" s="304">
        <f t="shared" ca="1" si="349"/>
        <v>31.921739999999996</v>
      </c>
      <c r="U792" s="311">
        <f t="shared" ca="1" si="350"/>
        <v>0</v>
      </c>
      <c r="V792" s="306">
        <f t="shared" ca="1" si="351"/>
        <v>1.2257260602376223</v>
      </c>
      <c r="W792" s="304">
        <f t="shared" ca="1" si="352"/>
        <v>27.694467029965004</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1.262880242848178</v>
      </c>
      <c r="AH792" s="304">
        <f t="shared" ca="1" si="376"/>
        <v>-8.5108701662130439</v>
      </c>
    </row>
    <row r="793" spans="1:34" x14ac:dyDescent="0.2">
      <c r="A793" s="347">
        <f t="shared" ca="1" si="354"/>
        <v>1E-4</v>
      </c>
      <c r="B793" s="304">
        <f t="shared" ca="1" si="355"/>
        <v>33.34120000000155</v>
      </c>
      <c r="D793" s="306">
        <f t="shared" ca="1" si="356"/>
        <v>-0.73097396613573018</v>
      </c>
      <c r="E793" s="307">
        <f t="shared" ca="1" si="357"/>
        <v>-1.3305490945510989</v>
      </c>
      <c r="F793" s="304">
        <f t="shared" ca="1" si="358"/>
        <v>1.518118517171485</v>
      </c>
      <c r="G793" s="306">
        <f t="shared" ca="1" si="359"/>
        <v>9.037559077901399</v>
      </c>
      <c r="H793" s="307">
        <f t="shared" ca="1" si="360"/>
        <v>-104.83855669545132</v>
      </c>
      <c r="I793" s="304">
        <f t="shared" ca="1" si="361"/>
        <v>105.22737497472755</v>
      </c>
      <c r="J793" s="306">
        <f t="shared" ca="1" si="362"/>
        <v>725.01152856350234</v>
      </c>
      <c r="K793" s="307">
        <f t="shared" ca="1" si="363"/>
        <v>-5.9357502376393994</v>
      </c>
      <c r="L793" s="304">
        <f t="shared" ca="1" si="348"/>
        <v>725.03582648091935</v>
      </c>
      <c r="M793" s="306">
        <f t="shared" ca="1" si="364"/>
        <v>-1.4848043792786296</v>
      </c>
      <c r="N793" s="304">
        <f t="shared" ca="1" si="365"/>
        <v>-85.073024335207421</v>
      </c>
      <c r="P793" s="310">
        <f t="shared" ca="1" si="366"/>
        <v>23</v>
      </c>
      <c r="Q793" s="304">
        <f t="shared" ca="1" si="367"/>
        <v>0</v>
      </c>
      <c r="R793" s="306">
        <f t="shared" ca="1" si="368"/>
        <v>0</v>
      </c>
      <c r="S793" s="307">
        <f t="shared" ca="1" si="369"/>
        <v>3.2539999999999996</v>
      </c>
      <c r="T793" s="304">
        <f t="shared" ca="1" si="349"/>
        <v>31.921739999999996</v>
      </c>
      <c r="U793" s="311">
        <f t="shared" ca="1" si="350"/>
        <v>0</v>
      </c>
      <c r="V793" s="306">
        <f t="shared" ca="1" si="351"/>
        <v>1.2257273452711044</v>
      </c>
      <c r="W793" s="304">
        <f t="shared" ca="1" si="352"/>
        <v>27.694562537849755</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1.2628515661898803</v>
      </c>
      <c r="AH793" s="304">
        <f t="shared" ca="1" si="376"/>
        <v>-8.5108995175061484</v>
      </c>
    </row>
    <row r="794" spans="1:34" x14ac:dyDescent="0.2">
      <c r="A794" s="347">
        <f t="shared" ca="1" si="354"/>
        <v>1E-4</v>
      </c>
      <c r="B794" s="304">
        <f t="shared" ca="1" si="355"/>
        <v>33.341300000001553</v>
      </c>
      <c r="D794" s="306">
        <f t="shared" ca="1" si="356"/>
        <v>-0.73096969752088103</v>
      </c>
      <c r="E794" s="307">
        <f t="shared" ca="1" si="357"/>
        <v>-1.3305192668024119</v>
      </c>
      <c r="F794" s="304">
        <f t="shared" ca="1" si="358"/>
        <v>1.518090319456058</v>
      </c>
      <c r="G794" s="306">
        <f t="shared" ca="1" si="359"/>
        <v>9.0374859809316472</v>
      </c>
      <c r="H794" s="307">
        <f t="shared" ca="1" si="360"/>
        <v>-104.838689747378</v>
      </c>
      <c r="I794" s="304">
        <f t="shared" ca="1" si="361"/>
        <v>105.22750125705028</v>
      </c>
      <c r="J794" s="306">
        <f t="shared" ca="1" si="362"/>
        <v>725.01152856350234</v>
      </c>
      <c r="K794" s="307">
        <f t="shared" ca="1" si="363"/>
        <v>-5.9462340999615408</v>
      </c>
      <c r="L794" s="304">
        <f t="shared" ca="1" si="348"/>
        <v>725.03591238638501</v>
      </c>
      <c r="M794" s="306">
        <f t="shared" ca="1" si="364"/>
        <v>-1.4848051799644959</v>
      </c>
      <c r="N794" s="304">
        <f t="shared" ca="1" si="365"/>
        <v>-85.073070211128282</v>
      </c>
      <c r="P794" s="310">
        <f t="shared" ca="1" si="366"/>
        <v>23</v>
      </c>
      <c r="Q794" s="304">
        <f t="shared" ca="1" si="367"/>
        <v>0</v>
      </c>
      <c r="R794" s="306">
        <f t="shared" ca="1" si="368"/>
        <v>0</v>
      </c>
      <c r="S794" s="307">
        <f t="shared" ca="1" si="369"/>
        <v>3.2539999999999996</v>
      </c>
      <c r="T794" s="304">
        <f t="shared" ca="1" si="349"/>
        <v>31.921739999999996</v>
      </c>
      <c r="U794" s="311">
        <f t="shared" ca="1" si="350"/>
        <v>0</v>
      </c>
      <c r="V794" s="306">
        <f t="shared" ca="1" si="351"/>
        <v>1.2257286303075643</v>
      </c>
      <c r="W794" s="304">
        <f t="shared" ca="1" si="352"/>
        <v>27.694658044511502</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1.2628228898940872</v>
      </c>
      <c r="AH794" s="304">
        <f t="shared" ca="1" si="376"/>
        <v>-8.5109288684234041</v>
      </c>
    </row>
    <row r="795" spans="1:34" x14ac:dyDescent="0.2">
      <c r="A795" s="347">
        <f t="shared" ca="1" si="354"/>
        <v>1E-4</v>
      </c>
      <c r="B795" s="304">
        <f t="shared" ca="1" si="355"/>
        <v>33.341400000001556</v>
      </c>
      <c r="D795" s="306">
        <f t="shared" ca="1" si="356"/>
        <v>-0.73096542889766558</v>
      </c>
      <c r="E795" s="307">
        <f t="shared" ca="1" si="357"/>
        <v>-1.3304894394357181</v>
      </c>
      <c r="F795" s="304">
        <f t="shared" ca="1" si="358"/>
        <v>1.5180621221457042</v>
      </c>
      <c r="G795" s="306">
        <f t="shared" ca="1" si="359"/>
        <v>9.0374128843887576</v>
      </c>
      <c r="H795" s="307">
        <f t="shared" ca="1" si="360"/>
        <v>-104.83882279632194</v>
      </c>
      <c r="I795" s="304">
        <f t="shared" ca="1" si="361"/>
        <v>105.22762753650539</v>
      </c>
      <c r="J795" s="306">
        <f t="shared" ca="1" si="362"/>
        <v>725.01152856350234</v>
      </c>
      <c r="K795" s="307">
        <f t="shared" ca="1" si="363"/>
        <v>-5.9567179755887256</v>
      </c>
      <c r="L795" s="304">
        <f t="shared" ca="1" si="348"/>
        <v>725.03599844354403</v>
      </c>
      <c r="M795" s="306">
        <f t="shared" ca="1" si="364"/>
        <v>-1.4848059806419642</v>
      </c>
      <c r="N795" s="304">
        <f t="shared" ca="1" si="365"/>
        <v>-85.073116086567964</v>
      </c>
      <c r="P795" s="310">
        <f t="shared" ca="1" si="366"/>
        <v>23</v>
      </c>
      <c r="Q795" s="304">
        <f t="shared" ca="1" si="367"/>
        <v>0</v>
      </c>
      <c r="R795" s="306">
        <f t="shared" ca="1" si="368"/>
        <v>0</v>
      </c>
      <c r="S795" s="307">
        <f t="shared" ca="1" si="369"/>
        <v>3.2539999999999996</v>
      </c>
      <c r="T795" s="304">
        <f t="shared" ca="1" si="349"/>
        <v>31.921739999999996</v>
      </c>
      <c r="U795" s="311">
        <f t="shared" ca="1" si="350"/>
        <v>0</v>
      </c>
      <c r="V795" s="306">
        <f t="shared" ca="1" si="351"/>
        <v>1.2257299153470034</v>
      </c>
      <c r="W795" s="304">
        <f t="shared" ca="1" si="352"/>
        <v>27.694753549950246</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1.2627942139607988</v>
      </c>
      <c r="AH795" s="304">
        <f t="shared" ca="1" si="376"/>
        <v>-8.5109582189648147</v>
      </c>
    </row>
    <row r="796" spans="1:34" x14ac:dyDescent="0.2">
      <c r="A796" s="347">
        <f t="shared" ca="1" si="354"/>
        <v>1E-4</v>
      </c>
      <c r="B796" s="304">
        <f t="shared" ca="1" si="355"/>
        <v>33.34150000000156</v>
      </c>
      <c r="D796" s="306">
        <f t="shared" ca="1" si="356"/>
        <v>-0.73096116026608537</v>
      </c>
      <c r="E796" s="307">
        <f t="shared" ca="1" si="357"/>
        <v>-1.3304596124510208</v>
      </c>
      <c r="F796" s="304">
        <f t="shared" ca="1" si="358"/>
        <v>1.5180339252404282</v>
      </c>
      <c r="G796" s="306">
        <f t="shared" ca="1" si="359"/>
        <v>9.0373397882727318</v>
      </c>
      <c r="H796" s="307">
        <f t="shared" ca="1" si="360"/>
        <v>-104.83895584228318</v>
      </c>
      <c r="I796" s="304">
        <f t="shared" ca="1" si="361"/>
        <v>105.22775381309296</v>
      </c>
      <c r="J796" s="306">
        <f t="shared" ca="1" si="362"/>
        <v>725.01152856350234</v>
      </c>
      <c r="K796" s="307">
        <f t="shared" ca="1" si="363"/>
        <v>-5.9672018645206562</v>
      </c>
      <c r="L796" s="304">
        <f t="shared" ca="1" si="348"/>
        <v>725.03608465239722</v>
      </c>
      <c r="M796" s="306">
        <f t="shared" ca="1" si="364"/>
        <v>-1.4848067813110351</v>
      </c>
      <c r="N796" s="304">
        <f t="shared" ca="1" si="365"/>
        <v>-85.073161961526509</v>
      </c>
      <c r="P796" s="310">
        <f t="shared" ca="1" si="366"/>
        <v>23</v>
      </c>
      <c r="Q796" s="304">
        <f t="shared" ca="1" si="367"/>
        <v>0</v>
      </c>
      <c r="R796" s="306">
        <f t="shared" ca="1" si="368"/>
        <v>0</v>
      </c>
      <c r="S796" s="307">
        <f t="shared" ca="1" si="369"/>
        <v>3.2539999999999996</v>
      </c>
      <c r="T796" s="304">
        <f t="shared" ca="1" si="349"/>
        <v>31.921739999999996</v>
      </c>
      <c r="U796" s="311">
        <f t="shared" ca="1" si="350"/>
        <v>0</v>
      </c>
      <c r="V796" s="306">
        <f t="shared" ca="1" si="351"/>
        <v>1.2257312003894203</v>
      </c>
      <c r="W796" s="304">
        <f t="shared" ca="1" si="352"/>
        <v>27.694849054166006</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1.2627655383900152</v>
      </c>
      <c r="AH796" s="304">
        <f t="shared" ca="1" si="376"/>
        <v>-8.5109875691303785</v>
      </c>
    </row>
    <row r="797" spans="1:34" x14ac:dyDescent="0.2">
      <c r="A797" s="347">
        <f t="shared" ca="1" si="354"/>
        <v>1E-4</v>
      </c>
      <c r="B797" s="304">
        <f t="shared" ca="1" si="355"/>
        <v>33.341600000001563</v>
      </c>
      <c r="D797" s="306">
        <f t="shared" ca="1" si="356"/>
        <v>-0.73095689162613886</v>
      </c>
      <c r="E797" s="307">
        <f t="shared" ca="1" si="357"/>
        <v>-1.3304297858483149</v>
      </c>
      <c r="F797" s="304">
        <f t="shared" ca="1" si="358"/>
        <v>1.5180057287402244</v>
      </c>
      <c r="G797" s="306">
        <f t="shared" ca="1" si="359"/>
        <v>9.0372666925835698</v>
      </c>
      <c r="H797" s="307">
        <f t="shared" ca="1" si="360"/>
        <v>-104.83908888526177</v>
      </c>
      <c r="I797" s="304">
        <f t="shared" ca="1" si="361"/>
        <v>105.22788008681302</v>
      </c>
      <c r="J797" s="306">
        <f t="shared" ca="1" si="362"/>
        <v>725.01152856350234</v>
      </c>
      <c r="K797" s="307">
        <f t="shared" ca="1" si="363"/>
        <v>-5.9776857667570331</v>
      </c>
      <c r="L797" s="304">
        <f t="shared" ca="1" si="348"/>
        <v>725.03617101294492</v>
      </c>
      <c r="M797" s="306">
        <f t="shared" ca="1" si="364"/>
        <v>-1.4848075819717084</v>
      </c>
      <c r="N797" s="304">
        <f t="shared" ca="1" si="365"/>
        <v>-85.073207836003917</v>
      </c>
      <c r="P797" s="310">
        <f t="shared" ca="1" si="366"/>
        <v>23</v>
      </c>
      <c r="Q797" s="304">
        <f t="shared" ca="1" si="367"/>
        <v>0</v>
      </c>
      <c r="R797" s="306">
        <f t="shared" ca="1" si="368"/>
        <v>0</v>
      </c>
      <c r="S797" s="307">
        <f t="shared" ca="1" si="369"/>
        <v>3.2539999999999996</v>
      </c>
      <c r="T797" s="304">
        <f t="shared" ca="1" si="349"/>
        <v>31.921739999999996</v>
      </c>
      <c r="U797" s="311">
        <f t="shared" ca="1" si="350"/>
        <v>0</v>
      </c>
      <c r="V797" s="306">
        <f t="shared" ca="1" si="351"/>
        <v>1.2257324854348157</v>
      </c>
      <c r="W797" s="304">
        <f t="shared" ca="1" si="352"/>
        <v>27.694944557158806</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1.2627368631817326</v>
      </c>
      <c r="AH797" s="304">
        <f t="shared" ca="1" si="376"/>
        <v>-8.5110169189201006</v>
      </c>
    </row>
    <row r="798" spans="1:34" x14ac:dyDescent="0.2">
      <c r="A798" s="347">
        <f t="shared" ca="1" si="354"/>
        <v>1E-4</v>
      </c>
      <c r="B798" s="304">
        <f t="shared" ca="1" si="355"/>
        <v>33.341700000001566</v>
      </c>
      <c r="D798" s="306">
        <f t="shared" ca="1" si="356"/>
        <v>-0.73095262297782848</v>
      </c>
      <c r="E798" s="307">
        <f t="shared" ca="1" si="357"/>
        <v>-1.3303999596275897</v>
      </c>
      <c r="F798" s="304">
        <f t="shared" ca="1" si="358"/>
        <v>1.5179775326450848</v>
      </c>
      <c r="G798" s="306">
        <f t="shared" ca="1" si="359"/>
        <v>9.0371935973212718</v>
      </c>
      <c r="H798" s="307">
        <f t="shared" ca="1" si="360"/>
        <v>-104.83922192525773</v>
      </c>
      <c r="I798" s="304">
        <f t="shared" ca="1" si="361"/>
        <v>105.22800635766558</v>
      </c>
      <c r="J798" s="306">
        <f t="shared" ca="1" si="362"/>
        <v>725.01152856350234</v>
      </c>
      <c r="K798" s="307">
        <f t="shared" ca="1" si="363"/>
        <v>-5.988169682297559</v>
      </c>
      <c r="L798" s="304">
        <f t="shared" ca="1" si="348"/>
        <v>725.03625752518758</v>
      </c>
      <c r="M798" s="306">
        <f t="shared" ca="1" si="364"/>
        <v>-1.484808382623984</v>
      </c>
      <c r="N798" s="304">
        <f t="shared" ca="1" si="365"/>
        <v>-85.073253710000159</v>
      </c>
      <c r="P798" s="310">
        <f t="shared" ca="1" si="366"/>
        <v>23</v>
      </c>
      <c r="Q798" s="304">
        <f t="shared" ca="1" si="367"/>
        <v>0</v>
      </c>
      <c r="R798" s="306">
        <f t="shared" ca="1" si="368"/>
        <v>0</v>
      </c>
      <c r="S798" s="307">
        <f t="shared" ca="1" si="369"/>
        <v>3.2539999999999996</v>
      </c>
      <c r="T798" s="304">
        <f t="shared" ca="1" si="349"/>
        <v>31.921739999999996</v>
      </c>
      <c r="U798" s="311">
        <f t="shared" ca="1" si="350"/>
        <v>0</v>
      </c>
      <c r="V798" s="306">
        <f t="shared" ca="1" si="351"/>
        <v>1.2257337704831894</v>
      </c>
      <c r="W798" s="304">
        <f t="shared" ca="1" si="352"/>
        <v>27.695040058928633</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1.2627081883359406</v>
      </c>
      <c r="AH798" s="304">
        <f t="shared" ca="1" si="376"/>
        <v>-8.5110462683339918</v>
      </c>
    </row>
    <row r="799" spans="1:34" x14ac:dyDescent="0.2">
      <c r="A799" s="347">
        <f t="shared" ca="1" si="354"/>
        <v>1E-4</v>
      </c>
      <c r="B799" s="304">
        <f t="shared" ca="1" si="355"/>
        <v>33.34180000000157</v>
      </c>
      <c r="D799" s="306">
        <f t="shared" ca="1" si="356"/>
        <v>-0.73094835432115723</v>
      </c>
      <c r="E799" s="307">
        <f t="shared" ca="1" si="357"/>
        <v>-1.3303701337888505</v>
      </c>
      <c r="F799" s="304">
        <f t="shared" ca="1" si="358"/>
        <v>1.5179493369550159</v>
      </c>
      <c r="G799" s="306">
        <f t="shared" ca="1" si="359"/>
        <v>9.0371205024858394</v>
      </c>
      <c r="H799" s="307">
        <f t="shared" ca="1" si="360"/>
        <v>-104.83935496227112</v>
      </c>
      <c r="I799" s="304">
        <f t="shared" ca="1" si="361"/>
        <v>105.22813262565069</v>
      </c>
      <c r="J799" s="306">
        <f t="shared" ca="1" si="362"/>
        <v>725.01152856350234</v>
      </c>
      <c r="K799" s="307">
        <f t="shared" ca="1" si="363"/>
        <v>-5.9986536111419353</v>
      </c>
      <c r="L799" s="304">
        <f t="shared" ca="1" si="348"/>
        <v>725.03634418912588</v>
      </c>
      <c r="M799" s="306">
        <f t="shared" ca="1" si="364"/>
        <v>-1.4848091832678625</v>
      </c>
      <c r="N799" s="304">
        <f t="shared" ca="1" si="365"/>
        <v>-85.073299583515293</v>
      </c>
      <c r="P799" s="310">
        <f t="shared" ca="1" si="366"/>
        <v>23</v>
      </c>
      <c r="Q799" s="304">
        <f t="shared" ca="1" si="367"/>
        <v>0</v>
      </c>
      <c r="R799" s="306">
        <f t="shared" ca="1" si="368"/>
        <v>0</v>
      </c>
      <c r="S799" s="307">
        <f t="shared" ca="1" si="369"/>
        <v>3.2539999999999996</v>
      </c>
      <c r="T799" s="304">
        <f t="shared" ca="1" si="349"/>
        <v>31.921739999999996</v>
      </c>
      <c r="U799" s="311">
        <f t="shared" ca="1" si="350"/>
        <v>0</v>
      </c>
      <c r="V799" s="306">
        <f t="shared" ca="1" si="351"/>
        <v>1.2257350555345419</v>
      </c>
      <c r="W799" s="304">
        <f t="shared" ca="1" si="352"/>
        <v>27.69513555947551</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1.2626795138526479</v>
      </c>
      <c r="AH799" s="304">
        <f t="shared" ca="1" si="376"/>
        <v>-8.511075617372045</v>
      </c>
    </row>
    <row r="800" spans="1:34" x14ac:dyDescent="0.2">
      <c r="A800" s="347">
        <f t="shared" ca="1" si="354"/>
        <v>1E-4</v>
      </c>
      <c r="B800" s="304">
        <f t="shared" ca="1" si="355"/>
        <v>33.341900000001573</v>
      </c>
      <c r="D800" s="306">
        <f t="shared" ca="1" si="356"/>
        <v>-0.73094408565612179</v>
      </c>
      <c r="E800" s="307">
        <f t="shared" ca="1" si="357"/>
        <v>-1.3303403083320902</v>
      </c>
      <c r="F800" s="304">
        <f t="shared" ca="1" si="358"/>
        <v>1.5179211416700094</v>
      </c>
      <c r="G800" s="306">
        <f t="shared" ca="1" si="359"/>
        <v>9.0370474080772745</v>
      </c>
      <c r="H800" s="307">
        <f t="shared" ca="1" si="360"/>
        <v>-104.83948799630195</v>
      </c>
      <c r="I800" s="304">
        <f t="shared" ca="1" si="361"/>
        <v>105.22825889076839</v>
      </c>
      <c r="J800" s="306">
        <f t="shared" ca="1" si="362"/>
        <v>725.01152856350234</v>
      </c>
      <c r="K800" s="307">
        <f t="shared" ca="1" si="363"/>
        <v>-6.0091375532898637</v>
      </c>
      <c r="L800" s="304">
        <f t="shared" ca="1" si="348"/>
        <v>725.03643100476029</v>
      </c>
      <c r="M800" s="306">
        <f t="shared" ca="1" si="364"/>
        <v>-1.4848099839033437</v>
      </c>
      <c r="N800" s="304">
        <f t="shared" ca="1" si="365"/>
        <v>-85.073345456549291</v>
      </c>
      <c r="P800" s="310">
        <f t="shared" ca="1" si="366"/>
        <v>23</v>
      </c>
      <c r="Q800" s="304">
        <f t="shared" ca="1" si="367"/>
        <v>0</v>
      </c>
      <c r="R800" s="306">
        <f t="shared" ca="1" si="368"/>
        <v>0</v>
      </c>
      <c r="S800" s="307">
        <f t="shared" ca="1" si="369"/>
        <v>3.2539999999999996</v>
      </c>
      <c r="T800" s="304">
        <f t="shared" ca="1" si="349"/>
        <v>31.921739999999996</v>
      </c>
      <c r="U800" s="311">
        <f t="shared" ca="1" si="350"/>
        <v>0</v>
      </c>
      <c r="V800" s="306">
        <f t="shared" ca="1" si="351"/>
        <v>1.2257363405888724</v>
      </c>
      <c r="W800" s="304">
        <f t="shared" ca="1" si="352"/>
        <v>27.695231058799429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1.2626508397318403</v>
      </c>
      <c r="AH800" s="304">
        <f t="shared" ca="1" si="376"/>
        <v>-8.511104966034269</v>
      </c>
    </row>
    <row r="801" spans="1:34" x14ac:dyDescent="0.2">
      <c r="A801" s="347">
        <f t="shared" ca="1" si="354"/>
        <v>1E-4</v>
      </c>
      <c r="B801" s="304">
        <f t="shared" ca="1" si="355"/>
        <v>33.342000000001576</v>
      </c>
      <c r="D801" s="306">
        <f t="shared" ca="1" si="356"/>
        <v>-0.7309398169827257</v>
      </c>
      <c r="E801" s="307">
        <f t="shared" ca="1" si="357"/>
        <v>-1.3303104832573087</v>
      </c>
      <c r="F801" s="304">
        <f t="shared" ca="1" si="358"/>
        <v>1.5178929467900677</v>
      </c>
      <c r="G801" s="306">
        <f t="shared" ca="1" si="359"/>
        <v>9.0369743140955769</v>
      </c>
      <c r="H801" s="307">
        <f t="shared" ca="1" si="360"/>
        <v>-104.83962102735028</v>
      </c>
      <c r="I801" s="304">
        <f t="shared" ca="1" si="361"/>
        <v>105.22838515301871</v>
      </c>
      <c r="J801" s="306">
        <f t="shared" ca="1" si="362"/>
        <v>725.01152856350234</v>
      </c>
      <c r="K801" s="307">
        <f t="shared" ca="1" si="363"/>
        <v>-6.0196215087410465</v>
      </c>
      <c r="L801" s="304">
        <f t="shared" ca="1" si="348"/>
        <v>725.03651797209125</v>
      </c>
      <c r="M801" s="306">
        <f t="shared" ca="1" si="364"/>
        <v>-1.4848107845304279</v>
      </c>
      <c r="N801" s="304">
        <f t="shared" ca="1" si="365"/>
        <v>-85.073391329102179</v>
      </c>
      <c r="P801" s="310">
        <f t="shared" ca="1" si="366"/>
        <v>23</v>
      </c>
      <c r="Q801" s="304">
        <f t="shared" ca="1" si="367"/>
        <v>0</v>
      </c>
      <c r="R801" s="306">
        <f t="shared" ca="1" si="368"/>
        <v>0</v>
      </c>
      <c r="S801" s="307">
        <f t="shared" ca="1" si="369"/>
        <v>3.2539999999999996</v>
      </c>
      <c r="T801" s="304">
        <f t="shared" ca="1" si="349"/>
        <v>31.921739999999996</v>
      </c>
      <c r="U801" s="311">
        <f t="shared" ca="1" si="350"/>
        <v>0</v>
      </c>
      <c r="V801" s="306">
        <f t="shared" ca="1" si="351"/>
        <v>1.2257376256461812</v>
      </c>
      <c r="W801" s="304">
        <f t="shared" ca="1" si="352"/>
        <v>27.695326556900415</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1.2626221659735268</v>
      </c>
      <c r="AH801" s="304">
        <f t="shared" ca="1" si="376"/>
        <v>-8.5111343143206621</v>
      </c>
    </row>
    <row r="802" spans="1:34" x14ac:dyDescent="0.2">
      <c r="A802" s="347">
        <f t="shared" ca="1" si="354"/>
        <v>1E-4</v>
      </c>
      <c r="B802" s="304">
        <f t="shared" ca="1" si="355"/>
        <v>33.342100000001579</v>
      </c>
      <c r="D802" s="306">
        <f t="shared" ca="1" si="356"/>
        <v>-0.73093554830096896</v>
      </c>
      <c r="E802" s="307">
        <f t="shared" ca="1" si="357"/>
        <v>-1.3302806585645026</v>
      </c>
      <c r="F802" s="304">
        <f t="shared" ca="1" si="358"/>
        <v>1.5178647523151874</v>
      </c>
      <c r="G802" s="306">
        <f t="shared" ca="1" si="359"/>
        <v>9.0369012205407468</v>
      </c>
      <c r="H802" s="307">
        <f t="shared" ca="1" si="360"/>
        <v>-104.83975405541614</v>
      </c>
      <c r="I802" s="304">
        <f t="shared" ca="1" si="361"/>
        <v>105.2285114124017</v>
      </c>
      <c r="J802" s="306">
        <f t="shared" ca="1" si="362"/>
        <v>725.01152856350234</v>
      </c>
      <c r="K802" s="307">
        <f t="shared" ca="1" si="363"/>
        <v>-6.0301054774951846</v>
      </c>
      <c r="L802" s="304">
        <f t="shared" ca="1" si="348"/>
        <v>725.03660509111944</v>
      </c>
      <c r="M802" s="306">
        <f t="shared" ca="1" si="364"/>
        <v>-1.484811585149115</v>
      </c>
      <c r="N802" s="304">
        <f t="shared" ca="1" si="365"/>
        <v>-85.073437201173959</v>
      </c>
      <c r="P802" s="310">
        <f t="shared" ca="1" si="366"/>
        <v>23</v>
      </c>
      <c r="Q802" s="304">
        <f t="shared" ca="1" si="367"/>
        <v>0</v>
      </c>
      <c r="R802" s="306">
        <f t="shared" ca="1" si="368"/>
        <v>0</v>
      </c>
      <c r="S802" s="307">
        <f t="shared" ca="1" si="369"/>
        <v>3.2539999999999996</v>
      </c>
      <c r="T802" s="304">
        <f t="shared" ca="1" si="349"/>
        <v>31.921739999999996</v>
      </c>
      <c r="U802" s="311">
        <f t="shared" ca="1" si="350"/>
        <v>0</v>
      </c>
      <c r="V802" s="306">
        <f t="shared" ca="1" si="351"/>
        <v>1.225738910706468</v>
      </c>
      <c r="W802" s="304">
        <f t="shared" ca="1" si="352"/>
        <v>27.695422053778476</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1.2625934925776985</v>
      </c>
      <c r="AH802" s="304">
        <f t="shared" ca="1" si="376"/>
        <v>-8.5111636622312297</v>
      </c>
    </row>
    <row r="803" spans="1:34" x14ac:dyDescent="0.2">
      <c r="A803" s="347">
        <f t="shared" ca="1" si="354"/>
        <v>1E-4</v>
      </c>
      <c r="B803" s="304">
        <f t="shared" ca="1" si="355"/>
        <v>33.342200000001583</v>
      </c>
      <c r="D803" s="306">
        <f t="shared" ca="1" si="356"/>
        <v>-0.73093127961085369</v>
      </c>
      <c r="E803" s="307">
        <f t="shared" ca="1" si="357"/>
        <v>-1.3302508342536683</v>
      </c>
      <c r="F803" s="304">
        <f t="shared" ca="1" si="358"/>
        <v>1.5178365582453668</v>
      </c>
      <c r="G803" s="306">
        <f t="shared" ca="1" si="359"/>
        <v>9.036828127412786</v>
      </c>
      <c r="H803" s="307">
        <f t="shared" ca="1" si="360"/>
        <v>-104.83988708049957</v>
      </c>
      <c r="I803" s="304">
        <f t="shared" ca="1" si="361"/>
        <v>105.22863766891739</v>
      </c>
      <c r="J803" s="306">
        <f t="shared" ca="1" si="362"/>
        <v>725.01152856350234</v>
      </c>
      <c r="K803" s="307">
        <f t="shared" ca="1" si="363"/>
        <v>-6.0405894595519802</v>
      </c>
      <c r="L803" s="304">
        <f t="shared" ca="1" si="348"/>
        <v>725.03669236184521</v>
      </c>
      <c r="M803" s="306">
        <f t="shared" ca="1" si="364"/>
        <v>-1.4848123857594056</v>
      </c>
      <c r="N803" s="304">
        <f t="shared" ca="1" si="365"/>
        <v>-85.073483072764631</v>
      </c>
      <c r="P803" s="310">
        <f t="shared" ca="1" si="366"/>
        <v>23</v>
      </c>
      <c r="Q803" s="304">
        <f t="shared" ca="1" si="367"/>
        <v>0</v>
      </c>
      <c r="R803" s="306">
        <f t="shared" ca="1" si="368"/>
        <v>0</v>
      </c>
      <c r="S803" s="307">
        <f t="shared" ca="1" si="369"/>
        <v>3.2539999999999996</v>
      </c>
      <c r="T803" s="304">
        <f t="shared" ca="1" si="349"/>
        <v>31.921739999999996</v>
      </c>
      <c r="U803" s="311">
        <f t="shared" ca="1" si="350"/>
        <v>0</v>
      </c>
      <c r="V803" s="306">
        <f t="shared" ca="1" si="351"/>
        <v>1.2257401957697336</v>
      </c>
      <c r="W803" s="304">
        <f t="shared" ca="1" si="352"/>
        <v>27.695517549433617</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1.2625648195443535</v>
      </c>
      <c r="AH803" s="304">
        <f t="shared" ca="1" si="376"/>
        <v>-8.5111930097659734</v>
      </c>
    </row>
    <row r="804" spans="1:34" x14ac:dyDescent="0.2">
      <c r="A804" s="347">
        <f t="shared" ca="1" si="354"/>
        <v>1E-4</v>
      </c>
      <c r="B804" s="304">
        <f t="shared" ca="1" si="355"/>
        <v>33.342300000001586</v>
      </c>
      <c r="D804" s="306">
        <f t="shared" ca="1" si="356"/>
        <v>-0.73092701091237777</v>
      </c>
      <c r="E804" s="307">
        <f t="shared" ca="1" si="357"/>
        <v>-1.3302210103248022</v>
      </c>
      <c r="F804" s="304">
        <f t="shared" ca="1" si="358"/>
        <v>1.5178083645806015</v>
      </c>
      <c r="G804" s="306">
        <f t="shared" ca="1" si="359"/>
        <v>9.0367550347116943</v>
      </c>
      <c r="H804" s="307">
        <f t="shared" ca="1" si="360"/>
        <v>-104.8400201026006</v>
      </c>
      <c r="I804" s="304">
        <f t="shared" ca="1" si="361"/>
        <v>105.2287639225658</v>
      </c>
      <c r="J804" s="306">
        <f t="shared" ca="1" si="362"/>
        <v>725.01152856350234</v>
      </c>
      <c r="K804" s="307">
        <f t="shared" ca="1" si="363"/>
        <v>-6.0510734549111351</v>
      </c>
      <c r="L804" s="304">
        <f t="shared" ca="1" si="348"/>
        <v>725.03677978426913</v>
      </c>
      <c r="M804" s="306">
        <f t="shared" ca="1" si="364"/>
        <v>-1.4848131863612992</v>
      </c>
      <c r="N804" s="304">
        <f t="shared" ca="1" si="365"/>
        <v>-85.073528943874209</v>
      </c>
      <c r="P804" s="310">
        <f t="shared" ca="1" si="366"/>
        <v>23</v>
      </c>
      <c r="Q804" s="304">
        <f t="shared" ca="1" si="367"/>
        <v>0</v>
      </c>
      <c r="R804" s="306">
        <f t="shared" ca="1" si="368"/>
        <v>0</v>
      </c>
      <c r="S804" s="307">
        <f t="shared" ca="1" si="369"/>
        <v>3.2539999999999996</v>
      </c>
      <c r="T804" s="304">
        <f t="shared" ca="1" si="349"/>
        <v>31.921739999999996</v>
      </c>
      <c r="U804" s="311">
        <f t="shared" ca="1" si="350"/>
        <v>0</v>
      </c>
      <c r="V804" s="306">
        <f t="shared" ca="1" si="351"/>
        <v>1.2257414808359768</v>
      </c>
      <c r="W804" s="304">
        <f t="shared" ca="1" si="352"/>
        <v>27.695613043865837</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1.2625361468734901</v>
      </c>
      <c r="AH804" s="304">
        <f t="shared" ca="1" si="376"/>
        <v>-8.5112223569248986</v>
      </c>
    </row>
    <row r="805" spans="1:34" x14ac:dyDescent="0.2">
      <c r="A805" s="347">
        <f t="shared" ca="1" si="354"/>
        <v>1E-4</v>
      </c>
      <c r="B805" s="304">
        <f t="shared" ca="1" si="355"/>
        <v>33.342400000001589</v>
      </c>
      <c r="D805" s="306">
        <f t="shared" ca="1" si="356"/>
        <v>-0.7309227422055451</v>
      </c>
      <c r="E805" s="307">
        <f t="shared" ca="1" si="357"/>
        <v>-1.3301911867779044</v>
      </c>
      <c r="F805" s="304">
        <f t="shared" ca="1" si="358"/>
        <v>1.5177801713208945</v>
      </c>
      <c r="G805" s="306">
        <f t="shared" ca="1" si="359"/>
        <v>9.0366819424374736</v>
      </c>
      <c r="H805" s="307">
        <f t="shared" ca="1" si="360"/>
        <v>-104.84015312171928</v>
      </c>
      <c r="I805" s="304">
        <f t="shared" ca="1" si="361"/>
        <v>105.22889017334698</v>
      </c>
      <c r="J805" s="306">
        <f t="shared" ca="1" si="362"/>
        <v>725.01152856350234</v>
      </c>
      <c r="K805" s="307">
        <f t="shared" ca="1" si="363"/>
        <v>-6.0615574635723508</v>
      </c>
      <c r="L805" s="304">
        <f t="shared" ca="1" si="348"/>
        <v>725.03686735839187</v>
      </c>
      <c r="M805" s="306">
        <f t="shared" ca="1" si="364"/>
        <v>-1.4848139869547963</v>
      </c>
      <c r="N805" s="304">
        <f t="shared" ca="1" si="365"/>
        <v>-85.073574814502706</v>
      </c>
      <c r="P805" s="310">
        <f t="shared" ca="1" si="366"/>
        <v>23</v>
      </c>
      <c r="Q805" s="304">
        <f t="shared" ca="1" si="367"/>
        <v>0</v>
      </c>
      <c r="R805" s="306">
        <f t="shared" ca="1" si="368"/>
        <v>0</v>
      </c>
      <c r="S805" s="307">
        <f t="shared" ca="1" si="369"/>
        <v>3.2539999999999996</v>
      </c>
      <c r="T805" s="304">
        <f t="shared" ca="1" si="349"/>
        <v>31.921739999999996</v>
      </c>
      <c r="U805" s="311">
        <f t="shared" ca="1" si="350"/>
        <v>0</v>
      </c>
      <c r="V805" s="306">
        <f t="shared" ca="1" si="351"/>
        <v>1.2257427659051987</v>
      </c>
      <c r="W805" s="304">
        <f t="shared" ca="1" si="352"/>
        <v>27.695708537075159</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1.2625074745651084</v>
      </c>
      <c r="AH805" s="304">
        <f t="shared" ca="1" si="376"/>
        <v>-8.5112517037080035</v>
      </c>
    </row>
    <row r="806" spans="1:34" x14ac:dyDescent="0.2">
      <c r="A806" s="347">
        <f t="shared" ca="1" si="354"/>
        <v>1E-4</v>
      </c>
      <c r="B806" s="304">
        <f t="shared" ca="1" si="355"/>
        <v>33.342500000001593</v>
      </c>
      <c r="D806" s="306">
        <f t="shared" ca="1" si="356"/>
        <v>-0.73091847349035566</v>
      </c>
      <c r="E806" s="307">
        <f t="shared" ca="1" si="357"/>
        <v>-1.3301613636129712</v>
      </c>
      <c r="F806" s="304">
        <f t="shared" ca="1" si="358"/>
        <v>1.5177519784662417</v>
      </c>
      <c r="G806" s="306">
        <f t="shared" ca="1" si="359"/>
        <v>9.0366088505901239</v>
      </c>
      <c r="H806" s="307">
        <f t="shared" ca="1" si="360"/>
        <v>-104.84028613785564</v>
      </c>
      <c r="I806" s="304">
        <f t="shared" ca="1" si="361"/>
        <v>105.22901642126097</v>
      </c>
      <c r="J806" s="306">
        <f t="shared" ca="1" si="362"/>
        <v>725.01152856350234</v>
      </c>
      <c r="K806" s="307">
        <f t="shared" ca="1" si="363"/>
        <v>-6.0720414855353297</v>
      </c>
      <c r="L806" s="304">
        <f t="shared" ca="1" si="348"/>
        <v>725.03695508421379</v>
      </c>
      <c r="M806" s="306">
        <f t="shared" ca="1" si="364"/>
        <v>-1.4848147875398967</v>
      </c>
      <c r="N806" s="304">
        <f t="shared" ca="1" si="365"/>
        <v>-85.073620684650095</v>
      </c>
      <c r="P806" s="310">
        <f t="shared" ca="1" si="366"/>
        <v>23</v>
      </c>
      <c r="Q806" s="304">
        <f t="shared" ca="1" si="367"/>
        <v>0</v>
      </c>
      <c r="R806" s="306">
        <f t="shared" ca="1" si="368"/>
        <v>0</v>
      </c>
      <c r="S806" s="307">
        <f t="shared" ca="1" si="369"/>
        <v>3.2539999999999996</v>
      </c>
      <c r="T806" s="304">
        <f t="shared" ca="1" si="349"/>
        <v>31.921739999999996</v>
      </c>
      <c r="U806" s="311">
        <f t="shared" ca="1" si="350"/>
        <v>0</v>
      </c>
      <c r="V806" s="306">
        <f t="shared" ca="1" si="351"/>
        <v>1.2257440509773982</v>
      </c>
      <c r="W806" s="304">
        <f t="shared" ca="1" si="352"/>
        <v>27.695804029061584</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1.2624788026192029</v>
      </c>
      <c r="AH806" s="304">
        <f t="shared" ca="1" si="376"/>
        <v>-8.5112810501152936</v>
      </c>
    </row>
    <row r="807" spans="1:34" x14ac:dyDescent="0.2">
      <c r="A807" s="347">
        <f t="shared" ca="1" si="354"/>
        <v>1E-4</v>
      </c>
      <c r="B807" s="304">
        <f t="shared" ca="1" si="355"/>
        <v>33.342600000001596</v>
      </c>
      <c r="D807" s="306">
        <f t="shared" ca="1" si="356"/>
        <v>-0.7309142047668109</v>
      </c>
      <c r="E807" s="307">
        <f t="shared" ca="1" si="357"/>
        <v>-1.330131540830001</v>
      </c>
      <c r="F807" s="304">
        <f t="shared" ca="1" si="358"/>
        <v>1.5177237860166428</v>
      </c>
      <c r="G807" s="306">
        <f t="shared" ca="1" si="359"/>
        <v>9.0365357591696469</v>
      </c>
      <c r="H807" s="307">
        <f t="shared" ca="1" si="360"/>
        <v>-104.84041915100973</v>
      </c>
      <c r="I807" s="304">
        <f t="shared" ca="1" si="361"/>
        <v>105.22914266630779</v>
      </c>
      <c r="J807" s="306">
        <f t="shared" ca="1" si="362"/>
        <v>725.01152856350234</v>
      </c>
      <c r="K807" s="307">
        <f t="shared" ca="1" si="363"/>
        <v>-6.0825255207997726</v>
      </c>
      <c r="L807" s="304">
        <f t="shared" ca="1" si="348"/>
        <v>725.03704296173544</v>
      </c>
      <c r="M807" s="306">
        <f t="shared" ca="1" si="364"/>
        <v>-1.484815588116601</v>
      </c>
      <c r="N807" s="304">
        <f t="shared" ca="1" si="365"/>
        <v>-85.073666554316432</v>
      </c>
      <c r="P807" s="310">
        <f t="shared" ca="1" si="366"/>
        <v>23</v>
      </c>
      <c r="Q807" s="304">
        <f t="shared" ca="1" si="367"/>
        <v>0</v>
      </c>
      <c r="R807" s="306">
        <f t="shared" ca="1" si="368"/>
        <v>0</v>
      </c>
      <c r="S807" s="307">
        <f t="shared" ca="1" si="369"/>
        <v>3.2539999999999996</v>
      </c>
      <c r="T807" s="304">
        <f t="shared" ca="1" si="349"/>
        <v>31.921739999999996</v>
      </c>
      <c r="U807" s="311">
        <f t="shared" ca="1" si="350"/>
        <v>0</v>
      </c>
      <c r="V807" s="306">
        <f t="shared" ca="1" si="351"/>
        <v>1.2257453360525761</v>
      </c>
      <c r="W807" s="304">
        <f t="shared" ca="1" si="352"/>
        <v>27.695899519825122</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1.2624501310357736</v>
      </c>
      <c r="AH807" s="304">
        <f t="shared" ca="1" si="376"/>
        <v>-8.5113103961467687</v>
      </c>
    </row>
    <row r="808" spans="1:34" x14ac:dyDescent="0.2">
      <c r="A808" s="347">
        <f t="shared" ca="1" si="354"/>
        <v>1E-4</v>
      </c>
      <c r="B808" s="304">
        <f t="shared" ca="1" si="355"/>
        <v>33.342700000001599</v>
      </c>
      <c r="D808" s="306">
        <f t="shared" ca="1" si="356"/>
        <v>-0.73090993603490961</v>
      </c>
      <c r="E808" s="307">
        <f t="shared" ca="1" si="357"/>
        <v>-1.3301017184289883</v>
      </c>
      <c r="F808" s="304">
        <f t="shared" ca="1" si="358"/>
        <v>1.5176955939720926</v>
      </c>
      <c r="G808" s="306">
        <f t="shared" ca="1" si="359"/>
        <v>9.0364626681760427</v>
      </c>
      <c r="H808" s="307">
        <f t="shared" ca="1" si="360"/>
        <v>-104.84055216118156</v>
      </c>
      <c r="I808" s="304">
        <f t="shared" ca="1" si="361"/>
        <v>105.22926890848748</v>
      </c>
      <c r="J808" s="306">
        <f t="shared" ca="1" si="362"/>
        <v>725.01152856350234</v>
      </c>
      <c r="K808" s="307">
        <f t="shared" ca="1" si="363"/>
        <v>-6.0930095693653819</v>
      </c>
      <c r="L808" s="304">
        <f t="shared" ca="1" si="348"/>
        <v>725.03713099095728</v>
      </c>
      <c r="M808" s="306">
        <f t="shared" ca="1" si="364"/>
        <v>-1.4848163886849088</v>
      </c>
      <c r="N808" s="304">
        <f t="shared" ca="1" si="365"/>
        <v>-85.073712423501675</v>
      </c>
      <c r="P808" s="310">
        <f t="shared" ca="1" si="366"/>
        <v>23</v>
      </c>
      <c r="Q808" s="304">
        <f t="shared" ca="1" si="367"/>
        <v>0</v>
      </c>
      <c r="R808" s="306">
        <f t="shared" ca="1" si="368"/>
        <v>0</v>
      </c>
      <c r="S808" s="307">
        <f t="shared" ca="1" si="369"/>
        <v>3.2539999999999996</v>
      </c>
      <c r="T808" s="304">
        <f t="shared" ca="1" si="349"/>
        <v>31.921739999999996</v>
      </c>
      <c r="U808" s="311">
        <f t="shared" ca="1" si="350"/>
        <v>0</v>
      </c>
      <c r="V808" s="306">
        <f t="shared" ca="1" si="351"/>
        <v>1.225746621130732</v>
      </c>
      <c r="W808" s="304">
        <f t="shared" ca="1" si="352"/>
        <v>27.695995009365785</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1.2624214598148136</v>
      </c>
      <c r="AH808" s="304">
        <f t="shared" ca="1" si="376"/>
        <v>-8.5113397418024359</v>
      </c>
    </row>
    <row r="809" spans="1:34" x14ac:dyDescent="0.2">
      <c r="A809" s="347">
        <f t="shared" ca="1" si="354"/>
        <v>1E-4</v>
      </c>
      <c r="B809" s="304">
        <f t="shared" ca="1" si="355"/>
        <v>33.342800000001603</v>
      </c>
      <c r="D809" s="306">
        <f t="shared" ca="1" si="356"/>
        <v>-0.73090566729465523</v>
      </c>
      <c r="E809" s="307">
        <f t="shared" ca="1" si="357"/>
        <v>-1.3300718964099314</v>
      </c>
      <c r="F809" s="304">
        <f t="shared" ca="1" si="358"/>
        <v>1.5176674023325916</v>
      </c>
      <c r="G809" s="306">
        <f t="shared" ca="1" si="359"/>
        <v>9.0363895776093131</v>
      </c>
      <c r="H809" s="307">
        <f t="shared" ca="1" si="360"/>
        <v>-104.84068516837121</v>
      </c>
      <c r="I809" s="304">
        <f t="shared" ca="1" si="361"/>
        <v>105.2293951478001</v>
      </c>
      <c r="J809" s="306">
        <f t="shared" ca="1" si="362"/>
        <v>725.01152856350234</v>
      </c>
      <c r="K809" s="307">
        <f t="shared" ca="1" si="363"/>
        <v>-6.1034936312318591</v>
      </c>
      <c r="L809" s="304">
        <f t="shared" ca="1" si="348"/>
        <v>725.03721917187988</v>
      </c>
      <c r="M809" s="306">
        <f t="shared" ca="1" si="364"/>
        <v>-1.4848171892448208</v>
      </c>
      <c r="N809" s="304">
        <f t="shared" ca="1" si="365"/>
        <v>-85.073758292205881</v>
      </c>
      <c r="P809" s="310">
        <f t="shared" ca="1" si="366"/>
        <v>23</v>
      </c>
      <c r="Q809" s="304">
        <f t="shared" ca="1" si="367"/>
        <v>0</v>
      </c>
      <c r="R809" s="306">
        <f t="shared" ca="1" si="368"/>
        <v>0</v>
      </c>
      <c r="S809" s="307">
        <f t="shared" ca="1" si="369"/>
        <v>3.2539999999999996</v>
      </c>
      <c r="T809" s="304">
        <f t="shared" ca="1" si="349"/>
        <v>31.921739999999996</v>
      </c>
      <c r="U809" s="311">
        <f t="shared" ca="1" si="350"/>
        <v>0</v>
      </c>
      <c r="V809" s="306">
        <f t="shared" ca="1" si="351"/>
        <v>1.2257479062118659</v>
      </c>
      <c r="W809" s="304">
        <f t="shared" ca="1" si="352"/>
        <v>27.696090497683585</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1.2623927889563262</v>
      </c>
      <c r="AH809" s="304">
        <f t="shared" ca="1" si="376"/>
        <v>-8.5113690870822953</v>
      </c>
    </row>
    <row r="810" spans="1:34" x14ac:dyDescent="0.2">
      <c r="A810" s="347">
        <f t="shared" ca="1" si="354"/>
        <v>1E-4</v>
      </c>
      <c r="B810" s="304">
        <f t="shared" ca="1" si="355"/>
        <v>33.342900000001606</v>
      </c>
      <c r="D810" s="306">
        <f t="shared" ca="1" si="356"/>
        <v>-0.73090139854604619</v>
      </c>
      <c r="E810" s="307">
        <f t="shared" ca="1" si="357"/>
        <v>-1.330042074772825</v>
      </c>
      <c r="F810" s="304">
        <f t="shared" ca="1" si="358"/>
        <v>1.5176392110981343</v>
      </c>
      <c r="G810" s="306">
        <f t="shared" ca="1" si="359"/>
        <v>9.0363164874694579</v>
      </c>
      <c r="H810" s="307">
        <f t="shared" ca="1" si="360"/>
        <v>-104.84081817257869</v>
      </c>
      <c r="I810" s="304">
        <f t="shared" ca="1" si="361"/>
        <v>105.22952138424569</v>
      </c>
      <c r="J810" s="306">
        <f t="shared" ca="1" si="362"/>
        <v>725.01152856350234</v>
      </c>
      <c r="K810" s="307">
        <f t="shared" ca="1" si="363"/>
        <v>-6.1139777063989067</v>
      </c>
      <c r="L810" s="304">
        <f t="shared" ca="1" si="348"/>
        <v>725.03730750450381</v>
      </c>
      <c r="M810" s="306">
        <f t="shared" ca="1" si="364"/>
        <v>-1.4848179897963365</v>
      </c>
      <c r="N810" s="304">
        <f t="shared" ca="1" si="365"/>
        <v>-85.07380416042902</v>
      </c>
      <c r="P810" s="310">
        <f t="shared" ca="1" si="366"/>
        <v>23</v>
      </c>
      <c r="Q810" s="304">
        <f t="shared" ca="1" si="367"/>
        <v>0</v>
      </c>
      <c r="R810" s="306">
        <f t="shared" ca="1" si="368"/>
        <v>0</v>
      </c>
      <c r="S810" s="307">
        <f t="shared" ca="1" si="369"/>
        <v>3.2539999999999996</v>
      </c>
      <c r="T810" s="304">
        <f t="shared" ca="1" si="349"/>
        <v>31.921739999999996</v>
      </c>
      <c r="U810" s="311">
        <f t="shared" ca="1" si="350"/>
        <v>0</v>
      </c>
      <c r="V810" s="306">
        <f t="shared" ca="1" si="351"/>
        <v>1.2257491912959779</v>
      </c>
      <c r="W810" s="304">
        <f t="shared" ca="1" si="352"/>
        <v>27.696185984778531</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1.2623641184603027</v>
      </c>
      <c r="AH810" s="304">
        <f t="shared" ca="1" si="376"/>
        <v>-8.5113984319863523</v>
      </c>
    </row>
    <row r="811" spans="1:34" x14ac:dyDescent="0.2">
      <c r="A811" s="347">
        <f t="shared" ca="1" si="354"/>
        <v>1E-4</v>
      </c>
      <c r="B811" s="304">
        <f t="shared" ca="1" si="355"/>
        <v>33.343000000001609</v>
      </c>
      <c r="D811" s="306">
        <f t="shared" ca="1" si="356"/>
        <v>-0.73089712978908605</v>
      </c>
      <c r="E811" s="307">
        <f t="shared" ca="1" si="357"/>
        <v>-1.3300122535176691</v>
      </c>
      <c r="F811" s="304">
        <f t="shared" ca="1" si="358"/>
        <v>1.5176110202687223</v>
      </c>
      <c r="G811" s="306">
        <f t="shared" ca="1" si="359"/>
        <v>9.0362433977564791</v>
      </c>
      <c r="H811" s="307">
        <f t="shared" ca="1" si="360"/>
        <v>-104.84095117380404</v>
      </c>
      <c r="I811" s="304">
        <f t="shared" ca="1" si="361"/>
        <v>105.22964761782423</v>
      </c>
      <c r="J811" s="306">
        <f t="shared" ca="1" si="362"/>
        <v>725.01152856350234</v>
      </c>
      <c r="K811" s="307">
        <f t="shared" ca="1" si="363"/>
        <v>-6.1244617948662254</v>
      </c>
      <c r="L811" s="304">
        <f t="shared" ca="1" si="348"/>
        <v>725.03739598882964</v>
      </c>
      <c r="M811" s="306">
        <f t="shared" ca="1" si="364"/>
        <v>-1.4848187903394563</v>
      </c>
      <c r="N811" s="304">
        <f t="shared" ca="1" si="365"/>
        <v>-85.073850028171094</v>
      </c>
      <c r="P811" s="310">
        <f t="shared" ca="1" si="366"/>
        <v>23</v>
      </c>
      <c r="Q811" s="304">
        <f t="shared" ca="1" si="367"/>
        <v>0</v>
      </c>
      <c r="R811" s="306">
        <f t="shared" ca="1" si="368"/>
        <v>0</v>
      </c>
      <c r="S811" s="307">
        <f t="shared" ca="1" si="369"/>
        <v>3.2539999999999996</v>
      </c>
      <c r="T811" s="304">
        <f t="shared" ca="1" si="349"/>
        <v>31.921739999999996</v>
      </c>
      <c r="U811" s="311">
        <f t="shared" ca="1" si="350"/>
        <v>0</v>
      </c>
      <c r="V811" s="306">
        <f t="shared" ca="1" si="351"/>
        <v>1.2257504763830678</v>
      </c>
      <c r="W811" s="304">
        <f t="shared" ca="1" si="352"/>
        <v>27.696281470650607</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1.262335448326743</v>
      </c>
      <c r="AH811" s="304">
        <f t="shared" ca="1" si="376"/>
        <v>-8.5114277765146085</v>
      </c>
    </row>
    <row r="812" spans="1:34" x14ac:dyDescent="0.2">
      <c r="A812" s="347">
        <f t="shared" ca="1" si="354"/>
        <v>1E-4</v>
      </c>
      <c r="B812" s="304">
        <f t="shared" ca="1" si="355"/>
        <v>33.343100000001613</v>
      </c>
      <c r="D812" s="306">
        <f t="shared" ca="1" si="356"/>
        <v>-0.73089286102377404</v>
      </c>
      <c r="E812" s="307">
        <f t="shared" ca="1" si="357"/>
        <v>-1.3299824326444671</v>
      </c>
      <c r="F812" s="304">
        <f t="shared" ca="1" si="358"/>
        <v>1.517582829844359</v>
      </c>
      <c r="G812" s="306">
        <f t="shared" ca="1" si="359"/>
        <v>9.0361703084703766</v>
      </c>
      <c r="H812" s="307">
        <f t="shared" ca="1" si="360"/>
        <v>-104.8410841720473</v>
      </c>
      <c r="I812" s="304">
        <f t="shared" ca="1" si="361"/>
        <v>105.2297738485358</v>
      </c>
      <c r="J812" s="306">
        <f t="shared" ca="1" si="362"/>
        <v>725.01152856350234</v>
      </c>
      <c r="K812" s="307">
        <f t="shared" ca="1" si="363"/>
        <v>-6.1349458966335177</v>
      </c>
      <c r="L812" s="304">
        <f t="shared" ca="1" si="348"/>
        <v>725.03748462485771</v>
      </c>
      <c r="M812" s="306">
        <f t="shared" ca="1" si="364"/>
        <v>-1.4848195908741804</v>
      </c>
      <c r="N812" s="304">
        <f t="shared" ca="1" si="365"/>
        <v>-85.073895895432145</v>
      </c>
      <c r="P812" s="310">
        <f t="shared" ca="1" si="366"/>
        <v>23</v>
      </c>
      <c r="Q812" s="304">
        <f t="shared" ca="1" si="367"/>
        <v>0</v>
      </c>
      <c r="R812" s="306">
        <f t="shared" ca="1" si="368"/>
        <v>0</v>
      </c>
      <c r="S812" s="307">
        <f t="shared" ca="1" si="369"/>
        <v>3.2539999999999996</v>
      </c>
      <c r="T812" s="304">
        <f t="shared" ca="1" si="349"/>
        <v>31.921739999999996</v>
      </c>
      <c r="U812" s="311">
        <f t="shared" ca="1" si="350"/>
        <v>0</v>
      </c>
      <c r="V812" s="306">
        <f t="shared" ca="1" si="351"/>
        <v>1.2257517614731359</v>
      </c>
      <c r="W812" s="304">
        <f t="shared" ca="1" si="352"/>
        <v>27.696376955299868</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1.2623067785556525</v>
      </c>
      <c r="AH812" s="304">
        <f t="shared" ca="1" si="376"/>
        <v>-8.5114571206670586</v>
      </c>
    </row>
    <row r="813" spans="1:34" x14ac:dyDescent="0.2">
      <c r="A813" s="347">
        <f t="shared" ca="1" si="354"/>
        <v>1E-4</v>
      </c>
      <c r="B813" s="304">
        <f t="shared" ca="1" si="355"/>
        <v>33.343200000001616</v>
      </c>
      <c r="D813" s="306">
        <f t="shared" ca="1" si="356"/>
        <v>-0.73088859225011182</v>
      </c>
      <c r="E813" s="307">
        <f t="shared" ca="1" si="357"/>
        <v>-1.3299526121531997</v>
      </c>
      <c r="F813" s="304">
        <f t="shared" ca="1" si="358"/>
        <v>1.5175546398250277</v>
      </c>
      <c r="G813" s="306">
        <f t="shared" ca="1" si="359"/>
        <v>9.0360972196111522</v>
      </c>
      <c r="H813" s="307">
        <f t="shared" ca="1" si="360"/>
        <v>-104.84121716730851</v>
      </c>
      <c r="I813" s="304">
        <f t="shared" ca="1" si="361"/>
        <v>105.22990007638043</v>
      </c>
      <c r="J813" s="306">
        <f t="shared" ca="1" si="362"/>
        <v>725.01152856350234</v>
      </c>
      <c r="K813" s="307">
        <f t="shared" ca="1" si="363"/>
        <v>-6.1454300117004852</v>
      </c>
      <c r="L813" s="304">
        <f t="shared" ca="1" si="348"/>
        <v>725.0375734125887</v>
      </c>
      <c r="M813" s="306">
        <f t="shared" ca="1" si="364"/>
        <v>-1.4848203914005089</v>
      </c>
      <c r="N813" s="304">
        <f t="shared" ca="1" si="365"/>
        <v>-85.073941762212158</v>
      </c>
      <c r="P813" s="310">
        <f t="shared" ca="1" si="366"/>
        <v>23</v>
      </c>
      <c r="Q813" s="304">
        <f t="shared" ca="1" si="367"/>
        <v>0</v>
      </c>
      <c r="R813" s="306">
        <f t="shared" ca="1" si="368"/>
        <v>0</v>
      </c>
      <c r="S813" s="307">
        <f t="shared" ca="1" si="369"/>
        <v>3.2539999999999996</v>
      </c>
      <c r="T813" s="304">
        <f t="shared" ca="1" si="349"/>
        <v>31.921739999999996</v>
      </c>
      <c r="U813" s="311">
        <f t="shared" ca="1" si="350"/>
        <v>0</v>
      </c>
      <c r="V813" s="306">
        <f t="shared" ca="1" si="351"/>
        <v>1.2257530465661817</v>
      </c>
      <c r="W813" s="304">
        <f t="shared" ca="1" si="352"/>
        <v>27.696472438726289</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1.2622781091470134</v>
      </c>
      <c r="AH813" s="304">
        <f t="shared" ca="1" si="376"/>
        <v>-8.5114864644437223</v>
      </c>
    </row>
    <row r="814" spans="1:34" x14ac:dyDescent="0.2">
      <c r="A814" s="347">
        <f t="shared" ca="1" si="354"/>
        <v>1E-4</v>
      </c>
      <c r="B814" s="304">
        <f t="shared" ca="1" si="355"/>
        <v>33.343300000001619</v>
      </c>
      <c r="D814" s="306">
        <f t="shared" ca="1" si="356"/>
        <v>-0.73088432346809795</v>
      </c>
      <c r="E814" s="307">
        <f t="shared" ca="1" si="357"/>
        <v>-1.3299227920438774</v>
      </c>
      <c r="F814" s="304">
        <f t="shared" ca="1" si="358"/>
        <v>1.5175264502107373</v>
      </c>
      <c r="G814" s="306">
        <f t="shared" ca="1" si="359"/>
        <v>9.0360241311788059</v>
      </c>
      <c r="H814" s="307">
        <f t="shared" ca="1" si="360"/>
        <v>-104.84135015958772</v>
      </c>
      <c r="I814" s="304">
        <f t="shared" ca="1" si="361"/>
        <v>105.23002630135815</v>
      </c>
      <c r="J814" s="306">
        <f t="shared" ca="1" si="362"/>
        <v>725.01152856350234</v>
      </c>
      <c r="K814" s="307">
        <f t="shared" ca="1" si="363"/>
        <v>-6.1559141400668302</v>
      </c>
      <c r="L814" s="304">
        <f t="shared" ca="1" si="348"/>
        <v>725.03766235202295</v>
      </c>
      <c r="M814" s="306">
        <f t="shared" ca="1" si="364"/>
        <v>-1.484821191918442</v>
      </c>
      <c r="N814" s="304">
        <f t="shared" ca="1" si="365"/>
        <v>-85.073987628511148</v>
      </c>
      <c r="P814" s="310">
        <f t="shared" ca="1" si="366"/>
        <v>23</v>
      </c>
      <c r="Q814" s="304">
        <f t="shared" ca="1" si="367"/>
        <v>0</v>
      </c>
      <c r="R814" s="306">
        <f t="shared" ca="1" si="368"/>
        <v>0</v>
      </c>
      <c r="S814" s="307">
        <f t="shared" ca="1" si="369"/>
        <v>3.2539999999999996</v>
      </c>
      <c r="T814" s="304">
        <f t="shared" ca="1" si="349"/>
        <v>31.921739999999996</v>
      </c>
      <c r="U814" s="311">
        <f t="shared" ca="1" si="350"/>
        <v>0</v>
      </c>
      <c r="V814" s="306">
        <f t="shared" ca="1" si="351"/>
        <v>1.2257543316622057</v>
      </c>
      <c r="W814" s="304">
        <f t="shared" ca="1" si="352"/>
        <v>27.696567920929891</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1.2622494401008346</v>
      </c>
      <c r="AH814" s="304">
        <f t="shared" ca="1" si="376"/>
        <v>-8.5115158078445887</v>
      </c>
    </row>
    <row r="815" spans="1:34" x14ac:dyDescent="0.2">
      <c r="A815" s="347">
        <f t="shared" ca="1" si="354"/>
        <v>1E-4</v>
      </c>
      <c r="B815" s="304">
        <f t="shared" ca="1" si="355"/>
        <v>33.343400000001623</v>
      </c>
      <c r="D815" s="306">
        <f t="shared" ca="1" si="356"/>
        <v>-0.7308800546777352</v>
      </c>
      <c r="E815" s="307">
        <f t="shared" ca="1" si="357"/>
        <v>-1.3298929723164932</v>
      </c>
      <c r="F815" s="304">
        <f t="shared" ca="1" si="358"/>
        <v>1.5174982610014833</v>
      </c>
      <c r="G815" s="306">
        <f t="shared" ca="1" si="359"/>
        <v>9.0359510431733376</v>
      </c>
      <c r="H815" s="307">
        <f t="shared" ca="1" si="360"/>
        <v>-104.84148314888495</v>
      </c>
      <c r="I815" s="304">
        <f t="shared" ca="1" si="361"/>
        <v>105.23015252346902</v>
      </c>
      <c r="J815" s="306">
        <f t="shared" ca="1" si="362"/>
        <v>725.01152856350234</v>
      </c>
      <c r="K815" s="307">
        <f t="shared" ca="1" si="363"/>
        <v>-6.1663982817322536</v>
      </c>
      <c r="L815" s="304">
        <f t="shared" ca="1" si="348"/>
        <v>725.03775144316114</v>
      </c>
      <c r="M815" s="306">
        <f t="shared" ca="1" si="364"/>
        <v>-1.4848219924279793</v>
      </c>
      <c r="N815" s="304">
        <f t="shared" ca="1" si="365"/>
        <v>-85.074033494329086</v>
      </c>
      <c r="P815" s="310">
        <f t="shared" ca="1" si="366"/>
        <v>23</v>
      </c>
      <c r="Q815" s="304">
        <f t="shared" ca="1" si="367"/>
        <v>0</v>
      </c>
      <c r="R815" s="306">
        <f t="shared" ca="1" si="368"/>
        <v>0</v>
      </c>
      <c r="S815" s="307">
        <f t="shared" ca="1" si="369"/>
        <v>3.2539999999999996</v>
      </c>
      <c r="T815" s="304">
        <f t="shared" ca="1" si="349"/>
        <v>31.921739999999996</v>
      </c>
      <c r="U815" s="311">
        <f t="shared" ca="1" si="350"/>
        <v>0</v>
      </c>
      <c r="V815" s="306">
        <f t="shared" ca="1" si="351"/>
        <v>1.2257556167612074</v>
      </c>
      <c r="W815" s="304">
        <f t="shared" ca="1" si="352"/>
        <v>27.696663401910683</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1.262220771417109</v>
      </c>
      <c r="AH815" s="304">
        <f t="shared" ca="1" si="376"/>
        <v>-8.5115451508696669</v>
      </c>
    </row>
    <row r="816" spans="1:34" x14ac:dyDescent="0.2">
      <c r="A816" s="347">
        <f t="shared" ca="1" si="354"/>
        <v>1E-4</v>
      </c>
      <c r="B816" s="304">
        <f t="shared" ca="1" si="355"/>
        <v>33.343500000001626</v>
      </c>
      <c r="D816" s="306">
        <f t="shared" ca="1" si="356"/>
        <v>-0.73087578587902691</v>
      </c>
      <c r="E816" s="307">
        <f t="shared" ca="1" si="357"/>
        <v>-1.3298631529710452</v>
      </c>
      <c r="F816" s="304">
        <f t="shared" ca="1" si="358"/>
        <v>1.5174700721972658</v>
      </c>
      <c r="G816" s="306">
        <f t="shared" ca="1" si="359"/>
        <v>9.0358779555947493</v>
      </c>
      <c r="H816" s="307">
        <f t="shared" ca="1" si="360"/>
        <v>-104.84161613520024</v>
      </c>
      <c r="I816" s="304">
        <f t="shared" ca="1" si="361"/>
        <v>105.23027874271304</v>
      </c>
      <c r="J816" s="306">
        <f t="shared" ca="1" si="362"/>
        <v>725.01152856350234</v>
      </c>
      <c r="K816" s="307">
        <f t="shared" ca="1" si="363"/>
        <v>-6.1768824366964576</v>
      </c>
      <c r="L816" s="304">
        <f t="shared" ca="1" si="348"/>
        <v>725.03784068600373</v>
      </c>
      <c r="M816" s="306">
        <f t="shared" ca="1" si="364"/>
        <v>-1.4848227929291216</v>
      </c>
      <c r="N816" s="304">
        <f t="shared" ca="1" si="365"/>
        <v>-85.074079359666044</v>
      </c>
      <c r="P816" s="310">
        <f t="shared" ca="1" si="366"/>
        <v>23</v>
      </c>
      <c r="Q816" s="304">
        <f t="shared" ca="1" si="367"/>
        <v>0</v>
      </c>
      <c r="R816" s="306">
        <f t="shared" ca="1" si="368"/>
        <v>0</v>
      </c>
      <c r="S816" s="307">
        <f t="shared" ca="1" si="369"/>
        <v>3.2539999999999996</v>
      </c>
      <c r="T816" s="304">
        <f t="shared" ca="1" si="349"/>
        <v>31.921739999999996</v>
      </c>
      <c r="U816" s="311">
        <f t="shared" ca="1" si="350"/>
        <v>0</v>
      </c>
      <c r="V816" s="306">
        <f t="shared" ca="1" si="351"/>
        <v>1.2257569018631864</v>
      </c>
      <c r="W816" s="304">
        <f t="shared" ca="1" si="352"/>
        <v>27.69675888166865</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1.2621921030958365</v>
      </c>
      <c r="AH816" s="304">
        <f t="shared" ca="1" si="376"/>
        <v>-8.5115744935189568</v>
      </c>
    </row>
    <row r="817" spans="1:34" x14ac:dyDescent="0.2">
      <c r="A817" s="347">
        <f t="shared" ca="1" si="354"/>
        <v>1E-4</v>
      </c>
      <c r="B817" s="304">
        <f t="shared" ca="1" si="355"/>
        <v>33.343600000001629</v>
      </c>
      <c r="D817" s="306">
        <f t="shared" ca="1" si="356"/>
        <v>-0.73087151707196896</v>
      </c>
      <c r="E817" s="307">
        <f t="shared" ca="1" si="357"/>
        <v>-1.3298333340075352</v>
      </c>
      <c r="F817" s="304">
        <f t="shared" ca="1" si="358"/>
        <v>1.5174418837980841</v>
      </c>
      <c r="G817" s="306">
        <f t="shared" ca="1" si="359"/>
        <v>9.0358048684430425</v>
      </c>
      <c r="H817" s="307">
        <f t="shared" ca="1" si="360"/>
        <v>-104.84174911853364</v>
      </c>
      <c r="I817" s="304">
        <f t="shared" ca="1" si="361"/>
        <v>105.23040495909027</v>
      </c>
      <c r="J817" s="306">
        <f t="shared" ca="1" si="362"/>
        <v>725.01152856350234</v>
      </c>
      <c r="K817" s="307">
        <f t="shared" ca="1" si="363"/>
        <v>-6.187366604959144</v>
      </c>
      <c r="L817" s="304">
        <f t="shared" ca="1" si="348"/>
        <v>725.03793008055118</v>
      </c>
      <c r="M817" s="306">
        <f t="shared" ca="1" si="364"/>
        <v>-1.4848235934218688</v>
      </c>
      <c r="N817" s="304">
        <f t="shared" ca="1" si="365"/>
        <v>-85.074125224521978</v>
      </c>
      <c r="P817" s="310">
        <f t="shared" ca="1" si="366"/>
        <v>23</v>
      </c>
      <c r="Q817" s="304">
        <f t="shared" ca="1" si="367"/>
        <v>0</v>
      </c>
      <c r="R817" s="306">
        <f t="shared" ca="1" si="368"/>
        <v>0</v>
      </c>
      <c r="S817" s="307">
        <f t="shared" ca="1" si="369"/>
        <v>3.2539999999999996</v>
      </c>
      <c r="T817" s="304">
        <f t="shared" ca="1" si="349"/>
        <v>31.921739999999996</v>
      </c>
      <c r="U817" s="311">
        <f t="shared" ca="1" si="350"/>
        <v>0</v>
      </c>
      <c r="V817" s="306">
        <f t="shared" ca="1" si="351"/>
        <v>1.2257581869681438</v>
      </c>
      <c r="W817" s="304">
        <f t="shared" ca="1" si="352"/>
        <v>27.696854360203837</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1.262163435137019</v>
      </c>
      <c r="AH817" s="304">
        <f t="shared" ca="1" si="376"/>
        <v>-8.5116038357924566</v>
      </c>
    </row>
    <row r="818" spans="1:34" x14ac:dyDescent="0.2">
      <c r="A818" s="347">
        <f t="shared" ca="1" si="354"/>
        <v>1E-4</v>
      </c>
      <c r="B818" s="304">
        <f t="shared" ca="1" si="355"/>
        <v>33.343700000001633</v>
      </c>
      <c r="D818" s="306">
        <f t="shared" ca="1" si="356"/>
        <v>-0.73086724825656413</v>
      </c>
      <c r="E818" s="307">
        <f t="shared" ca="1" si="357"/>
        <v>-1.3298035154259509</v>
      </c>
      <c r="F818" s="304">
        <f t="shared" ca="1" si="358"/>
        <v>1.5174136958039293</v>
      </c>
      <c r="G818" s="306">
        <f t="shared" ca="1" si="359"/>
        <v>9.0357317817182174</v>
      </c>
      <c r="H818" s="307">
        <f t="shared" ca="1" si="360"/>
        <v>-104.84188209888518</v>
      </c>
      <c r="I818" s="304">
        <f t="shared" ca="1" si="361"/>
        <v>105.23053117260073</v>
      </c>
      <c r="J818" s="306">
        <f t="shared" ca="1" si="362"/>
        <v>725.01152856350234</v>
      </c>
      <c r="K818" s="307">
        <f t="shared" ca="1" si="363"/>
        <v>-6.1978507865200152</v>
      </c>
      <c r="L818" s="304">
        <f t="shared" ca="1" si="348"/>
        <v>725.03801962680427</v>
      </c>
      <c r="M818" s="306">
        <f t="shared" ca="1" si="364"/>
        <v>-1.4848243939062207</v>
      </c>
      <c r="N818" s="304">
        <f t="shared" ca="1" si="365"/>
        <v>-85.074171088896918</v>
      </c>
      <c r="P818" s="310">
        <f t="shared" ca="1" si="366"/>
        <v>23</v>
      </c>
      <c r="Q818" s="304">
        <f t="shared" ca="1" si="367"/>
        <v>0</v>
      </c>
      <c r="R818" s="306">
        <f t="shared" ca="1" si="368"/>
        <v>0</v>
      </c>
      <c r="S818" s="307">
        <f t="shared" ca="1" si="369"/>
        <v>3.2539999999999996</v>
      </c>
      <c r="T818" s="304">
        <f t="shared" ca="1" si="349"/>
        <v>31.921739999999996</v>
      </c>
      <c r="U818" s="311">
        <f t="shared" ca="1" si="350"/>
        <v>0</v>
      </c>
      <c r="V818" s="306">
        <f t="shared" ca="1" si="351"/>
        <v>1.2257594720760789</v>
      </c>
      <c r="W818" s="304">
        <f t="shared" ca="1" si="352"/>
        <v>27.69694983751624</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1.262134767540644</v>
      </c>
      <c r="AH818" s="304">
        <f t="shared" ca="1" si="376"/>
        <v>-8.5116331776901788</v>
      </c>
    </row>
    <row r="819" spans="1:34" x14ac:dyDescent="0.2">
      <c r="A819" s="347">
        <f t="shared" ca="1" si="354"/>
        <v>1E-4</v>
      </c>
      <c r="B819" s="304">
        <f t="shared" ca="1" si="355"/>
        <v>33.343800000001636</v>
      </c>
      <c r="D819" s="306">
        <f t="shared" ca="1" si="356"/>
        <v>-0.73086297943281553</v>
      </c>
      <c r="E819" s="307">
        <f t="shared" ca="1" si="357"/>
        <v>-1.3297736972262921</v>
      </c>
      <c r="F819" s="304">
        <f t="shared" ca="1" si="358"/>
        <v>1.5173855082148027</v>
      </c>
      <c r="G819" s="306">
        <f t="shared" ca="1" si="359"/>
        <v>9.035658695420274</v>
      </c>
      <c r="H819" s="307">
        <f t="shared" ca="1" si="360"/>
        <v>-104.8420150762549</v>
      </c>
      <c r="I819" s="304">
        <f t="shared" ca="1" si="361"/>
        <v>105.23065738324446</v>
      </c>
      <c r="J819" s="306">
        <f t="shared" ca="1" si="362"/>
        <v>725.01152856350234</v>
      </c>
      <c r="K819" s="307">
        <f t="shared" ca="1" si="363"/>
        <v>-6.2083349813787718</v>
      </c>
      <c r="L819" s="304">
        <f t="shared" ca="1" si="348"/>
        <v>725.03810932476313</v>
      </c>
      <c r="M819" s="306">
        <f t="shared" ca="1" si="364"/>
        <v>-1.4848251943821777</v>
      </c>
      <c r="N819" s="304">
        <f t="shared" ca="1" si="365"/>
        <v>-85.074216952790863</v>
      </c>
      <c r="P819" s="310">
        <f t="shared" ca="1" si="366"/>
        <v>23</v>
      </c>
      <c r="Q819" s="304">
        <f t="shared" ca="1" si="367"/>
        <v>0</v>
      </c>
      <c r="R819" s="306">
        <f t="shared" ca="1" si="368"/>
        <v>0</v>
      </c>
      <c r="S819" s="307">
        <f t="shared" ca="1" si="369"/>
        <v>3.2539999999999996</v>
      </c>
      <c r="T819" s="304">
        <f t="shared" ca="1" si="349"/>
        <v>31.921739999999996</v>
      </c>
      <c r="U819" s="311">
        <f t="shared" ca="1" si="350"/>
        <v>0</v>
      </c>
      <c r="V819" s="306">
        <f t="shared" ca="1" si="351"/>
        <v>1.225760757186992</v>
      </c>
      <c r="W819" s="304">
        <f t="shared" ca="1" si="352"/>
        <v>27.697045313605862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1.2621061003067151</v>
      </c>
      <c r="AH819" s="304">
        <f t="shared" ca="1" si="376"/>
        <v>-8.5116625192121216</v>
      </c>
    </row>
    <row r="820" spans="1:34" x14ac:dyDescent="0.2">
      <c r="A820" s="347">
        <f t="shared" ca="1" si="354"/>
        <v>1E-4</v>
      </c>
      <c r="B820" s="304">
        <f t="shared" ca="1" si="355"/>
        <v>33.343900000001639</v>
      </c>
      <c r="D820" s="306">
        <f t="shared" ca="1" si="356"/>
        <v>-0.7308587106007215</v>
      </c>
      <c r="E820" s="307">
        <f t="shared" ca="1" si="357"/>
        <v>-1.3297438794085608</v>
      </c>
      <c r="F820" s="304">
        <f t="shared" ca="1" si="358"/>
        <v>1.517357321030705</v>
      </c>
      <c r="G820" s="306">
        <f t="shared" ca="1" si="359"/>
        <v>9.035585609549214</v>
      </c>
      <c r="H820" s="307">
        <f t="shared" ca="1" si="360"/>
        <v>-104.84214805064283</v>
      </c>
      <c r="I820" s="304">
        <f t="shared" ca="1" si="361"/>
        <v>105.23078359102152</v>
      </c>
      <c r="J820" s="306">
        <f t="shared" ca="1" si="362"/>
        <v>725.01152856350234</v>
      </c>
      <c r="K820" s="307">
        <f t="shared" ca="1" si="363"/>
        <v>-6.2188191895351164</v>
      </c>
      <c r="L820" s="304">
        <f t="shared" ca="1" si="348"/>
        <v>725.03819917442854</v>
      </c>
      <c r="M820" s="306">
        <f t="shared" ca="1" si="364"/>
        <v>-1.48482599484974</v>
      </c>
      <c r="N820" s="304">
        <f t="shared" ca="1" si="365"/>
        <v>-85.074262816203813</v>
      </c>
      <c r="P820" s="310">
        <f t="shared" ca="1" si="366"/>
        <v>23</v>
      </c>
      <c r="Q820" s="304">
        <f t="shared" ca="1" si="367"/>
        <v>0</v>
      </c>
      <c r="R820" s="306">
        <f t="shared" ca="1" si="368"/>
        <v>0</v>
      </c>
      <c r="S820" s="307">
        <f t="shared" ca="1" si="369"/>
        <v>3.2539999999999996</v>
      </c>
      <c r="T820" s="304">
        <f t="shared" ca="1" si="349"/>
        <v>31.921739999999996</v>
      </c>
      <c r="U820" s="311">
        <f t="shared" ca="1" si="350"/>
        <v>0</v>
      </c>
      <c r="V820" s="306">
        <f t="shared" ca="1" si="351"/>
        <v>1.2257620423008826</v>
      </c>
      <c r="W820" s="304">
        <f t="shared" ca="1" si="352"/>
        <v>27.697140788472716</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1.2620774334352269</v>
      </c>
      <c r="AH820" s="304">
        <f t="shared" ca="1" si="376"/>
        <v>-8.5116918603582867</v>
      </c>
    </row>
    <row r="821" spans="1:34" x14ac:dyDescent="0.2">
      <c r="A821" s="347">
        <f t="shared" ca="1" si="354"/>
        <v>1E-4</v>
      </c>
      <c r="B821" s="304">
        <f t="shared" ca="1" si="355"/>
        <v>33.344000000001643</v>
      </c>
      <c r="D821" s="306">
        <f t="shared" ca="1" si="356"/>
        <v>-0.73085444176028402</v>
      </c>
      <c r="E821" s="307">
        <f t="shared" ca="1" si="357"/>
        <v>-1.3297140619727532</v>
      </c>
      <c r="F821" s="304">
        <f t="shared" ca="1" si="358"/>
        <v>1.5173291342516346</v>
      </c>
      <c r="G821" s="306">
        <f t="shared" ca="1" si="359"/>
        <v>9.0355125241050374</v>
      </c>
      <c r="H821" s="307">
        <f t="shared" ca="1" si="360"/>
        <v>-104.84228102204904</v>
      </c>
      <c r="I821" s="304">
        <f t="shared" ca="1" si="361"/>
        <v>105.23090979593192</v>
      </c>
      <c r="J821" s="306">
        <f t="shared" ca="1" si="362"/>
        <v>725.01152856350234</v>
      </c>
      <c r="K821" s="307">
        <f t="shared" ca="1" si="363"/>
        <v>-6.2293034109887513</v>
      </c>
      <c r="L821" s="304">
        <f t="shared" ca="1" si="348"/>
        <v>725.03828917580097</v>
      </c>
      <c r="M821" s="306">
        <f t="shared" ca="1" si="364"/>
        <v>-1.4848267953089076</v>
      </c>
      <c r="N821" s="304">
        <f t="shared" ca="1" si="365"/>
        <v>-85.074308679135783</v>
      </c>
      <c r="P821" s="310">
        <f t="shared" ca="1" si="366"/>
        <v>23</v>
      </c>
      <c r="Q821" s="304">
        <f t="shared" ca="1" si="367"/>
        <v>0</v>
      </c>
      <c r="R821" s="306">
        <f t="shared" ca="1" si="368"/>
        <v>0</v>
      </c>
      <c r="S821" s="307">
        <f t="shared" ca="1" si="369"/>
        <v>3.2539999999999996</v>
      </c>
      <c r="T821" s="304">
        <f t="shared" ca="1" si="349"/>
        <v>31.921739999999996</v>
      </c>
      <c r="U821" s="311">
        <f t="shared" ca="1" si="350"/>
        <v>0</v>
      </c>
      <c r="V821" s="306">
        <f t="shared" ca="1" si="351"/>
        <v>1.2257633274177506</v>
      </c>
      <c r="W821" s="304">
        <f t="shared" ca="1" si="352"/>
        <v>27.697236262116803</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1.2620487669261813</v>
      </c>
      <c r="AH821" s="304">
        <f t="shared" ca="1" si="376"/>
        <v>-8.5117212011286778</v>
      </c>
    </row>
    <row r="822" spans="1:34" x14ac:dyDescent="0.2">
      <c r="A822" s="347">
        <f t="shared" ca="1" si="354"/>
        <v>1E-4</v>
      </c>
      <c r="B822" s="304">
        <f t="shared" ca="1" si="355"/>
        <v>33.344100000001646</v>
      </c>
      <c r="D822" s="306">
        <f t="shared" ca="1" si="356"/>
        <v>-0.73085017291150278</v>
      </c>
      <c r="E822" s="307">
        <f t="shared" ca="1" si="357"/>
        <v>-1.3296842449188642</v>
      </c>
      <c r="F822" s="304">
        <f t="shared" ca="1" si="358"/>
        <v>1.5173009478775867</v>
      </c>
      <c r="G822" s="306">
        <f t="shared" ca="1" si="359"/>
        <v>9.0354394390877459</v>
      </c>
      <c r="H822" s="307">
        <f t="shared" ca="1" si="360"/>
        <v>-104.84241399047353</v>
      </c>
      <c r="I822" s="304">
        <f t="shared" ca="1" si="361"/>
        <v>105.23103599797572</v>
      </c>
      <c r="J822" s="306">
        <f t="shared" ca="1" si="362"/>
        <v>725.01152856350234</v>
      </c>
      <c r="K822" s="307">
        <f t="shared" ca="1" si="363"/>
        <v>-6.2397876457393773</v>
      </c>
      <c r="L822" s="304">
        <f t="shared" ca="1" si="348"/>
        <v>725.03837932888086</v>
      </c>
      <c r="M822" s="306">
        <f t="shared" ca="1" si="364"/>
        <v>-1.4848275957596806</v>
      </c>
      <c r="N822" s="304">
        <f t="shared" ca="1" si="365"/>
        <v>-85.074354541586786</v>
      </c>
      <c r="P822" s="310">
        <f t="shared" ca="1" si="366"/>
        <v>23</v>
      </c>
      <c r="Q822" s="304">
        <f t="shared" ca="1" si="367"/>
        <v>0</v>
      </c>
      <c r="R822" s="306">
        <f t="shared" ca="1" si="368"/>
        <v>0</v>
      </c>
      <c r="S822" s="307">
        <f t="shared" ca="1" si="369"/>
        <v>3.2539999999999996</v>
      </c>
      <c r="T822" s="304">
        <f t="shared" ca="1" si="349"/>
        <v>31.921739999999996</v>
      </c>
      <c r="U822" s="311">
        <f t="shared" ca="1" si="350"/>
        <v>0</v>
      </c>
      <c r="V822" s="306">
        <f t="shared" ca="1" si="351"/>
        <v>1.2257646125375965</v>
      </c>
      <c r="W822" s="304">
        <f t="shared" ca="1" si="352"/>
        <v>27.697331734538167</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1.2620201007795746</v>
      </c>
      <c r="AH822" s="304">
        <f t="shared" ca="1" si="376"/>
        <v>-8.5117505415232966</v>
      </c>
    </row>
    <row r="823" spans="1:34" x14ac:dyDescent="0.2">
      <c r="A823" s="347">
        <f t="shared" ca="1" si="354"/>
        <v>1E-4</v>
      </c>
      <c r="B823" s="304">
        <f t="shared" ca="1" si="355"/>
        <v>33.344200000001649</v>
      </c>
      <c r="D823" s="306">
        <f t="shared" ca="1" si="356"/>
        <v>-0.73084590405438044</v>
      </c>
      <c r="E823" s="307">
        <f t="shared" ca="1" si="357"/>
        <v>-1.3296544282468812</v>
      </c>
      <c r="F823" s="304">
        <f t="shared" ca="1" si="358"/>
        <v>1.5172727619085518</v>
      </c>
      <c r="G823" s="306">
        <f t="shared" ca="1" si="359"/>
        <v>9.0353663544973397</v>
      </c>
      <c r="H823" s="307">
        <f t="shared" ca="1" si="360"/>
        <v>-104.84254695591636</v>
      </c>
      <c r="I823" s="304">
        <f t="shared" ca="1" si="361"/>
        <v>105.23116219715294</v>
      </c>
      <c r="J823" s="306">
        <f t="shared" ca="1" si="362"/>
        <v>725.01152856350234</v>
      </c>
      <c r="K823" s="307">
        <f t="shared" ca="1" si="363"/>
        <v>-6.2502718937866968</v>
      </c>
      <c r="L823" s="304">
        <f t="shared" ca="1" si="348"/>
        <v>725.0384696336688</v>
      </c>
      <c r="M823" s="306">
        <f t="shared" ca="1" si="364"/>
        <v>-1.4848283962020592</v>
      </c>
      <c r="N823" s="304">
        <f t="shared" ca="1" si="365"/>
        <v>-85.074400403556822</v>
      </c>
      <c r="P823" s="310">
        <f t="shared" ca="1" si="366"/>
        <v>23</v>
      </c>
      <c r="Q823" s="304">
        <f t="shared" ca="1" si="367"/>
        <v>0</v>
      </c>
      <c r="R823" s="306">
        <f t="shared" ca="1" si="368"/>
        <v>0</v>
      </c>
      <c r="S823" s="307">
        <f t="shared" ca="1" si="369"/>
        <v>3.2539999999999996</v>
      </c>
      <c r="T823" s="304">
        <f t="shared" ca="1" si="349"/>
        <v>31.921739999999996</v>
      </c>
      <c r="U823" s="311">
        <f t="shared" ca="1" si="350"/>
        <v>0</v>
      </c>
      <c r="V823" s="306">
        <f t="shared" ca="1" si="351"/>
        <v>1.22576589766042</v>
      </c>
      <c r="W823" s="304">
        <f t="shared" ca="1" si="352"/>
        <v>27.697427205736766</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1.2619914349953927</v>
      </c>
      <c r="AH823" s="304">
        <f t="shared" ca="1" si="376"/>
        <v>-8.5117798815421555</v>
      </c>
    </row>
    <row r="824" spans="1:34" x14ac:dyDescent="0.2">
      <c r="A824" s="347">
        <f t="shared" ca="1" si="354"/>
        <v>1E-4</v>
      </c>
      <c r="B824" s="304">
        <f t="shared" ca="1" si="355"/>
        <v>33.344300000001653</v>
      </c>
      <c r="D824" s="306">
        <f t="shared" ca="1" si="356"/>
        <v>-0.73084163518891587</v>
      </c>
      <c r="E824" s="307">
        <f t="shared" ca="1" si="357"/>
        <v>-1.329624611956822</v>
      </c>
      <c r="F824" s="304">
        <f t="shared" ca="1" si="358"/>
        <v>1.517244576344545</v>
      </c>
      <c r="G824" s="306">
        <f t="shared" ca="1" si="359"/>
        <v>9.0352932703338205</v>
      </c>
      <c r="H824" s="307">
        <f t="shared" ca="1" si="360"/>
        <v>-104.84267991837756</v>
      </c>
      <c r="I824" s="304">
        <f t="shared" ca="1" si="361"/>
        <v>105.23128839346361</v>
      </c>
      <c r="J824" s="306">
        <f t="shared" ca="1" si="362"/>
        <v>725.01152856350234</v>
      </c>
      <c r="K824" s="307">
        <f t="shared" ca="1" si="363"/>
        <v>-6.2607561551304114</v>
      </c>
      <c r="L824" s="304">
        <f t="shared" ca="1" si="348"/>
        <v>725.03856009016522</v>
      </c>
      <c r="M824" s="306">
        <f t="shared" ca="1" si="364"/>
        <v>-1.4848291966360434</v>
      </c>
      <c r="N824" s="304">
        <f t="shared" ca="1" si="365"/>
        <v>-85.074446265045893</v>
      </c>
      <c r="P824" s="310">
        <f t="shared" ca="1" si="366"/>
        <v>23</v>
      </c>
      <c r="Q824" s="304">
        <f t="shared" ca="1" si="367"/>
        <v>0</v>
      </c>
      <c r="R824" s="306">
        <f t="shared" ca="1" si="368"/>
        <v>0</v>
      </c>
      <c r="S824" s="307">
        <f t="shared" ca="1" si="369"/>
        <v>3.2539999999999996</v>
      </c>
      <c r="T824" s="304">
        <f t="shared" ca="1" si="349"/>
        <v>31.921739999999996</v>
      </c>
      <c r="U824" s="311">
        <f t="shared" ca="1" si="350"/>
        <v>0</v>
      </c>
      <c r="V824" s="306">
        <f t="shared" ca="1" si="351"/>
        <v>1.2257671827862211</v>
      </c>
      <c r="W824" s="304">
        <f t="shared" ca="1" si="352"/>
        <v>27.697522675712644</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1.2619627695736533</v>
      </c>
      <c r="AH824" s="304">
        <f t="shared" ca="1" si="376"/>
        <v>-8.5118092211852403</v>
      </c>
    </row>
    <row r="825" spans="1:34" x14ac:dyDescent="0.2">
      <c r="A825" s="347">
        <f t="shared" ca="1" si="354"/>
        <v>1E-4</v>
      </c>
      <c r="B825" s="304">
        <f t="shared" ca="1" si="355"/>
        <v>33.344400000001656</v>
      </c>
      <c r="D825" s="306">
        <f t="shared" ca="1" si="356"/>
        <v>-0.73083736631511176</v>
      </c>
      <c r="E825" s="307">
        <f t="shared" ca="1" si="357"/>
        <v>-1.3295947960486707</v>
      </c>
      <c r="F825" s="304">
        <f t="shared" ca="1" si="358"/>
        <v>1.5172163911855536</v>
      </c>
      <c r="G825" s="306">
        <f t="shared" ca="1" si="359"/>
        <v>9.0352201865971882</v>
      </c>
      <c r="H825" s="307">
        <f t="shared" ca="1" si="360"/>
        <v>-104.84281287785716</v>
      </c>
      <c r="I825" s="304">
        <f t="shared" ca="1" si="361"/>
        <v>105.23141458690776</v>
      </c>
      <c r="J825" s="306">
        <f t="shared" ca="1" si="362"/>
        <v>725.01152856350234</v>
      </c>
      <c r="K825" s="307">
        <f t="shared" ca="1" si="363"/>
        <v>-6.2712404297702236</v>
      </c>
      <c r="L825" s="304">
        <f t="shared" ca="1" si="348"/>
        <v>725.03865069837082</v>
      </c>
      <c r="M825" s="306">
        <f t="shared" ca="1" si="364"/>
        <v>-1.4848299970616334</v>
      </c>
      <c r="N825" s="304">
        <f t="shared" ca="1" si="365"/>
        <v>-85.074492126054025</v>
      </c>
      <c r="P825" s="310">
        <f t="shared" ca="1" si="366"/>
        <v>23</v>
      </c>
      <c r="Q825" s="304">
        <f t="shared" ca="1" si="367"/>
        <v>0</v>
      </c>
      <c r="R825" s="306">
        <f t="shared" ca="1" si="368"/>
        <v>0</v>
      </c>
      <c r="S825" s="307">
        <f t="shared" ca="1" si="369"/>
        <v>3.2539999999999996</v>
      </c>
      <c r="T825" s="304">
        <f t="shared" ca="1" si="349"/>
        <v>31.921739999999996</v>
      </c>
      <c r="U825" s="311">
        <f t="shared" ca="1" si="350"/>
        <v>0</v>
      </c>
      <c r="V825" s="306">
        <f t="shared" ca="1" si="351"/>
        <v>1.2257684679149998</v>
      </c>
      <c r="W825" s="304">
        <f t="shared" ca="1" si="352"/>
        <v>27.697618144465782</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1.2619341045143404</v>
      </c>
      <c r="AH825" s="304">
        <f t="shared" ca="1" si="376"/>
        <v>-8.5118385604525653</v>
      </c>
    </row>
    <row r="826" spans="1:34" x14ac:dyDescent="0.2">
      <c r="A826" s="347">
        <f t="shared" ca="1" si="354"/>
        <v>1E-4</v>
      </c>
      <c r="B826" s="304">
        <f t="shared" ca="1" si="355"/>
        <v>33.344500000001659</v>
      </c>
      <c r="D826" s="306">
        <f t="shared" ca="1" si="356"/>
        <v>-0.73083309743296732</v>
      </c>
      <c r="E826" s="307">
        <f t="shared" ca="1" si="357"/>
        <v>-1.3295649805224325</v>
      </c>
      <c r="F826" s="304">
        <f t="shared" ca="1" si="358"/>
        <v>1.5171882064315823</v>
      </c>
      <c r="G826" s="306">
        <f t="shared" ca="1" si="359"/>
        <v>9.0351471032874446</v>
      </c>
      <c r="H826" s="307">
        <f t="shared" ca="1" si="360"/>
        <v>-104.84294583435521</v>
      </c>
      <c r="I826" s="304">
        <f t="shared" ca="1" si="361"/>
        <v>105.23154077748545</v>
      </c>
      <c r="J826" s="306">
        <f t="shared" ca="1" si="362"/>
        <v>725.01152856350234</v>
      </c>
      <c r="K826" s="307">
        <f t="shared" ca="1" si="363"/>
        <v>-6.281724717705834</v>
      </c>
      <c r="L826" s="304">
        <f t="shared" ca="1" si="348"/>
        <v>725.03874145828593</v>
      </c>
      <c r="M826" s="306">
        <f t="shared" ca="1" si="364"/>
        <v>-1.4848307974788293</v>
      </c>
      <c r="N826" s="304">
        <f t="shared" ca="1" si="365"/>
        <v>-85.074537986581191</v>
      </c>
      <c r="P826" s="310">
        <f t="shared" ca="1" si="366"/>
        <v>23</v>
      </c>
      <c r="Q826" s="304">
        <f t="shared" ca="1" si="367"/>
        <v>0</v>
      </c>
      <c r="R826" s="306">
        <f t="shared" ca="1" si="368"/>
        <v>0</v>
      </c>
      <c r="S826" s="307">
        <f t="shared" ca="1" si="369"/>
        <v>3.2539999999999996</v>
      </c>
      <c r="T826" s="304">
        <f t="shared" ca="1" si="349"/>
        <v>31.921739999999996</v>
      </c>
      <c r="U826" s="311">
        <f t="shared" ca="1" si="350"/>
        <v>0</v>
      </c>
      <c r="V826" s="306">
        <f t="shared" ca="1" si="351"/>
        <v>1.2257697530467559</v>
      </c>
      <c r="W826" s="304">
        <f t="shared" ca="1" si="352"/>
        <v>27.697713611996218</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1.2619054398174612</v>
      </c>
      <c r="AH826" s="304">
        <f t="shared" ca="1" si="376"/>
        <v>-8.511867899344125</v>
      </c>
    </row>
    <row r="827" spans="1:34" x14ac:dyDescent="0.2">
      <c r="A827" s="347">
        <f t="shared" ca="1" si="354"/>
        <v>1E-4</v>
      </c>
      <c r="B827" s="304">
        <f t="shared" ca="1" si="355"/>
        <v>33.344600000001662</v>
      </c>
      <c r="D827" s="306">
        <f t="shared" ca="1" si="356"/>
        <v>-0.73082882854248554</v>
      </c>
      <c r="E827" s="307">
        <f t="shared" ca="1" si="357"/>
        <v>-1.3295351653780934</v>
      </c>
      <c r="F827" s="304">
        <f t="shared" ca="1" si="358"/>
        <v>1.51716002208262</v>
      </c>
      <c r="G827" s="306">
        <f t="shared" ca="1" si="359"/>
        <v>9.0350740204045898</v>
      </c>
      <c r="H827" s="307">
        <f t="shared" ca="1" si="360"/>
        <v>-104.84307878787175</v>
      </c>
      <c r="I827" s="304">
        <f t="shared" ca="1" si="361"/>
        <v>105.23166696519671</v>
      </c>
      <c r="J827" s="306">
        <f t="shared" ca="1" si="362"/>
        <v>725.01152856350234</v>
      </c>
      <c r="K827" s="307">
        <f t="shared" ca="1" si="363"/>
        <v>-6.2922090189369451</v>
      </c>
      <c r="L827" s="304">
        <f t="shared" ca="1" si="348"/>
        <v>725.03883236991123</v>
      </c>
      <c r="M827" s="306">
        <f t="shared" ca="1" si="364"/>
        <v>-1.4848315978876312</v>
      </c>
      <c r="N827" s="304">
        <f t="shared" ca="1" si="365"/>
        <v>-85.074583846627434</v>
      </c>
      <c r="P827" s="310">
        <f t="shared" ca="1" si="366"/>
        <v>23</v>
      </c>
      <c r="Q827" s="304">
        <f t="shared" ca="1" si="367"/>
        <v>0</v>
      </c>
      <c r="R827" s="306">
        <f t="shared" ca="1" si="368"/>
        <v>0</v>
      </c>
      <c r="S827" s="307">
        <f t="shared" ca="1" si="369"/>
        <v>3.2539999999999996</v>
      </c>
      <c r="T827" s="304">
        <f t="shared" ca="1" si="349"/>
        <v>31.921739999999996</v>
      </c>
      <c r="U827" s="311">
        <f t="shared" ca="1" si="350"/>
        <v>0</v>
      </c>
      <c r="V827" s="306">
        <f t="shared" ca="1" si="351"/>
        <v>1.2257710381814901</v>
      </c>
      <c r="W827" s="304">
        <f t="shared" ca="1" si="352"/>
        <v>27.697809078303962</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1.2618767754830014</v>
      </c>
      <c r="AH827" s="304">
        <f t="shared" ca="1" si="376"/>
        <v>-8.511897237859932</v>
      </c>
    </row>
    <row r="828" spans="1:34" x14ac:dyDescent="0.2">
      <c r="A828" s="347">
        <f t="shared" ca="1" si="354"/>
        <v>1E-4</v>
      </c>
      <c r="B828" s="304">
        <f t="shared" ca="1" si="355"/>
        <v>33.344700000001666</v>
      </c>
      <c r="D828" s="306">
        <f t="shared" ca="1" si="356"/>
        <v>-0.73082455964366622</v>
      </c>
      <c r="E828" s="307">
        <f t="shared" ca="1" si="357"/>
        <v>-1.3295053506156531</v>
      </c>
      <c r="F828" s="304">
        <f t="shared" ca="1" si="358"/>
        <v>1.5171318381386667</v>
      </c>
      <c r="G828" s="306">
        <f t="shared" ca="1" si="359"/>
        <v>9.0350009379486256</v>
      </c>
      <c r="H828" s="307">
        <f t="shared" ca="1" si="360"/>
        <v>-104.84321173840681</v>
      </c>
      <c r="I828" s="304">
        <f t="shared" ca="1" si="361"/>
        <v>105.23179315004157</v>
      </c>
      <c r="J828" s="306">
        <f t="shared" ca="1" si="362"/>
        <v>725.01152856350234</v>
      </c>
      <c r="K828" s="307">
        <f t="shared" ca="1" si="363"/>
        <v>-6.3026933334632593</v>
      </c>
      <c r="L828" s="304">
        <f t="shared" ca="1" si="348"/>
        <v>725.03892343324708</v>
      </c>
      <c r="M828" s="306">
        <f t="shared" ca="1" si="364"/>
        <v>-1.4848323982880391</v>
      </c>
      <c r="N828" s="304">
        <f t="shared" ca="1" si="365"/>
        <v>-85.074629706192724</v>
      </c>
      <c r="P828" s="310">
        <f t="shared" ca="1" si="366"/>
        <v>23</v>
      </c>
      <c r="Q828" s="304">
        <f t="shared" ca="1" si="367"/>
        <v>0</v>
      </c>
      <c r="R828" s="306">
        <f t="shared" ca="1" si="368"/>
        <v>0</v>
      </c>
      <c r="S828" s="307">
        <f t="shared" ca="1" si="369"/>
        <v>3.2539999999999996</v>
      </c>
      <c r="T828" s="304">
        <f t="shared" ca="1" si="349"/>
        <v>31.921739999999996</v>
      </c>
      <c r="U828" s="311">
        <f t="shared" ca="1" si="350"/>
        <v>0</v>
      </c>
      <c r="V828" s="306">
        <f t="shared" ca="1" si="351"/>
        <v>1.2257723233192008</v>
      </c>
      <c r="W828" s="304">
        <f t="shared" ca="1" si="352"/>
        <v>27.697904543388979</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1.261848111510961</v>
      </c>
      <c r="AH828" s="304">
        <f t="shared" ca="1" si="376"/>
        <v>-8.5119265759999898</v>
      </c>
    </row>
    <row r="829" spans="1:34" x14ac:dyDescent="0.2">
      <c r="A829" s="347">
        <f t="shared" ca="1" si="354"/>
        <v>1E-4</v>
      </c>
      <c r="B829" s="304">
        <f t="shared" ca="1" si="355"/>
        <v>33.344800000001669</v>
      </c>
      <c r="D829" s="306">
        <f t="shared" ca="1" si="356"/>
        <v>-0.73082029073650989</v>
      </c>
      <c r="E829" s="307">
        <f t="shared" ca="1" si="357"/>
        <v>-1.3294755362351225</v>
      </c>
      <c r="F829" s="304">
        <f t="shared" ca="1" si="358"/>
        <v>1.5171036545997321</v>
      </c>
      <c r="G829" s="306">
        <f t="shared" ca="1" si="359"/>
        <v>9.0349278559195518</v>
      </c>
      <c r="H829" s="307">
        <f t="shared" ca="1" si="360"/>
        <v>-104.84334468596043</v>
      </c>
      <c r="I829" s="304">
        <f t="shared" ca="1" si="361"/>
        <v>105.23191933202007</v>
      </c>
      <c r="J829" s="306">
        <f t="shared" ca="1" si="362"/>
        <v>725.01152856350234</v>
      </c>
      <c r="K829" s="307">
        <f t="shared" ca="1" si="363"/>
        <v>-6.3131776612844774</v>
      </c>
      <c r="L829" s="304">
        <f t="shared" ca="1" si="348"/>
        <v>725.03901464829403</v>
      </c>
      <c r="M829" s="306">
        <f t="shared" ca="1" si="364"/>
        <v>-1.4848331986800534</v>
      </c>
      <c r="N829" s="304">
        <f t="shared" ca="1" si="365"/>
        <v>-85.07467556527709</v>
      </c>
      <c r="P829" s="310">
        <f t="shared" ca="1" si="366"/>
        <v>23</v>
      </c>
      <c r="Q829" s="304">
        <f t="shared" ca="1" si="367"/>
        <v>0</v>
      </c>
      <c r="R829" s="306">
        <f t="shared" ca="1" si="368"/>
        <v>0</v>
      </c>
      <c r="S829" s="307">
        <f t="shared" ca="1" si="369"/>
        <v>3.2539999999999996</v>
      </c>
      <c r="T829" s="304">
        <f t="shared" ca="1" si="349"/>
        <v>31.921739999999996</v>
      </c>
      <c r="U829" s="311">
        <f t="shared" ca="1" si="350"/>
        <v>0</v>
      </c>
      <c r="V829" s="306">
        <f t="shared" ca="1" si="351"/>
        <v>1.2257736084598896</v>
      </c>
      <c r="W829" s="304">
        <f t="shared" ca="1" si="352"/>
        <v>27.698000007251323</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1.2618194479013507</v>
      </c>
      <c r="AH829" s="304">
        <f t="shared" ca="1" si="376"/>
        <v>-8.5119559137642842</v>
      </c>
    </row>
    <row r="830" spans="1:34" x14ac:dyDescent="0.2">
      <c r="A830" s="347">
        <f t="shared" ca="1" si="354"/>
        <v>1E-4</v>
      </c>
      <c r="B830" s="304">
        <f t="shared" ca="1" si="355"/>
        <v>33.344900000001672</v>
      </c>
      <c r="D830" s="306">
        <f t="shared" ca="1" si="356"/>
        <v>-0.73081602182101824</v>
      </c>
      <c r="E830" s="307">
        <f t="shared" ca="1" si="357"/>
        <v>-1.3294457222364819</v>
      </c>
      <c r="F830" s="304">
        <f t="shared" ca="1" si="358"/>
        <v>1.5170754714658001</v>
      </c>
      <c r="G830" s="306">
        <f t="shared" ca="1" si="359"/>
        <v>9.0348547743173704</v>
      </c>
      <c r="H830" s="307">
        <f t="shared" ca="1" si="360"/>
        <v>-104.84347763053266</v>
      </c>
      <c r="I830" s="304">
        <f t="shared" ca="1" si="361"/>
        <v>105.23204551113224</v>
      </c>
      <c r="J830" s="306">
        <f t="shared" ca="1" si="362"/>
        <v>725.01152856350234</v>
      </c>
      <c r="K830" s="307">
        <f t="shared" ca="1" si="363"/>
        <v>-6.3236620024003019</v>
      </c>
      <c r="L830" s="304">
        <f t="shared" ca="1" si="348"/>
        <v>725.03910601505265</v>
      </c>
      <c r="M830" s="306">
        <f t="shared" ca="1" si="364"/>
        <v>-1.4848339990636741</v>
      </c>
      <c r="N830" s="304">
        <f t="shared" ca="1" si="365"/>
        <v>-85.074721423880561</v>
      </c>
      <c r="P830" s="310">
        <f t="shared" ca="1" si="366"/>
        <v>23</v>
      </c>
      <c r="Q830" s="304">
        <f t="shared" ca="1" si="367"/>
        <v>0</v>
      </c>
      <c r="R830" s="306">
        <f t="shared" ca="1" si="368"/>
        <v>0</v>
      </c>
      <c r="S830" s="307">
        <f t="shared" ca="1" si="369"/>
        <v>3.2539999999999996</v>
      </c>
      <c r="T830" s="304">
        <f t="shared" ca="1" si="349"/>
        <v>31.921739999999996</v>
      </c>
      <c r="U830" s="311">
        <f t="shared" ca="1" si="350"/>
        <v>0</v>
      </c>
      <c r="V830" s="306">
        <f t="shared" ca="1" si="351"/>
        <v>1.225774893603556</v>
      </c>
      <c r="W830" s="304">
        <f t="shared" ca="1" si="352"/>
        <v>27.698095469891001</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1.2617907846541527</v>
      </c>
      <c r="AH830" s="304">
        <f t="shared" ca="1" si="376"/>
        <v>-8.5119852511528364</v>
      </c>
    </row>
    <row r="831" spans="1:34" x14ac:dyDescent="0.2">
      <c r="A831" s="347">
        <f t="shared" ca="1" si="354"/>
        <v>1E-4</v>
      </c>
      <c r="B831" s="304">
        <f t="shared" ca="1" si="355"/>
        <v>33.345000000001676</v>
      </c>
      <c r="D831" s="306">
        <f t="shared" ca="1" si="356"/>
        <v>-0.73081175289719058</v>
      </c>
      <c r="E831" s="307">
        <f t="shared" ca="1" si="357"/>
        <v>-1.329415908619735</v>
      </c>
      <c r="F831" s="304">
        <f t="shared" ca="1" si="358"/>
        <v>1.517047288736874</v>
      </c>
      <c r="G831" s="306">
        <f t="shared" ca="1" si="359"/>
        <v>9.0347816931420812</v>
      </c>
      <c r="H831" s="307">
        <f t="shared" ca="1" si="360"/>
        <v>-104.84361057212352</v>
      </c>
      <c r="I831" s="304">
        <f t="shared" ca="1" si="361"/>
        <v>105.23217168737813</v>
      </c>
      <c r="J831" s="306">
        <f t="shared" ca="1" si="362"/>
        <v>725.01152856350234</v>
      </c>
      <c r="K831" s="307">
        <f t="shared" ca="1" si="363"/>
        <v>-6.334146356810435</v>
      </c>
      <c r="L831" s="304">
        <f t="shared" ca="1" si="348"/>
        <v>725.03919753352352</v>
      </c>
      <c r="M831" s="306">
        <f t="shared" ca="1" si="364"/>
        <v>-1.4848347994389013</v>
      </c>
      <c r="N831" s="304">
        <f t="shared" ca="1" si="365"/>
        <v>-85.074767282003094</v>
      </c>
      <c r="P831" s="310">
        <f t="shared" ca="1" si="366"/>
        <v>23</v>
      </c>
      <c r="Q831" s="304">
        <f t="shared" ca="1" si="367"/>
        <v>0</v>
      </c>
      <c r="R831" s="306">
        <f t="shared" ca="1" si="368"/>
        <v>0</v>
      </c>
      <c r="S831" s="307">
        <f t="shared" ca="1" si="369"/>
        <v>3.2539999999999996</v>
      </c>
      <c r="T831" s="304">
        <f t="shared" ca="1" si="349"/>
        <v>31.921739999999996</v>
      </c>
      <c r="U831" s="311">
        <f t="shared" ca="1" si="350"/>
        <v>0</v>
      </c>
      <c r="V831" s="306">
        <f t="shared" ca="1" si="351"/>
        <v>1.2257761787501995</v>
      </c>
      <c r="W831" s="304">
        <f t="shared" ca="1" si="352"/>
        <v>27.698190931308002</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1.2617621217693671</v>
      </c>
      <c r="AH831" s="304">
        <f t="shared" ca="1" si="376"/>
        <v>-8.512014588165643</v>
      </c>
    </row>
    <row r="832" spans="1:34" x14ac:dyDescent="0.2">
      <c r="A832" s="347">
        <f t="shared" ca="1" si="354"/>
        <v>1E-4</v>
      </c>
      <c r="B832" s="304">
        <f t="shared" ca="1" si="355"/>
        <v>33.345100000001679</v>
      </c>
      <c r="D832" s="306">
        <f t="shared" ca="1" si="356"/>
        <v>-0.73080748396502881</v>
      </c>
      <c r="E832" s="307">
        <f t="shared" ca="1" si="357"/>
        <v>-1.3293860953848782</v>
      </c>
      <c r="F832" s="304">
        <f t="shared" ca="1" si="358"/>
        <v>1.517019106412951</v>
      </c>
      <c r="G832" s="306">
        <f t="shared" ca="1" si="359"/>
        <v>9.0347086123936844</v>
      </c>
      <c r="H832" s="307">
        <f t="shared" ca="1" si="360"/>
        <v>-104.84374351073306</v>
      </c>
      <c r="I832" s="304">
        <f t="shared" ca="1" si="361"/>
        <v>105.23229786075775</v>
      </c>
      <c r="J832" s="306">
        <f t="shared" ca="1" si="362"/>
        <v>725.01152856350234</v>
      </c>
      <c r="K832" s="307">
        <f t="shared" ca="1" si="363"/>
        <v>-6.3446307245145777</v>
      </c>
      <c r="L832" s="304">
        <f t="shared" ca="1" si="348"/>
        <v>725.03928920370697</v>
      </c>
      <c r="M832" s="306">
        <f t="shared" ca="1" si="364"/>
        <v>-1.484835599805735</v>
      </c>
      <c r="N832" s="304">
        <f t="shared" ca="1" si="365"/>
        <v>-85.074813139644732</v>
      </c>
      <c r="P832" s="310">
        <f t="shared" ca="1" si="366"/>
        <v>23</v>
      </c>
      <c r="Q832" s="304">
        <f t="shared" ca="1" si="367"/>
        <v>0</v>
      </c>
      <c r="R832" s="306">
        <f t="shared" ca="1" si="368"/>
        <v>0</v>
      </c>
      <c r="S832" s="307">
        <f t="shared" ca="1" si="369"/>
        <v>3.2539999999999996</v>
      </c>
      <c r="T832" s="304">
        <f t="shared" ca="1" si="349"/>
        <v>31.921739999999996</v>
      </c>
      <c r="U832" s="311">
        <f t="shared" ca="1" si="350"/>
        <v>0</v>
      </c>
      <c r="V832" s="306">
        <f t="shared" ca="1" si="351"/>
        <v>1.2257774638998205</v>
      </c>
      <c r="W832" s="304">
        <f t="shared" ca="1" si="352"/>
        <v>27.698286391502332</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1.2617334592469973</v>
      </c>
      <c r="AH832" s="304">
        <f t="shared" ca="1" si="376"/>
        <v>-8.5120439248027058</v>
      </c>
    </row>
    <row r="833" spans="1:34" x14ac:dyDescent="0.2">
      <c r="A833" s="347">
        <f t="shared" ca="1" si="354"/>
        <v>1E-4</v>
      </c>
      <c r="B833" s="304">
        <f t="shared" ca="1" si="355"/>
        <v>33.345200000001682</v>
      </c>
      <c r="D833" s="306">
        <f t="shared" ca="1" si="356"/>
        <v>-0.73080321502453449</v>
      </c>
      <c r="E833" s="307">
        <f t="shared" ca="1" si="357"/>
        <v>-1.3293562825319132</v>
      </c>
      <c r="F833" s="304">
        <f t="shared" ca="1" si="358"/>
        <v>1.5169909244940341</v>
      </c>
      <c r="G833" s="306">
        <f t="shared" ca="1" si="359"/>
        <v>9.0346355320721816</v>
      </c>
      <c r="H833" s="307">
        <f t="shared" ca="1" si="360"/>
        <v>-104.84387644636132</v>
      </c>
      <c r="I833" s="304">
        <f t="shared" ca="1" si="361"/>
        <v>105.23242403127118</v>
      </c>
      <c r="J833" s="306">
        <f t="shared" ca="1" si="362"/>
        <v>725.01152856350234</v>
      </c>
      <c r="K833" s="307">
        <f t="shared" ca="1" si="363"/>
        <v>-6.3551151055124322</v>
      </c>
      <c r="L833" s="304">
        <f t="shared" ca="1" si="348"/>
        <v>725.03938102560369</v>
      </c>
      <c r="M833" s="306">
        <f t="shared" ca="1" si="364"/>
        <v>-1.4848364001641756</v>
      </c>
      <c r="N833" s="304">
        <f t="shared" ca="1" si="365"/>
        <v>-85.074858996805474</v>
      </c>
      <c r="P833" s="310">
        <f t="shared" ca="1" si="366"/>
        <v>23</v>
      </c>
      <c r="Q833" s="304">
        <f t="shared" ca="1" si="367"/>
        <v>0</v>
      </c>
      <c r="R833" s="306">
        <f t="shared" ca="1" si="368"/>
        <v>0</v>
      </c>
      <c r="S833" s="307">
        <f t="shared" ca="1" si="369"/>
        <v>3.2539999999999996</v>
      </c>
      <c r="T833" s="304">
        <f t="shared" ca="1" si="349"/>
        <v>31.921739999999996</v>
      </c>
      <c r="U833" s="311">
        <f t="shared" ca="1" si="350"/>
        <v>0</v>
      </c>
      <c r="V833" s="306">
        <f t="shared" ca="1" si="351"/>
        <v>1.2257787490524183</v>
      </c>
      <c r="W833" s="304">
        <f t="shared" ca="1" si="352"/>
        <v>27.698381850474018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1.2617047970870399</v>
      </c>
      <c r="AH833" s="304">
        <f t="shared" ca="1" si="376"/>
        <v>-8.5120732610640246</v>
      </c>
    </row>
    <row r="834" spans="1:34" x14ac:dyDescent="0.2">
      <c r="A834" s="347">
        <f t="shared" ca="1" si="354"/>
        <v>1E-4</v>
      </c>
      <c r="B834" s="304">
        <f t="shared" ca="1" si="355"/>
        <v>33.345300000001686</v>
      </c>
      <c r="D834" s="306">
        <f t="shared" ca="1" si="356"/>
        <v>-0.73079894607570628</v>
      </c>
      <c r="E834" s="307">
        <f t="shared" ca="1" si="357"/>
        <v>-1.3293264700608329</v>
      </c>
      <c r="F834" s="304">
        <f t="shared" ca="1" si="358"/>
        <v>1.516962742980116</v>
      </c>
      <c r="G834" s="306">
        <f t="shared" ca="1" si="359"/>
        <v>9.0345624521775747</v>
      </c>
      <c r="H834" s="307">
        <f t="shared" ca="1" si="360"/>
        <v>-104.84400937900833</v>
      </c>
      <c r="I834" s="304">
        <f t="shared" ca="1" si="361"/>
        <v>105.23255019891842</v>
      </c>
      <c r="J834" s="306">
        <f t="shared" ca="1" si="362"/>
        <v>725.01152856350234</v>
      </c>
      <c r="K834" s="307">
        <f t="shared" ca="1" si="363"/>
        <v>-6.3655994998037011</v>
      </c>
      <c r="L834" s="304">
        <f t="shared" ca="1" si="348"/>
        <v>725.03947299921401</v>
      </c>
      <c r="M834" s="306">
        <f t="shared" ca="1" si="364"/>
        <v>-1.484837200514223</v>
      </c>
      <c r="N834" s="304">
        <f t="shared" ca="1" si="365"/>
        <v>-85.074904853485322</v>
      </c>
      <c r="P834" s="310">
        <f t="shared" ca="1" si="366"/>
        <v>23</v>
      </c>
      <c r="Q834" s="304">
        <f t="shared" ca="1" si="367"/>
        <v>0</v>
      </c>
      <c r="R834" s="306">
        <f t="shared" ca="1" si="368"/>
        <v>0</v>
      </c>
      <c r="S834" s="307">
        <f t="shared" ca="1" si="369"/>
        <v>3.2539999999999996</v>
      </c>
      <c r="T834" s="304">
        <f t="shared" ca="1" si="349"/>
        <v>31.921739999999996</v>
      </c>
      <c r="U834" s="311">
        <f t="shared" ca="1" si="350"/>
        <v>0</v>
      </c>
      <c r="V834" s="306">
        <f t="shared" ca="1" si="351"/>
        <v>1.2257800342079943</v>
      </c>
      <c r="W834" s="304">
        <f t="shared" ca="1" si="352"/>
        <v>27.698477308223076</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1.2616761352894876</v>
      </c>
      <c r="AH834" s="304">
        <f t="shared" ca="1" si="376"/>
        <v>-8.5121025969496067</v>
      </c>
    </row>
    <row r="835" spans="1:34" x14ac:dyDescent="0.2">
      <c r="A835" s="347">
        <f t="shared" ca="1" si="354"/>
        <v>1E-4</v>
      </c>
      <c r="B835" s="304">
        <f t="shared" ca="1" si="355"/>
        <v>33.345400000001689</v>
      </c>
      <c r="D835" s="306">
        <f t="shared" ca="1" si="356"/>
        <v>-0.73079467711854806</v>
      </c>
      <c r="E835" s="307">
        <f t="shared" ca="1" si="357"/>
        <v>-1.3292966579716285</v>
      </c>
      <c r="F835" s="304">
        <f t="shared" ca="1" si="358"/>
        <v>1.5169345618711916</v>
      </c>
      <c r="G835" s="306">
        <f t="shared" ca="1" si="359"/>
        <v>9.0344893727098636</v>
      </c>
      <c r="H835" s="307">
        <f t="shared" ca="1" si="360"/>
        <v>-104.84414230867412</v>
      </c>
      <c r="I835" s="304">
        <f t="shared" ca="1" si="361"/>
        <v>105.2326763636995</v>
      </c>
      <c r="J835" s="306">
        <f t="shared" ca="1" si="362"/>
        <v>725.01152856350234</v>
      </c>
      <c r="K835" s="307">
        <f t="shared" ca="1" si="363"/>
        <v>-6.3760839073880851</v>
      </c>
      <c r="L835" s="304">
        <f t="shared" ca="1" si="348"/>
        <v>725.03956512453874</v>
      </c>
      <c r="M835" s="306">
        <f t="shared" ca="1" si="364"/>
        <v>-1.4848380008558772</v>
      </c>
      <c r="N835" s="304">
        <f t="shared" ca="1" si="365"/>
        <v>-85.074950709684288</v>
      </c>
      <c r="P835" s="310">
        <f t="shared" ca="1" si="366"/>
        <v>23</v>
      </c>
      <c r="Q835" s="304">
        <f t="shared" ca="1" si="367"/>
        <v>0</v>
      </c>
      <c r="R835" s="306">
        <f t="shared" ca="1" si="368"/>
        <v>0</v>
      </c>
      <c r="S835" s="307">
        <f t="shared" ca="1" si="369"/>
        <v>3.2539999999999996</v>
      </c>
      <c r="T835" s="304">
        <f t="shared" ca="1" si="349"/>
        <v>31.921739999999996</v>
      </c>
      <c r="U835" s="311">
        <f t="shared" ca="1" si="350"/>
        <v>0</v>
      </c>
      <c r="V835" s="306">
        <f t="shared" ca="1" si="351"/>
        <v>1.225781319366547</v>
      </c>
      <c r="W835" s="304">
        <f t="shared" ca="1" si="352"/>
        <v>27.698572764749475</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1.2616474738543388</v>
      </c>
      <c r="AH835" s="304">
        <f t="shared" ca="1" si="376"/>
        <v>-8.5121319324594591</v>
      </c>
    </row>
    <row r="836" spans="1:34" x14ac:dyDescent="0.2">
      <c r="A836" s="347">
        <f t="shared" ca="1" si="354"/>
        <v>1E-4</v>
      </c>
      <c r="B836" s="304">
        <f t="shared" ca="1" si="355"/>
        <v>33.345500000001692</v>
      </c>
      <c r="D836" s="306">
        <f t="shared" ca="1" si="356"/>
        <v>-0.73079040815305896</v>
      </c>
      <c r="E836" s="307">
        <f t="shared" ca="1" si="357"/>
        <v>-1.3292668462643125</v>
      </c>
      <c r="F836" s="304">
        <f t="shared" ca="1" si="358"/>
        <v>1.5169063811672709</v>
      </c>
      <c r="G836" s="306">
        <f t="shared" ca="1" si="359"/>
        <v>9.0344162936690484</v>
      </c>
      <c r="H836" s="307">
        <f t="shared" ca="1" si="360"/>
        <v>-104.84427523535875</v>
      </c>
      <c r="I836" s="304">
        <f t="shared" ca="1" si="361"/>
        <v>105.23280252561447</v>
      </c>
      <c r="J836" s="306">
        <f t="shared" ca="1" si="362"/>
        <v>725.01152856350234</v>
      </c>
      <c r="K836" s="307">
        <f t="shared" ca="1" si="363"/>
        <v>-6.3865683282652865</v>
      </c>
      <c r="L836" s="304">
        <f t="shared" ref="L836:L899" ca="1" si="377">SQRT(pos_x^2+pos_z^2)</f>
        <v>725.0396574015781</v>
      </c>
      <c r="M836" s="306">
        <f t="shared" ca="1" si="364"/>
        <v>-1.4848388011891387</v>
      </c>
      <c r="N836" s="304">
        <f t="shared" ca="1" si="365"/>
        <v>-85.074996565402373</v>
      </c>
      <c r="P836" s="310">
        <f t="shared" ca="1" si="366"/>
        <v>23</v>
      </c>
      <c r="Q836" s="304">
        <f t="shared" ca="1" si="367"/>
        <v>0</v>
      </c>
      <c r="R836" s="306">
        <f t="shared" ca="1" si="368"/>
        <v>0</v>
      </c>
      <c r="S836" s="307">
        <f t="shared" ca="1" si="369"/>
        <v>3.2539999999999996</v>
      </c>
      <c r="T836" s="304">
        <f t="shared" ref="T836:T899" ca="1" si="378">m*g</f>
        <v>31.921739999999996</v>
      </c>
      <c r="U836" s="311">
        <f t="shared" ref="U836:U899" ca="1" si="379">IF(pos_xz&lt;L_rampe,Poids*COS(Beta),0)</f>
        <v>0</v>
      </c>
      <c r="V836" s="306">
        <f t="shared" ref="V836:V899" ca="1" si="380">Rho_moyen*(20000-Alt_rampe-pos_z)/(20000+Alt_rampe+pos_z)</f>
        <v>1.2257826045280771</v>
      </c>
      <c r="W836" s="304">
        <f t="shared" ref="W836:W899" ca="1" si="381">1/2*Rho*Sref*Cx*vit_xz^2</f>
        <v>27.698668220053264</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1.2616188127815988</v>
      </c>
      <c r="AH836" s="304">
        <f t="shared" ca="1" si="376"/>
        <v>-8.5121612675935712</v>
      </c>
    </row>
    <row r="837" spans="1:34" x14ac:dyDescent="0.2">
      <c r="A837" s="347">
        <f t="shared" ref="A837:A900" ca="1" si="383">IF(B836+0.01&lt;=T_ini+ROUNDUP(Temps_fin_propu,0), 0.01, IF(K836&gt;0, 0.1, 0.0001))</f>
        <v>1E-4</v>
      </c>
      <c r="B837" s="304">
        <f t="shared" ref="B837:B900" ca="1" si="384">B836+pas</f>
        <v>33.345600000001696</v>
      </c>
      <c r="D837" s="306">
        <f t="shared" ref="D837:D900" ca="1" si="385">IF(AND(L836&lt;L_rampe,Poussee&lt;Poids*SIN(M836)),0,(-W836+Poussee)/m*COS(M836)-U836/m*SIN(M836))</f>
        <v>-0.73078613917923974</v>
      </c>
      <c r="E837" s="307">
        <f t="shared" ref="E837:E900" ca="1" si="386">IF(AND(L836&lt;L_rampe,Poussee&lt;Poids*SIN(M836)),0,(-W836+Poussee)/m*SIN(M836)+U836/m*COS(M836)-Poids/m)</f>
        <v>-1.3292370349388687</v>
      </c>
      <c r="F837" s="304">
        <f t="shared" ref="F837:F900" ca="1" si="387">SQRT(acc_x^2+acc_z^2)</f>
        <v>1.5168782008683408</v>
      </c>
      <c r="G837" s="306">
        <f t="shared" ref="G837:G900" ca="1" si="388">G836+acc_x*pas</f>
        <v>9.0343432150551308</v>
      </c>
      <c r="H837" s="307">
        <f t="shared" ref="H837:H900" ca="1" si="389">H836+acc_z*pas</f>
        <v>-104.84440815906224</v>
      </c>
      <c r="I837" s="304">
        <f t="shared" ref="I837:I900" ca="1" si="390">SQRT(vit_x^2+vit_z^2)</f>
        <v>105.23292868466338</v>
      </c>
      <c r="J837" s="306">
        <f t="shared" ref="J837:J900" ca="1" si="391">J836+0.5*(vit_x+G836)*pas*(K836&gt;=0)</f>
        <v>725.01152856350234</v>
      </c>
      <c r="K837" s="307">
        <f t="shared" ref="K837:K900" ca="1" si="392">K836+0.5*(vit_z+H836)*pas</f>
        <v>-6.397052762435008</v>
      </c>
      <c r="L837" s="304">
        <f t="shared" ca="1" si="377"/>
        <v>725.03974983033277</v>
      </c>
      <c r="M837" s="306">
        <f t="shared" ref="M837:M900" ca="1" si="393">IF(AND(L836&gt;L_rampe,G837&gt;0),ATAN2(G837,H837),$M$4)</f>
        <v>-1.4848396015140075</v>
      </c>
      <c r="N837" s="304">
        <f t="shared" ref="N837:N900" ca="1" si="394">DEGREES(Beta)</f>
        <v>-85.075042420639591</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3.2539999999999996</v>
      </c>
      <c r="T837" s="304">
        <f t="shared" ca="1" si="378"/>
        <v>31.921739999999996</v>
      </c>
      <c r="U837" s="311">
        <f t="shared" ca="1" si="379"/>
        <v>0</v>
      </c>
      <c r="V837" s="306">
        <f t="shared" ca="1" si="380"/>
        <v>1.2257838896925843</v>
      </c>
      <c r="W837" s="304">
        <f t="shared" ca="1" si="381"/>
        <v>27.69876367413443</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1.2615901520712551</v>
      </c>
      <c r="AH837" s="304">
        <f t="shared" ref="AH837:AH900" ca="1" si="405">IF(AND(L836&lt;L_rampe,Poussee&lt;Poids*SIN(M836)), g*SIN(M836), (-W836+Poussee)/m)</f>
        <v>-8.5121906023519571</v>
      </c>
    </row>
    <row r="838" spans="1:34" x14ac:dyDescent="0.2">
      <c r="A838" s="347">
        <f t="shared" ca="1" si="383"/>
        <v>1E-4</v>
      </c>
      <c r="B838" s="304">
        <f t="shared" ca="1" si="384"/>
        <v>33.345700000001699</v>
      </c>
      <c r="D838" s="306">
        <f t="shared" ca="1" si="385"/>
        <v>-0.73078187019709007</v>
      </c>
      <c r="E838" s="307">
        <f t="shared" ca="1" si="386"/>
        <v>-1.3292072239953026</v>
      </c>
      <c r="F838" s="304">
        <f t="shared" ca="1" si="387"/>
        <v>1.5168500209744056</v>
      </c>
      <c r="G838" s="306">
        <f t="shared" ca="1" si="388"/>
        <v>9.0342701368681109</v>
      </c>
      <c r="H838" s="307">
        <f t="shared" ca="1" si="389"/>
        <v>-104.84454107978463</v>
      </c>
      <c r="I838" s="304">
        <f t="shared" ca="1" si="390"/>
        <v>105.23305484084625</v>
      </c>
      <c r="J838" s="306">
        <f t="shared" ca="1" si="391"/>
        <v>725.01152856350234</v>
      </c>
      <c r="K838" s="307">
        <f t="shared" ca="1" si="392"/>
        <v>-6.4075372098969501</v>
      </c>
      <c r="L838" s="304">
        <f t="shared" ca="1" si="377"/>
        <v>725.0398424108032</v>
      </c>
      <c r="M838" s="306">
        <f t="shared" ca="1" si="393"/>
        <v>-1.4848404018304835</v>
      </c>
      <c r="N838" s="304">
        <f t="shared" ca="1" si="394"/>
        <v>-85.075088275395942</v>
      </c>
      <c r="P838" s="310">
        <f t="shared" ca="1" si="395"/>
        <v>23</v>
      </c>
      <c r="Q838" s="304">
        <f t="shared" ca="1" si="396"/>
        <v>0</v>
      </c>
      <c r="R838" s="306">
        <f t="shared" ca="1" si="397"/>
        <v>0</v>
      </c>
      <c r="S838" s="307">
        <f t="shared" ca="1" si="398"/>
        <v>3.2539999999999996</v>
      </c>
      <c r="T838" s="304">
        <f t="shared" ca="1" si="378"/>
        <v>31.921739999999996</v>
      </c>
      <c r="U838" s="311">
        <f t="shared" ca="1" si="379"/>
        <v>0</v>
      </c>
      <c r="V838" s="306">
        <f t="shared" ca="1" si="380"/>
        <v>1.225785174860069</v>
      </c>
      <c r="W838" s="304">
        <f t="shared" ca="1" si="381"/>
        <v>27.698859126992996</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1.2615614917233149</v>
      </c>
      <c r="AH838" s="304">
        <f t="shared" ca="1" si="405"/>
        <v>-8.5122199367346134</v>
      </c>
    </row>
    <row r="839" spans="1:34" x14ac:dyDescent="0.2">
      <c r="A839" s="347">
        <f t="shared" ca="1" si="383"/>
        <v>1E-4</v>
      </c>
      <c r="B839" s="304">
        <f t="shared" ca="1" si="384"/>
        <v>33.345800000001702</v>
      </c>
      <c r="D839" s="306">
        <f t="shared" ca="1" si="385"/>
        <v>-0.73077760120661406</v>
      </c>
      <c r="E839" s="307">
        <f t="shared" ca="1" si="386"/>
        <v>-1.3291774134336052</v>
      </c>
      <c r="F839" s="304">
        <f t="shared" ca="1" si="387"/>
        <v>1.51682184148546</v>
      </c>
      <c r="G839" s="306">
        <f t="shared" ca="1" si="388"/>
        <v>9.0341970591079903</v>
      </c>
      <c r="H839" s="307">
        <f t="shared" ca="1" si="389"/>
        <v>-104.84467399752597</v>
      </c>
      <c r="I839" s="304">
        <f t="shared" ca="1" si="390"/>
        <v>105.23318099416312</v>
      </c>
      <c r="J839" s="306">
        <f t="shared" ca="1" si="391"/>
        <v>725.01152856350234</v>
      </c>
      <c r="K839" s="307">
        <f t="shared" ca="1" si="392"/>
        <v>-6.4180216706508153</v>
      </c>
      <c r="L839" s="304">
        <f t="shared" ca="1" si="377"/>
        <v>725.03993514298998</v>
      </c>
      <c r="M839" s="306">
        <f t="shared" ca="1" si="393"/>
        <v>-1.4848412021385669</v>
      </c>
      <c r="N839" s="304">
        <f t="shared" ca="1" si="394"/>
        <v>-85.075134129671426</v>
      </c>
      <c r="P839" s="310">
        <f t="shared" ca="1" si="395"/>
        <v>23</v>
      </c>
      <c r="Q839" s="304">
        <f t="shared" ca="1" si="396"/>
        <v>0</v>
      </c>
      <c r="R839" s="306">
        <f t="shared" ca="1" si="397"/>
        <v>0</v>
      </c>
      <c r="S839" s="307">
        <f t="shared" ca="1" si="398"/>
        <v>3.2539999999999996</v>
      </c>
      <c r="T839" s="304">
        <f t="shared" ca="1" si="378"/>
        <v>31.921739999999996</v>
      </c>
      <c r="U839" s="311">
        <f t="shared" ca="1" si="379"/>
        <v>0</v>
      </c>
      <c r="V839" s="306">
        <f t="shared" ca="1" si="380"/>
        <v>1.2257864600305308</v>
      </c>
      <c r="W839" s="304">
        <f t="shared" ca="1" si="381"/>
        <v>27.69895457862896</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1.2615328317377656</v>
      </c>
      <c r="AH839" s="304">
        <f t="shared" ca="1" si="405"/>
        <v>-8.5122492707415489</v>
      </c>
    </row>
    <row r="840" spans="1:34" x14ac:dyDescent="0.2">
      <c r="A840" s="347">
        <f t="shared" ca="1" si="383"/>
        <v>1E-4</v>
      </c>
      <c r="B840" s="304">
        <f t="shared" ca="1" si="384"/>
        <v>33.345900000001706</v>
      </c>
      <c r="D840" s="306">
        <f t="shared" ca="1" si="385"/>
        <v>-0.73077333220781127</v>
      </c>
      <c r="E840" s="307">
        <f t="shared" ca="1" si="386"/>
        <v>-1.3291476032537783</v>
      </c>
      <c r="F840" s="304">
        <f t="shared" ca="1" si="387"/>
        <v>1.5167936624015053</v>
      </c>
      <c r="G840" s="306">
        <f t="shared" ca="1" si="388"/>
        <v>9.0341239817747692</v>
      </c>
      <c r="H840" s="307">
        <f t="shared" ca="1" si="389"/>
        <v>-104.8448069122863</v>
      </c>
      <c r="I840" s="304">
        <f t="shared" ca="1" si="390"/>
        <v>105.23330714461403</v>
      </c>
      <c r="J840" s="306">
        <f t="shared" ca="1" si="391"/>
        <v>725.01152856350234</v>
      </c>
      <c r="K840" s="307">
        <f t="shared" ca="1" si="392"/>
        <v>-6.4285061446963061</v>
      </c>
      <c r="L840" s="304">
        <f t="shared" ca="1" si="377"/>
        <v>725.04002802689354</v>
      </c>
      <c r="M840" s="306">
        <f t="shared" ca="1" si="393"/>
        <v>-1.4848420024382578</v>
      </c>
      <c r="N840" s="304">
        <f t="shared" ca="1" si="394"/>
        <v>-85.075179983466072</v>
      </c>
      <c r="P840" s="310">
        <f t="shared" ca="1" si="395"/>
        <v>23</v>
      </c>
      <c r="Q840" s="304">
        <f t="shared" ca="1" si="396"/>
        <v>0</v>
      </c>
      <c r="R840" s="306">
        <f t="shared" ca="1" si="397"/>
        <v>0</v>
      </c>
      <c r="S840" s="307">
        <f t="shared" ca="1" si="398"/>
        <v>3.2539999999999996</v>
      </c>
      <c r="T840" s="304">
        <f t="shared" ca="1" si="378"/>
        <v>31.921739999999996</v>
      </c>
      <c r="U840" s="311">
        <f t="shared" ca="1" si="379"/>
        <v>0</v>
      </c>
      <c r="V840" s="306">
        <f t="shared" ca="1" si="380"/>
        <v>1.2257877452039696</v>
      </c>
      <c r="W840" s="304">
        <f t="shared" ca="1" si="381"/>
        <v>27.699050029042336</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1.2615041721146127</v>
      </c>
      <c r="AH840" s="304">
        <f t="shared" ca="1" si="405"/>
        <v>-8.5122786043727601</v>
      </c>
    </row>
    <row r="841" spans="1:34" x14ac:dyDescent="0.2">
      <c r="A841" s="347">
        <f t="shared" ca="1" si="383"/>
        <v>1E-4</v>
      </c>
      <c r="B841" s="304">
        <f t="shared" ca="1" si="384"/>
        <v>33.346000000001709</v>
      </c>
      <c r="D841" s="306">
        <f t="shared" ca="1" si="385"/>
        <v>-0.73076906320068202</v>
      </c>
      <c r="E841" s="307">
        <f t="shared" ca="1" si="386"/>
        <v>-1.3291177934558149</v>
      </c>
      <c r="F841" s="304">
        <f t="shared" ca="1" si="387"/>
        <v>1.5167654837225355</v>
      </c>
      <c r="G841" s="306">
        <f t="shared" ca="1" si="388"/>
        <v>9.0340509048684492</v>
      </c>
      <c r="H841" s="307">
        <f t="shared" ca="1" si="389"/>
        <v>-104.84493982406565</v>
      </c>
      <c r="I841" s="304">
        <f t="shared" ca="1" si="390"/>
        <v>105.23343329219902</v>
      </c>
      <c r="J841" s="306">
        <f t="shared" ca="1" si="391"/>
        <v>725.01152856350234</v>
      </c>
      <c r="K841" s="307">
        <f t="shared" ca="1" si="392"/>
        <v>-6.4389906320331241</v>
      </c>
      <c r="L841" s="304">
        <f t="shared" ca="1" si="377"/>
        <v>725.04012106251434</v>
      </c>
      <c r="M841" s="306">
        <f t="shared" ca="1" si="393"/>
        <v>-1.4848428027295566</v>
      </c>
      <c r="N841" s="304">
        <f t="shared" ca="1" si="394"/>
        <v>-85.075225836779865</v>
      </c>
      <c r="P841" s="310">
        <f t="shared" ca="1" si="395"/>
        <v>23</v>
      </c>
      <c r="Q841" s="304">
        <f t="shared" ca="1" si="396"/>
        <v>0</v>
      </c>
      <c r="R841" s="306">
        <f t="shared" ca="1" si="397"/>
        <v>0</v>
      </c>
      <c r="S841" s="307">
        <f t="shared" ca="1" si="398"/>
        <v>3.2539999999999996</v>
      </c>
      <c r="T841" s="304">
        <f t="shared" ca="1" si="378"/>
        <v>31.921739999999996</v>
      </c>
      <c r="U841" s="311">
        <f t="shared" ca="1" si="379"/>
        <v>0</v>
      </c>
      <c r="V841" s="306">
        <f t="shared" ca="1" si="380"/>
        <v>1.2257890303803856</v>
      </c>
      <c r="W841" s="304">
        <f t="shared" ca="1" si="381"/>
        <v>27.699145478233145</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1.2614755128538473</v>
      </c>
      <c r="AH841" s="304">
        <f t="shared" ca="1" si="405"/>
        <v>-8.512307937628254</v>
      </c>
    </row>
    <row r="842" spans="1:34" x14ac:dyDescent="0.2">
      <c r="A842" s="347">
        <f t="shared" ca="1" si="383"/>
        <v>1E-4</v>
      </c>
      <c r="B842" s="304">
        <f t="shared" ca="1" si="384"/>
        <v>33.346100000001712</v>
      </c>
      <c r="D842" s="306">
        <f t="shared" ca="1" si="385"/>
        <v>-0.73076479418522644</v>
      </c>
      <c r="E842" s="307">
        <f t="shared" ca="1" si="386"/>
        <v>-1.3290879840397114</v>
      </c>
      <c r="F842" s="304">
        <f t="shared" ca="1" si="387"/>
        <v>1.5167373054485476</v>
      </c>
      <c r="G842" s="306">
        <f t="shared" ca="1" si="388"/>
        <v>9.0339778283890304</v>
      </c>
      <c r="H842" s="307">
        <f t="shared" ca="1" si="389"/>
        <v>-104.84507273286405</v>
      </c>
      <c r="I842" s="304">
        <f t="shared" ca="1" si="390"/>
        <v>105.23355943691813</v>
      </c>
      <c r="J842" s="306">
        <f t="shared" ca="1" si="391"/>
        <v>725.01152856350234</v>
      </c>
      <c r="K842" s="307">
        <f t="shared" ca="1" si="392"/>
        <v>-6.4494751326609707</v>
      </c>
      <c r="L842" s="304">
        <f t="shared" ca="1" si="377"/>
        <v>725.04021424985319</v>
      </c>
      <c r="M842" s="306">
        <f t="shared" ca="1" si="393"/>
        <v>-1.4848436030124632</v>
      </c>
      <c r="N842" s="304">
        <f t="shared" ca="1" si="394"/>
        <v>-85.075271689612833</v>
      </c>
      <c r="P842" s="310">
        <f t="shared" ca="1" si="395"/>
        <v>23</v>
      </c>
      <c r="Q842" s="304">
        <f t="shared" ca="1" si="396"/>
        <v>0</v>
      </c>
      <c r="R842" s="306">
        <f t="shared" ca="1" si="397"/>
        <v>0</v>
      </c>
      <c r="S842" s="307">
        <f t="shared" ca="1" si="398"/>
        <v>3.2539999999999996</v>
      </c>
      <c r="T842" s="304">
        <f t="shared" ca="1" si="378"/>
        <v>31.921739999999996</v>
      </c>
      <c r="U842" s="311">
        <f t="shared" ca="1" si="379"/>
        <v>0</v>
      </c>
      <c r="V842" s="306">
        <f t="shared" ca="1" si="380"/>
        <v>1.2257903155597785</v>
      </c>
      <c r="W842" s="304">
        <f t="shared" ca="1" si="381"/>
        <v>27.699240926201377</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1.2614468539554693</v>
      </c>
      <c r="AH842" s="304">
        <f t="shared" ca="1" si="405"/>
        <v>-8.512337270508036</v>
      </c>
    </row>
    <row r="843" spans="1:34" x14ac:dyDescent="0.2">
      <c r="A843" s="347">
        <f t="shared" ca="1" si="383"/>
        <v>1E-4</v>
      </c>
      <c r="B843" s="304">
        <f t="shared" ca="1" si="384"/>
        <v>33.346200000001716</v>
      </c>
      <c r="D843" s="306">
        <f t="shared" ca="1" si="385"/>
        <v>-0.73076052516144618</v>
      </c>
      <c r="E843" s="307">
        <f t="shared" ca="1" si="386"/>
        <v>-1.3290581750054695</v>
      </c>
      <c r="F843" s="304">
        <f t="shared" ca="1" si="387"/>
        <v>1.5167091275795441</v>
      </c>
      <c r="G843" s="306">
        <f t="shared" ca="1" si="388"/>
        <v>9.0339047523365146</v>
      </c>
      <c r="H843" s="307">
        <f t="shared" ca="1" si="389"/>
        <v>-104.84520563868155</v>
      </c>
      <c r="I843" s="304">
        <f t="shared" ca="1" si="390"/>
        <v>105.23368557877136</v>
      </c>
      <c r="J843" s="306">
        <f t="shared" ca="1" si="391"/>
        <v>725.01152856350234</v>
      </c>
      <c r="K843" s="307">
        <f t="shared" ca="1" si="392"/>
        <v>-6.4599596465795477</v>
      </c>
      <c r="L843" s="304">
        <f t="shared" ca="1" si="377"/>
        <v>725.04030758891031</v>
      </c>
      <c r="M843" s="306">
        <f t="shared" ca="1" si="393"/>
        <v>-1.4848444032869776</v>
      </c>
      <c r="N843" s="304">
        <f t="shared" ca="1" si="394"/>
        <v>-85.075317541964964</v>
      </c>
      <c r="P843" s="310">
        <f t="shared" ca="1" si="395"/>
        <v>23</v>
      </c>
      <c r="Q843" s="304">
        <f t="shared" ca="1" si="396"/>
        <v>0</v>
      </c>
      <c r="R843" s="306">
        <f t="shared" ca="1" si="397"/>
        <v>0</v>
      </c>
      <c r="S843" s="307">
        <f t="shared" ca="1" si="398"/>
        <v>3.2539999999999996</v>
      </c>
      <c r="T843" s="304">
        <f t="shared" ca="1" si="378"/>
        <v>31.921739999999996</v>
      </c>
      <c r="U843" s="311">
        <f t="shared" ca="1" si="379"/>
        <v>0</v>
      </c>
      <c r="V843" s="306">
        <f t="shared" ca="1" si="380"/>
        <v>1.2257916007421483</v>
      </c>
      <c r="W843" s="304">
        <f t="shared" ca="1" si="381"/>
        <v>27.69933637294703</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1.261418195419477</v>
      </c>
      <c r="AH843" s="304">
        <f t="shared" ca="1" si="405"/>
        <v>-8.5123666030121026</v>
      </c>
    </row>
    <row r="844" spans="1:34" x14ac:dyDescent="0.2">
      <c r="A844" s="347">
        <f t="shared" ca="1" si="383"/>
        <v>1E-4</v>
      </c>
      <c r="B844" s="304">
        <f t="shared" ca="1" si="384"/>
        <v>33.346300000001719</v>
      </c>
      <c r="D844" s="306">
        <f t="shared" ca="1" si="385"/>
        <v>-0.7307562561293427</v>
      </c>
      <c r="E844" s="307">
        <f t="shared" ca="1" si="386"/>
        <v>-1.3290283663530893</v>
      </c>
      <c r="F844" s="304">
        <f t="shared" ca="1" si="387"/>
        <v>1.5166809501155261</v>
      </c>
      <c r="G844" s="306">
        <f t="shared" ca="1" si="388"/>
        <v>9.0338316767109017</v>
      </c>
      <c r="H844" s="307">
        <f t="shared" ca="1" si="389"/>
        <v>-104.84533854151819</v>
      </c>
      <c r="I844" s="304">
        <f t="shared" ca="1" si="390"/>
        <v>105.23381171775878</v>
      </c>
      <c r="J844" s="306">
        <f t="shared" ca="1" si="391"/>
        <v>725.01152856350234</v>
      </c>
      <c r="K844" s="307">
        <f t="shared" ca="1" si="392"/>
        <v>-6.4704441737885574</v>
      </c>
      <c r="L844" s="304">
        <f t="shared" ca="1" si="377"/>
        <v>725.04040107968626</v>
      </c>
      <c r="M844" s="306">
        <f t="shared" ca="1" si="393"/>
        <v>-1.4848452035531001</v>
      </c>
      <c r="N844" s="304">
        <f t="shared" ca="1" si="394"/>
        <v>-85.07536339383627</v>
      </c>
      <c r="P844" s="310">
        <f t="shared" ca="1" si="395"/>
        <v>23</v>
      </c>
      <c r="Q844" s="304">
        <f t="shared" ca="1" si="396"/>
        <v>0</v>
      </c>
      <c r="R844" s="306">
        <f t="shared" ca="1" si="397"/>
        <v>0</v>
      </c>
      <c r="S844" s="307">
        <f t="shared" ca="1" si="398"/>
        <v>3.2539999999999996</v>
      </c>
      <c r="T844" s="304">
        <f t="shared" ca="1" si="378"/>
        <v>31.921739999999996</v>
      </c>
      <c r="U844" s="311">
        <f t="shared" ca="1" si="379"/>
        <v>0</v>
      </c>
      <c r="V844" s="306">
        <f t="shared" ca="1" si="380"/>
        <v>1.2257928859274958</v>
      </c>
      <c r="W844" s="304">
        <f t="shared" ca="1" si="381"/>
        <v>27.699431818470153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1.2613895372458739</v>
      </c>
      <c r="AH844" s="304">
        <f t="shared" ca="1" si="405"/>
        <v>-8.5123959351404537</v>
      </c>
    </row>
    <row r="845" spans="1:34" x14ac:dyDescent="0.2">
      <c r="A845" s="347">
        <f t="shared" ca="1" si="383"/>
        <v>1E-4</v>
      </c>
      <c r="B845" s="304">
        <f t="shared" ca="1" si="384"/>
        <v>33.346400000001722</v>
      </c>
      <c r="D845" s="306">
        <f t="shared" ca="1" si="385"/>
        <v>-0.73075198708891687</v>
      </c>
      <c r="E845" s="307">
        <f t="shared" ca="1" si="386"/>
        <v>-1.3289985580825583</v>
      </c>
      <c r="F845" s="304">
        <f t="shared" ca="1" si="387"/>
        <v>1.5166527730564829</v>
      </c>
      <c r="G845" s="306">
        <f t="shared" ca="1" si="388"/>
        <v>9.0337586015121936</v>
      </c>
      <c r="H845" s="307">
        <f t="shared" ca="1" si="389"/>
        <v>-104.845471441374</v>
      </c>
      <c r="I845" s="304">
        <f t="shared" ca="1" si="390"/>
        <v>105.23393785388043</v>
      </c>
      <c r="J845" s="306">
        <f t="shared" ca="1" si="391"/>
        <v>725.01152856350234</v>
      </c>
      <c r="K845" s="307">
        <f t="shared" ca="1" si="392"/>
        <v>-6.4809287142877023</v>
      </c>
      <c r="L845" s="304">
        <f t="shared" ca="1" si="377"/>
        <v>725.04049472218162</v>
      </c>
      <c r="M845" s="306">
        <f t="shared" ca="1" si="393"/>
        <v>-1.4848460038108309</v>
      </c>
      <c r="N845" s="304">
        <f t="shared" ca="1" si="394"/>
        <v>-85.075409245226766</v>
      </c>
      <c r="P845" s="310">
        <f t="shared" ca="1" si="395"/>
        <v>23</v>
      </c>
      <c r="Q845" s="304">
        <f t="shared" ca="1" si="396"/>
        <v>0</v>
      </c>
      <c r="R845" s="306">
        <f t="shared" ca="1" si="397"/>
        <v>0</v>
      </c>
      <c r="S845" s="307">
        <f t="shared" ca="1" si="398"/>
        <v>3.2539999999999996</v>
      </c>
      <c r="T845" s="304">
        <f t="shared" ca="1" si="378"/>
        <v>31.921739999999996</v>
      </c>
      <c r="U845" s="311">
        <f t="shared" ca="1" si="379"/>
        <v>0</v>
      </c>
      <c r="V845" s="306">
        <f t="shared" ca="1" si="380"/>
        <v>1.22579417111582</v>
      </c>
      <c r="W845" s="304">
        <f t="shared" ca="1" si="381"/>
        <v>27.699527262770729</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1.2613608794346458</v>
      </c>
      <c r="AH845" s="304">
        <f t="shared" ca="1" si="405"/>
        <v>-8.5124252668931035</v>
      </c>
    </row>
    <row r="846" spans="1:34" x14ac:dyDescent="0.2">
      <c r="A846" s="347">
        <f t="shared" ca="1" si="383"/>
        <v>1E-4</v>
      </c>
      <c r="B846" s="304">
        <f t="shared" ca="1" si="384"/>
        <v>33.346500000001726</v>
      </c>
      <c r="D846" s="306">
        <f t="shared" ca="1" si="385"/>
        <v>-0.73074771804016814</v>
      </c>
      <c r="E846" s="307">
        <f t="shared" ca="1" si="386"/>
        <v>-1.3289687501938801</v>
      </c>
      <c r="F846" s="304">
        <f t="shared" ca="1" si="387"/>
        <v>1.5166245964024179</v>
      </c>
      <c r="G846" s="306">
        <f t="shared" ca="1" si="388"/>
        <v>9.0336855267403902</v>
      </c>
      <c r="H846" s="307">
        <f t="shared" ca="1" si="389"/>
        <v>-104.84560433824902</v>
      </c>
      <c r="I846" s="304">
        <f t="shared" ca="1" si="390"/>
        <v>105.23406398713631</v>
      </c>
      <c r="J846" s="306">
        <f t="shared" ca="1" si="391"/>
        <v>725.01152856350234</v>
      </c>
      <c r="K846" s="307">
        <f t="shared" ca="1" si="392"/>
        <v>-6.4914132680766832</v>
      </c>
      <c r="L846" s="304">
        <f t="shared" ca="1" si="377"/>
        <v>725.04058851639684</v>
      </c>
      <c r="M846" s="306">
        <f t="shared" ca="1" si="393"/>
        <v>-1.4848468040601697</v>
      </c>
      <c r="N846" s="304">
        <f t="shared" ca="1" si="394"/>
        <v>-85.075455096136437</v>
      </c>
      <c r="P846" s="310">
        <f t="shared" ca="1" si="395"/>
        <v>23</v>
      </c>
      <c r="Q846" s="304">
        <f t="shared" ca="1" si="396"/>
        <v>0</v>
      </c>
      <c r="R846" s="306">
        <f t="shared" ca="1" si="397"/>
        <v>0</v>
      </c>
      <c r="S846" s="307">
        <f t="shared" ca="1" si="398"/>
        <v>3.2539999999999996</v>
      </c>
      <c r="T846" s="304">
        <f t="shared" ca="1" si="378"/>
        <v>31.921739999999996</v>
      </c>
      <c r="U846" s="311">
        <f t="shared" ca="1" si="379"/>
        <v>0</v>
      </c>
      <c r="V846" s="306">
        <f t="shared" ca="1" si="380"/>
        <v>1.2257954563071207</v>
      </c>
      <c r="W846" s="304">
        <f t="shared" ca="1" si="381"/>
        <v>27.699622705848746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1.2613322219857981</v>
      </c>
      <c r="AH846" s="304">
        <f t="shared" ca="1" si="405"/>
        <v>-8.5124545982700468</v>
      </c>
    </row>
    <row r="847" spans="1:34" x14ac:dyDescent="0.2">
      <c r="A847" s="347">
        <f t="shared" ca="1" si="383"/>
        <v>1E-4</v>
      </c>
      <c r="B847" s="304">
        <f t="shared" ca="1" si="384"/>
        <v>33.346600000001729</v>
      </c>
      <c r="D847" s="306">
        <f t="shared" ca="1" si="385"/>
        <v>-0.73074344898309995</v>
      </c>
      <c r="E847" s="307">
        <f t="shared" ca="1" si="386"/>
        <v>-1.3289389426870581</v>
      </c>
      <c r="F847" s="304">
        <f t="shared" ca="1" si="387"/>
        <v>1.5165964201533355</v>
      </c>
      <c r="G847" s="306">
        <f t="shared" ca="1" si="388"/>
        <v>9.0336124523954915</v>
      </c>
      <c r="H847" s="307">
        <f t="shared" ca="1" si="389"/>
        <v>-104.84573723214329</v>
      </c>
      <c r="I847" s="304">
        <f t="shared" ca="1" si="390"/>
        <v>105.23419011752651</v>
      </c>
      <c r="J847" s="306">
        <f t="shared" ca="1" si="391"/>
        <v>725.01152856350234</v>
      </c>
      <c r="K847" s="307">
        <f t="shared" ca="1" si="392"/>
        <v>-6.5018978351552024</v>
      </c>
      <c r="L847" s="304">
        <f t="shared" ca="1" si="377"/>
        <v>725.0406824623326</v>
      </c>
      <c r="M847" s="306">
        <f t="shared" ca="1" si="393"/>
        <v>-1.4848476043011172</v>
      </c>
      <c r="N847" s="304">
        <f t="shared" ca="1" si="394"/>
        <v>-85.075500946565313</v>
      </c>
      <c r="P847" s="310">
        <f t="shared" ca="1" si="395"/>
        <v>23</v>
      </c>
      <c r="Q847" s="304">
        <f t="shared" ca="1" si="396"/>
        <v>0</v>
      </c>
      <c r="R847" s="306">
        <f t="shared" ca="1" si="397"/>
        <v>0</v>
      </c>
      <c r="S847" s="307">
        <f t="shared" ca="1" si="398"/>
        <v>3.2539999999999996</v>
      </c>
      <c r="T847" s="304">
        <f t="shared" ca="1" si="378"/>
        <v>31.921739999999996</v>
      </c>
      <c r="U847" s="311">
        <f t="shared" ca="1" si="379"/>
        <v>0</v>
      </c>
      <c r="V847" s="306">
        <f t="shared" ca="1" si="380"/>
        <v>1.2257967415013986</v>
      </c>
      <c r="W847" s="304">
        <f t="shared" ca="1" si="381"/>
        <v>27.699718147704257</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1.2613035648993307</v>
      </c>
      <c r="AH847" s="304">
        <f t="shared" ca="1" si="405"/>
        <v>-8.5124839292712817</v>
      </c>
    </row>
    <row r="848" spans="1:34" x14ac:dyDescent="0.2">
      <c r="A848" s="347">
        <f t="shared" ca="1" si="383"/>
        <v>1E-4</v>
      </c>
      <c r="B848" s="304">
        <f t="shared" ca="1" si="384"/>
        <v>33.346700000001732</v>
      </c>
      <c r="D848" s="306">
        <f t="shared" ca="1" si="385"/>
        <v>-0.73073917991770942</v>
      </c>
      <c r="E848" s="307">
        <f t="shared" ca="1" si="386"/>
        <v>-1.3289091355620748</v>
      </c>
      <c r="F848" s="304">
        <f t="shared" ca="1" si="387"/>
        <v>1.5165682443092192</v>
      </c>
      <c r="G848" s="306">
        <f t="shared" ca="1" si="388"/>
        <v>9.0335393784774993</v>
      </c>
      <c r="H848" s="307">
        <f t="shared" ca="1" si="389"/>
        <v>-104.84587012305686</v>
      </c>
      <c r="I848" s="304">
        <f t="shared" ca="1" si="390"/>
        <v>105.23431624505102</v>
      </c>
      <c r="J848" s="306">
        <f t="shared" ca="1" si="391"/>
        <v>725.01152856350234</v>
      </c>
      <c r="K848" s="307">
        <f t="shared" ca="1" si="392"/>
        <v>-6.5123824155229624</v>
      </c>
      <c r="L848" s="304">
        <f t="shared" ca="1" si="377"/>
        <v>725.04077655998924</v>
      </c>
      <c r="M848" s="306">
        <f t="shared" ca="1" si="393"/>
        <v>-1.4848484045336729</v>
      </c>
      <c r="N848" s="304">
        <f t="shared" ca="1" si="394"/>
        <v>-85.075546796513393</v>
      </c>
      <c r="P848" s="310">
        <f t="shared" ca="1" si="395"/>
        <v>23</v>
      </c>
      <c r="Q848" s="304">
        <f t="shared" ca="1" si="396"/>
        <v>0</v>
      </c>
      <c r="R848" s="306">
        <f t="shared" ca="1" si="397"/>
        <v>0</v>
      </c>
      <c r="S848" s="307">
        <f t="shared" ca="1" si="398"/>
        <v>3.2539999999999996</v>
      </c>
      <c r="T848" s="304">
        <f t="shared" ca="1" si="378"/>
        <v>31.921739999999996</v>
      </c>
      <c r="U848" s="311">
        <f t="shared" ca="1" si="379"/>
        <v>0</v>
      </c>
      <c r="V848" s="306">
        <f t="shared" ca="1" si="380"/>
        <v>1.2257980266986537</v>
      </c>
      <c r="W848" s="304">
        <f t="shared" ca="1" si="381"/>
        <v>27.699813588337257</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1.261274908175233</v>
      </c>
      <c r="AH848" s="304">
        <f t="shared" ca="1" si="405"/>
        <v>-8.5125132598968225</v>
      </c>
    </row>
    <row r="849" spans="1:34" x14ac:dyDescent="0.2">
      <c r="A849" s="347">
        <f t="shared" ca="1" si="383"/>
        <v>1E-4</v>
      </c>
      <c r="B849" s="304">
        <f t="shared" ca="1" si="384"/>
        <v>33.346800000001735</v>
      </c>
      <c r="D849" s="306">
        <f t="shared" ca="1" si="385"/>
        <v>-0.73073491084400188</v>
      </c>
      <c r="E849" s="307">
        <f t="shared" ca="1" si="386"/>
        <v>-1.3288793288189353</v>
      </c>
      <c r="F849" s="304">
        <f t="shared" ca="1" si="387"/>
        <v>1.5165400688700763</v>
      </c>
      <c r="G849" s="306">
        <f t="shared" ca="1" si="388"/>
        <v>9.0334663049864155</v>
      </c>
      <c r="H849" s="307">
        <f t="shared" ca="1" si="389"/>
        <v>-104.84600301098973</v>
      </c>
      <c r="I849" s="304">
        <f t="shared" ca="1" si="390"/>
        <v>105.2344423697099</v>
      </c>
      <c r="J849" s="306">
        <f t="shared" ca="1" si="391"/>
        <v>725.01152856350234</v>
      </c>
      <c r="K849" s="307">
        <f t="shared" ca="1" si="392"/>
        <v>-6.5228670091796648</v>
      </c>
      <c r="L849" s="304">
        <f t="shared" ca="1" si="377"/>
        <v>725.04087080936733</v>
      </c>
      <c r="M849" s="306">
        <f t="shared" ca="1" si="393"/>
        <v>-1.4848492047578377</v>
      </c>
      <c r="N849" s="304">
        <f t="shared" ca="1" si="394"/>
        <v>-85.075592645980691</v>
      </c>
      <c r="P849" s="310">
        <f t="shared" ca="1" si="395"/>
        <v>23</v>
      </c>
      <c r="Q849" s="304">
        <f t="shared" ca="1" si="396"/>
        <v>0</v>
      </c>
      <c r="R849" s="306">
        <f t="shared" ca="1" si="397"/>
        <v>0</v>
      </c>
      <c r="S849" s="307">
        <f t="shared" ca="1" si="398"/>
        <v>3.2539999999999996</v>
      </c>
      <c r="T849" s="304">
        <f t="shared" ca="1" si="378"/>
        <v>31.921739999999996</v>
      </c>
      <c r="U849" s="311">
        <f t="shared" ca="1" si="379"/>
        <v>0</v>
      </c>
      <c r="V849" s="306">
        <f t="shared" ca="1" si="380"/>
        <v>1.2257993118988852</v>
      </c>
      <c r="W849" s="304">
        <f t="shared" ca="1" si="381"/>
        <v>27.69990902774774</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1.2612462518135032</v>
      </c>
      <c r="AH849" s="304">
        <f t="shared" ca="1" si="405"/>
        <v>-8.5125425901466691</v>
      </c>
    </row>
    <row r="850" spans="1:34" x14ac:dyDescent="0.2">
      <c r="A850" s="347">
        <f t="shared" ca="1" si="383"/>
        <v>1E-4</v>
      </c>
      <c r="B850" s="304">
        <f t="shared" ca="1" si="384"/>
        <v>33.346900000001739</v>
      </c>
      <c r="D850" s="306">
        <f t="shared" ca="1" si="385"/>
        <v>-0.73073064176197333</v>
      </c>
      <c r="E850" s="307">
        <f t="shared" ca="1" si="386"/>
        <v>-1.328849522457638</v>
      </c>
      <c r="F850" s="304">
        <f t="shared" ca="1" si="387"/>
        <v>1.5165118938359032</v>
      </c>
      <c r="G850" s="306">
        <f t="shared" ca="1" si="388"/>
        <v>9.0333932319222399</v>
      </c>
      <c r="H850" s="307">
        <f t="shared" ca="1" si="389"/>
        <v>-104.84613589594198</v>
      </c>
      <c r="I850" s="304">
        <f t="shared" ca="1" si="390"/>
        <v>105.23456849150318</v>
      </c>
      <c r="J850" s="306">
        <f t="shared" ca="1" si="391"/>
        <v>725.01152856350234</v>
      </c>
      <c r="K850" s="307">
        <f t="shared" ca="1" si="392"/>
        <v>-6.5333516161250111</v>
      </c>
      <c r="L850" s="304">
        <f t="shared" ca="1" si="377"/>
        <v>725.04096521046733</v>
      </c>
      <c r="M850" s="306">
        <f t="shared" ca="1" si="393"/>
        <v>-1.4848500049736109</v>
      </c>
      <c r="N850" s="304">
        <f t="shared" ca="1" si="394"/>
        <v>-85.075638494967194</v>
      </c>
      <c r="P850" s="310">
        <f t="shared" ca="1" si="395"/>
        <v>23</v>
      </c>
      <c r="Q850" s="304">
        <f t="shared" ca="1" si="396"/>
        <v>0</v>
      </c>
      <c r="R850" s="306">
        <f t="shared" ca="1" si="397"/>
        <v>0</v>
      </c>
      <c r="S850" s="307">
        <f t="shared" ca="1" si="398"/>
        <v>3.2539999999999996</v>
      </c>
      <c r="T850" s="304">
        <f t="shared" ca="1" si="378"/>
        <v>31.921739999999996</v>
      </c>
      <c r="U850" s="311">
        <f t="shared" ca="1" si="379"/>
        <v>0</v>
      </c>
      <c r="V850" s="306">
        <f t="shared" ca="1" si="380"/>
        <v>1.2258005971020942</v>
      </c>
      <c r="W850" s="304">
        <f t="shared" ca="1" si="381"/>
        <v>27.700004465935745</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1.2612175958141449</v>
      </c>
      <c r="AH850" s="304">
        <f t="shared" ca="1" si="405"/>
        <v>-8.5125719200208181</v>
      </c>
    </row>
    <row r="851" spans="1:34" x14ac:dyDescent="0.2">
      <c r="A851" s="347">
        <f t="shared" ca="1" si="383"/>
        <v>1E-4</v>
      </c>
      <c r="B851" s="304">
        <f t="shared" ca="1" si="384"/>
        <v>33.347000000001742</v>
      </c>
      <c r="D851" s="306">
        <f t="shared" ca="1" si="385"/>
        <v>-0.73072637267162999</v>
      </c>
      <c r="E851" s="307">
        <f t="shared" ca="1" si="386"/>
        <v>-1.3288197164781703</v>
      </c>
      <c r="F851" s="304">
        <f t="shared" ca="1" si="387"/>
        <v>1.5164837192066924</v>
      </c>
      <c r="G851" s="306">
        <f t="shared" ca="1" si="388"/>
        <v>9.0333201592849726</v>
      </c>
      <c r="H851" s="307">
        <f t="shared" ca="1" si="389"/>
        <v>-104.84626877791364</v>
      </c>
      <c r="I851" s="304">
        <f t="shared" ca="1" si="390"/>
        <v>105.23469461043088</v>
      </c>
      <c r="J851" s="306">
        <f t="shared" ca="1" si="391"/>
        <v>725.01152856350234</v>
      </c>
      <c r="K851" s="307">
        <f t="shared" ca="1" si="392"/>
        <v>-6.5438362363587039</v>
      </c>
      <c r="L851" s="304">
        <f t="shared" ca="1" si="377"/>
        <v>725.04105976328992</v>
      </c>
      <c r="M851" s="306">
        <f t="shared" ca="1" si="393"/>
        <v>-1.484850805180993</v>
      </c>
      <c r="N851" s="304">
        <f t="shared" ca="1" si="394"/>
        <v>-85.075684343472929</v>
      </c>
      <c r="P851" s="310">
        <f t="shared" ca="1" si="395"/>
        <v>23</v>
      </c>
      <c r="Q851" s="304">
        <f t="shared" ca="1" si="396"/>
        <v>0</v>
      </c>
      <c r="R851" s="306">
        <f t="shared" ca="1" si="397"/>
        <v>0</v>
      </c>
      <c r="S851" s="307">
        <f t="shared" ca="1" si="398"/>
        <v>3.2539999999999996</v>
      </c>
      <c r="T851" s="304">
        <f t="shared" ca="1" si="378"/>
        <v>31.921739999999996</v>
      </c>
      <c r="U851" s="311">
        <f t="shared" ca="1" si="379"/>
        <v>0</v>
      </c>
      <c r="V851" s="306">
        <f t="shared" ca="1" si="380"/>
        <v>1.2258018823082795</v>
      </c>
      <c r="W851" s="304">
        <f t="shared" ca="1" si="381"/>
        <v>27.700099902901222</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1.2611889401771474</v>
      </c>
      <c r="AH851" s="304">
        <f t="shared" ca="1" si="405"/>
        <v>-8.5126012495192835</v>
      </c>
    </row>
    <row r="852" spans="1:34" x14ac:dyDescent="0.2">
      <c r="A852" s="347">
        <f t="shared" ca="1" si="383"/>
        <v>1E-4</v>
      </c>
      <c r="B852" s="304">
        <f t="shared" ca="1" si="384"/>
        <v>33.347100000001745</v>
      </c>
      <c r="D852" s="306">
        <f t="shared" ca="1" si="385"/>
        <v>-0.73072210357296852</v>
      </c>
      <c r="E852" s="307">
        <f t="shared" ca="1" si="386"/>
        <v>-1.3287899108805501</v>
      </c>
      <c r="F852" s="304">
        <f t="shared" ca="1" si="387"/>
        <v>1.5164555449824582</v>
      </c>
      <c r="G852" s="306">
        <f t="shared" ca="1" si="388"/>
        <v>9.0332470870746153</v>
      </c>
      <c r="H852" s="307">
        <f t="shared" ca="1" si="389"/>
        <v>-104.84640165690472</v>
      </c>
      <c r="I852" s="304">
        <f t="shared" ca="1" si="390"/>
        <v>105.23482072649307</v>
      </c>
      <c r="J852" s="306">
        <f t="shared" ca="1" si="391"/>
        <v>725.01152856350234</v>
      </c>
      <c r="K852" s="307">
        <f t="shared" ca="1" si="392"/>
        <v>-6.5543208698804447</v>
      </c>
      <c r="L852" s="304">
        <f t="shared" ca="1" si="377"/>
        <v>725.04115446783533</v>
      </c>
      <c r="M852" s="306">
        <f t="shared" ca="1" si="393"/>
        <v>-1.4848516053799843</v>
      </c>
      <c r="N852" s="304">
        <f t="shared" ca="1" si="394"/>
        <v>-85.075730191497897</v>
      </c>
      <c r="P852" s="310">
        <f t="shared" ca="1" si="395"/>
        <v>23</v>
      </c>
      <c r="Q852" s="304">
        <f t="shared" ca="1" si="396"/>
        <v>0</v>
      </c>
      <c r="R852" s="306">
        <f t="shared" ca="1" si="397"/>
        <v>0</v>
      </c>
      <c r="S852" s="307">
        <f t="shared" ca="1" si="398"/>
        <v>3.2539999999999996</v>
      </c>
      <c r="T852" s="304">
        <f t="shared" ca="1" si="378"/>
        <v>31.921739999999996</v>
      </c>
      <c r="U852" s="311">
        <f t="shared" ca="1" si="379"/>
        <v>0</v>
      </c>
      <c r="V852" s="306">
        <f t="shared" ca="1" si="380"/>
        <v>1.2258031675174414</v>
      </c>
      <c r="W852" s="304">
        <f t="shared" ca="1" si="381"/>
        <v>27.700195338644239</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1.261160284902525</v>
      </c>
      <c r="AH852" s="304">
        <f t="shared" ca="1" si="405"/>
        <v>-8.5126305786420478</v>
      </c>
    </row>
    <row r="853" spans="1:34" x14ac:dyDescent="0.2">
      <c r="A853" s="347">
        <f t="shared" ca="1" si="383"/>
        <v>1E-4</v>
      </c>
      <c r="B853" s="304">
        <f t="shared" ca="1" si="384"/>
        <v>33.347200000001749</v>
      </c>
      <c r="D853" s="306">
        <f t="shared" ca="1" si="385"/>
        <v>-0.73071783446599059</v>
      </c>
      <c r="E853" s="307">
        <f t="shared" ca="1" si="386"/>
        <v>-1.328760105664756</v>
      </c>
      <c r="F853" s="304">
        <f t="shared" ca="1" si="387"/>
        <v>1.5164273711631824</v>
      </c>
      <c r="G853" s="306">
        <f t="shared" ca="1" si="388"/>
        <v>9.0331740152911681</v>
      </c>
      <c r="H853" s="307">
        <f t="shared" ca="1" si="389"/>
        <v>-104.84653453291529</v>
      </c>
      <c r="I853" s="304">
        <f t="shared" ca="1" si="390"/>
        <v>105.23494683968975</v>
      </c>
      <c r="J853" s="306">
        <f t="shared" ca="1" si="391"/>
        <v>725.01152856350234</v>
      </c>
      <c r="K853" s="307">
        <f t="shared" ca="1" si="392"/>
        <v>-6.5648055166899359</v>
      </c>
      <c r="L853" s="304">
        <f t="shared" ca="1" si="377"/>
        <v>725.04124932410434</v>
      </c>
      <c r="M853" s="306">
        <f t="shared" ca="1" si="393"/>
        <v>-1.4848524055705845</v>
      </c>
      <c r="N853" s="304">
        <f t="shared" ca="1" si="394"/>
        <v>-85.075776039042097</v>
      </c>
      <c r="P853" s="310">
        <f t="shared" ca="1" si="395"/>
        <v>23</v>
      </c>
      <c r="Q853" s="304">
        <f t="shared" ca="1" si="396"/>
        <v>0</v>
      </c>
      <c r="R853" s="306">
        <f t="shared" ca="1" si="397"/>
        <v>0</v>
      </c>
      <c r="S853" s="307">
        <f t="shared" ca="1" si="398"/>
        <v>3.2539999999999996</v>
      </c>
      <c r="T853" s="304">
        <f t="shared" ca="1" si="378"/>
        <v>31.921739999999996</v>
      </c>
      <c r="U853" s="311">
        <f t="shared" ca="1" si="379"/>
        <v>0</v>
      </c>
      <c r="V853" s="306">
        <f t="shared" ca="1" si="380"/>
        <v>1.2258044527295804</v>
      </c>
      <c r="W853" s="304">
        <f t="shared" ca="1" si="381"/>
        <v>27.700290773164781</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1.261131629990258</v>
      </c>
      <c r="AH853" s="304">
        <f t="shared" ca="1" si="405"/>
        <v>-8.5126599073891338</v>
      </c>
    </row>
    <row r="854" spans="1:34" x14ac:dyDescent="0.2">
      <c r="A854" s="347">
        <f t="shared" ca="1" si="383"/>
        <v>1E-4</v>
      </c>
      <c r="B854" s="304">
        <f t="shared" ca="1" si="384"/>
        <v>33.347300000001752</v>
      </c>
      <c r="D854" s="306">
        <f t="shared" ca="1" si="385"/>
        <v>-0.7307135653506992</v>
      </c>
      <c r="E854" s="307">
        <f t="shared" ca="1" si="386"/>
        <v>-1.3287303008307916</v>
      </c>
      <c r="F854" s="304">
        <f t="shared" ca="1" si="387"/>
        <v>1.51639919774887</v>
      </c>
      <c r="G854" s="306">
        <f t="shared" ca="1" si="388"/>
        <v>9.0331009439346328</v>
      </c>
      <c r="H854" s="307">
        <f t="shared" ca="1" si="389"/>
        <v>-104.84666740594537</v>
      </c>
      <c r="I854" s="304">
        <f t="shared" ca="1" si="390"/>
        <v>105.23507295002099</v>
      </c>
      <c r="J854" s="306">
        <f t="shared" ca="1" si="391"/>
        <v>725.01152856350234</v>
      </c>
      <c r="K854" s="307">
        <f t="shared" ca="1" si="392"/>
        <v>-6.5752901767868792</v>
      </c>
      <c r="L854" s="304">
        <f t="shared" ca="1" si="377"/>
        <v>725.04134433209754</v>
      </c>
      <c r="M854" s="306">
        <f t="shared" ca="1" si="393"/>
        <v>-1.4848532057527941</v>
      </c>
      <c r="N854" s="304">
        <f t="shared" ca="1" si="394"/>
        <v>-85.075821886105558</v>
      </c>
      <c r="P854" s="310">
        <f t="shared" ca="1" si="395"/>
        <v>23</v>
      </c>
      <c r="Q854" s="304">
        <f t="shared" ca="1" si="396"/>
        <v>0</v>
      </c>
      <c r="R854" s="306">
        <f t="shared" ca="1" si="397"/>
        <v>0</v>
      </c>
      <c r="S854" s="307">
        <f t="shared" ca="1" si="398"/>
        <v>3.2539999999999996</v>
      </c>
      <c r="T854" s="304">
        <f t="shared" ca="1" si="378"/>
        <v>31.921739999999996</v>
      </c>
      <c r="U854" s="311">
        <f t="shared" ca="1" si="379"/>
        <v>0</v>
      </c>
      <c r="V854" s="306">
        <f t="shared" ca="1" si="380"/>
        <v>1.2258057379446963</v>
      </c>
      <c r="W854" s="304">
        <f t="shared" ca="1" si="381"/>
        <v>27.700386206462866</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1.2611029754403482</v>
      </c>
      <c r="AH854" s="304">
        <f t="shared" ca="1" si="405"/>
        <v>-8.5126892357605364</v>
      </c>
    </row>
    <row r="855" spans="1:34" x14ac:dyDescent="0.2">
      <c r="A855" s="347">
        <f t="shared" ca="1" si="383"/>
        <v>1E-4</v>
      </c>
      <c r="B855" s="304">
        <f t="shared" ca="1" si="384"/>
        <v>33.347400000001755</v>
      </c>
      <c r="D855" s="306">
        <f t="shared" ca="1" si="385"/>
        <v>-0.7307092962270928</v>
      </c>
      <c r="E855" s="307">
        <f t="shared" ca="1" si="386"/>
        <v>-1.3287004963786497</v>
      </c>
      <c r="F855" s="304">
        <f t="shared" ca="1" si="387"/>
        <v>1.5163710247395139</v>
      </c>
      <c r="G855" s="306">
        <f t="shared" ca="1" si="388"/>
        <v>9.0330278730050093</v>
      </c>
      <c r="H855" s="307">
        <f t="shared" ca="1" si="389"/>
        <v>-104.84680027599501</v>
      </c>
      <c r="I855" s="304">
        <f t="shared" ca="1" si="390"/>
        <v>105.23519905748681</v>
      </c>
      <c r="J855" s="306">
        <f t="shared" ca="1" si="391"/>
        <v>725.01152856350234</v>
      </c>
      <c r="K855" s="307">
        <f t="shared" ca="1" si="392"/>
        <v>-6.5857748501709761</v>
      </c>
      <c r="L855" s="304">
        <f t="shared" ca="1" si="377"/>
        <v>725.04143949181503</v>
      </c>
      <c r="M855" s="306">
        <f t="shared" ca="1" si="393"/>
        <v>-1.4848540059266131</v>
      </c>
      <c r="N855" s="304">
        <f t="shared" ca="1" si="394"/>
        <v>-85.075867732688252</v>
      </c>
      <c r="P855" s="310">
        <f t="shared" ca="1" si="395"/>
        <v>23</v>
      </c>
      <c r="Q855" s="304">
        <f t="shared" ca="1" si="396"/>
        <v>0</v>
      </c>
      <c r="R855" s="306">
        <f t="shared" ca="1" si="397"/>
        <v>0</v>
      </c>
      <c r="S855" s="307">
        <f t="shared" ca="1" si="398"/>
        <v>3.2539999999999996</v>
      </c>
      <c r="T855" s="304">
        <f t="shared" ca="1" si="378"/>
        <v>31.921739999999996</v>
      </c>
      <c r="U855" s="311">
        <f t="shared" ca="1" si="379"/>
        <v>0</v>
      </c>
      <c r="V855" s="306">
        <f t="shared" ca="1" si="380"/>
        <v>1.2258070231627882</v>
      </c>
      <c r="W855" s="304">
        <f t="shared" ca="1" si="381"/>
        <v>27.700481638538481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1.261074321252794</v>
      </c>
      <c r="AH855" s="304">
        <f t="shared" ca="1" si="405"/>
        <v>-8.5127185637562608</v>
      </c>
    </row>
    <row r="856" spans="1:34" x14ac:dyDescent="0.2">
      <c r="A856" s="347">
        <f t="shared" ca="1" si="383"/>
        <v>1E-4</v>
      </c>
      <c r="B856" s="304">
        <f t="shared" ca="1" si="384"/>
        <v>33.347500000001759</v>
      </c>
      <c r="D856" s="306">
        <f t="shared" ca="1" si="385"/>
        <v>-0.73070502709517249</v>
      </c>
      <c r="E856" s="307">
        <f t="shared" ca="1" si="386"/>
        <v>-1.3286706923083393</v>
      </c>
      <c r="F856" s="304">
        <f t="shared" ca="1" si="387"/>
        <v>1.5163428521351228</v>
      </c>
      <c r="G856" s="306">
        <f t="shared" ca="1" si="388"/>
        <v>9.0329548025022994</v>
      </c>
      <c r="H856" s="307">
        <f t="shared" ca="1" si="389"/>
        <v>-104.84693314306423</v>
      </c>
      <c r="I856" s="304">
        <f t="shared" ca="1" si="390"/>
        <v>105.23532516208724</v>
      </c>
      <c r="J856" s="306">
        <f t="shared" ca="1" si="391"/>
        <v>725.01152856350234</v>
      </c>
      <c r="K856" s="307">
        <f t="shared" ca="1" si="392"/>
        <v>-6.596259536841929</v>
      </c>
      <c r="L856" s="304">
        <f t="shared" ca="1" si="377"/>
        <v>725.04153480325772</v>
      </c>
      <c r="M856" s="306">
        <f t="shared" ca="1" si="393"/>
        <v>-1.4848548060920415</v>
      </c>
      <c r="N856" s="304">
        <f t="shared" ca="1" si="394"/>
        <v>-85.075913578790221</v>
      </c>
      <c r="P856" s="310">
        <f t="shared" ca="1" si="395"/>
        <v>23</v>
      </c>
      <c r="Q856" s="304">
        <f t="shared" ca="1" si="396"/>
        <v>0</v>
      </c>
      <c r="R856" s="306">
        <f t="shared" ca="1" si="397"/>
        <v>0</v>
      </c>
      <c r="S856" s="307">
        <f t="shared" ca="1" si="398"/>
        <v>3.2539999999999996</v>
      </c>
      <c r="T856" s="304">
        <f t="shared" ca="1" si="378"/>
        <v>31.921739999999996</v>
      </c>
      <c r="U856" s="311">
        <f t="shared" ca="1" si="379"/>
        <v>0</v>
      </c>
      <c r="V856" s="306">
        <f t="shared" ca="1" si="380"/>
        <v>1.2258083083838578</v>
      </c>
      <c r="W856" s="304">
        <f t="shared" ca="1" si="381"/>
        <v>27.700577069391674</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1.2610456674276023</v>
      </c>
      <c r="AH856" s="304">
        <f t="shared" ca="1" si="405"/>
        <v>-8.5127478913763017</v>
      </c>
    </row>
    <row r="857" spans="1:34" x14ac:dyDescent="0.2">
      <c r="A857" s="347">
        <f t="shared" ca="1" si="383"/>
        <v>1E-4</v>
      </c>
      <c r="B857" s="304">
        <f t="shared" ca="1" si="384"/>
        <v>33.347600000001762</v>
      </c>
      <c r="D857" s="306">
        <f t="shared" ca="1" si="385"/>
        <v>-0.73070075795494138</v>
      </c>
      <c r="E857" s="307">
        <f t="shared" ca="1" si="386"/>
        <v>-1.3286408886198409</v>
      </c>
      <c r="F857" s="304">
        <f t="shared" ca="1" si="387"/>
        <v>1.516314679935681</v>
      </c>
      <c r="G857" s="306">
        <f t="shared" ca="1" si="388"/>
        <v>9.0328817324265032</v>
      </c>
      <c r="H857" s="307">
        <f t="shared" ca="1" si="389"/>
        <v>-104.8470660071531</v>
      </c>
      <c r="I857" s="304">
        <f t="shared" ca="1" si="390"/>
        <v>105.23545126382233</v>
      </c>
      <c r="J857" s="306">
        <f t="shared" ca="1" si="391"/>
        <v>725.01152856350234</v>
      </c>
      <c r="K857" s="307">
        <f t="shared" ca="1" si="392"/>
        <v>-6.6067442367994396</v>
      </c>
      <c r="L857" s="304">
        <f t="shared" ca="1" si="377"/>
        <v>725.04163026642595</v>
      </c>
      <c r="M857" s="306">
        <f t="shared" ca="1" si="393"/>
        <v>-1.4848556062490796</v>
      </c>
      <c r="N857" s="304">
        <f t="shared" ca="1" si="394"/>
        <v>-85.075959424411451</v>
      </c>
      <c r="P857" s="310">
        <f t="shared" ca="1" si="395"/>
        <v>23</v>
      </c>
      <c r="Q857" s="304">
        <f t="shared" ca="1" si="396"/>
        <v>0</v>
      </c>
      <c r="R857" s="306">
        <f t="shared" ca="1" si="397"/>
        <v>0</v>
      </c>
      <c r="S857" s="307">
        <f t="shared" ca="1" si="398"/>
        <v>3.2539999999999996</v>
      </c>
      <c r="T857" s="304">
        <f t="shared" ca="1" si="378"/>
        <v>31.921739999999996</v>
      </c>
      <c r="U857" s="311">
        <f t="shared" ca="1" si="379"/>
        <v>0</v>
      </c>
      <c r="V857" s="306">
        <f t="shared" ca="1" si="380"/>
        <v>1.2258095936079032</v>
      </c>
      <c r="W857" s="304">
        <f t="shared" ca="1" si="381"/>
        <v>27.700672499022424</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1.2610170139647519</v>
      </c>
      <c r="AH857" s="304">
        <f t="shared" ca="1" si="405"/>
        <v>-8.5127772186206752</v>
      </c>
    </row>
    <row r="858" spans="1:34" x14ac:dyDescent="0.2">
      <c r="A858" s="347">
        <f t="shared" ca="1" si="383"/>
        <v>1E-4</v>
      </c>
      <c r="B858" s="304">
        <f t="shared" ca="1" si="384"/>
        <v>33.347700000001765</v>
      </c>
      <c r="D858" s="306">
        <f t="shared" ca="1" si="385"/>
        <v>-0.73069648880639682</v>
      </c>
      <c r="E858" s="307">
        <f t="shared" ca="1" si="386"/>
        <v>-1.3286110853131632</v>
      </c>
      <c r="F858" s="304">
        <f t="shared" ca="1" si="387"/>
        <v>1.5162865081411951</v>
      </c>
      <c r="G858" s="306">
        <f t="shared" ca="1" si="388"/>
        <v>9.0328086627776223</v>
      </c>
      <c r="H858" s="307">
        <f t="shared" ca="1" si="389"/>
        <v>-104.84719886826163</v>
      </c>
      <c r="I858" s="304">
        <f t="shared" ca="1" si="390"/>
        <v>105.2355773626921</v>
      </c>
      <c r="J858" s="306">
        <f t="shared" ca="1" si="391"/>
        <v>725.01152856350234</v>
      </c>
      <c r="K858" s="307">
        <f t="shared" ca="1" si="392"/>
        <v>-6.6172289500432102</v>
      </c>
      <c r="L858" s="304">
        <f t="shared" ca="1" si="377"/>
        <v>725.04172588132019</v>
      </c>
      <c r="M858" s="306">
        <f t="shared" ca="1" si="393"/>
        <v>-1.4848564063977272</v>
      </c>
      <c r="N858" s="304">
        <f t="shared" ca="1" si="394"/>
        <v>-85.076005269551942</v>
      </c>
      <c r="P858" s="310">
        <f t="shared" ca="1" si="395"/>
        <v>23</v>
      </c>
      <c r="Q858" s="304">
        <f t="shared" ca="1" si="396"/>
        <v>0</v>
      </c>
      <c r="R858" s="306">
        <f t="shared" ca="1" si="397"/>
        <v>0</v>
      </c>
      <c r="S858" s="307">
        <f t="shared" ca="1" si="398"/>
        <v>3.2539999999999996</v>
      </c>
      <c r="T858" s="304">
        <f t="shared" ca="1" si="378"/>
        <v>31.921739999999996</v>
      </c>
      <c r="U858" s="311">
        <f t="shared" ca="1" si="379"/>
        <v>0</v>
      </c>
      <c r="V858" s="306">
        <f t="shared" ca="1" si="380"/>
        <v>1.2258108788349253</v>
      </c>
      <c r="W858" s="304">
        <f t="shared" ca="1" si="381"/>
        <v>27.700767927430729</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1.2609883608642516</v>
      </c>
      <c r="AH858" s="304">
        <f t="shared" ca="1" si="405"/>
        <v>-8.5128065454893758</v>
      </c>
    </row>
    <row r="859" spans="1:34" x14ac:dyDescent="0.2">
      <c r="A859" s="347">
        <f t="shared" ca="1" si="383"/>
        <v>1E-4</v>
      </c>
      <c r="B859" s="304">
        <f t="shared" ca="1" si="384"/>
        <v>33.347800000001769</v>
      </c>
      <c r="D859" s="306">
        <f t="shared" ca="1" si="385"/>
        <v>-0.73069221964954389</v>
      </c>
      <c r="E859" s="307">
        <f t="shared" ca="1" si="386"/>
        <v>-1.3285812823883081</v>
      </c>
      <c r="F859" s="304">
        <f t="shared" ca="1" si="387"/>
        <v>1.5162583367516691</v>
      </c>
      <c r="G859" s="306">
        <f t="shared" ca="1" si="388"/>
        <v>9.0327355935556568</v>
      </c>
      <c r="H859" s="307">
        <f t="shared" ca="1" si="389"/>
        <v>-104.84733172638987</v>
      </c>
      <c r="I859" s="304">
        <f t="shared" ca="1" si="390"/>
        <v>105.23570345869659</v>
      </c>
      <c r="J859" s="306">
        <f t="shared" ca="1" si="391"/>
        <v>725.01152856350234</v>
      </c>
      <c r="K859" s="307">
        <f t="shared" ca="1" si="392"/>
        <v>-6.6277136765729425</v>
      </c>
      <c r="L859" s="304">
        <f t="shared" ca="1" si="377"/>
        <v>725.04182164794111</v>
      </c>
      <c r="M859" s="306">
        <f t="shared" ca="1" si="393"/>
        <v>-1.4848572065379848</v>
      </c>
      <c r="N859" s="304">
        <f t="shared" ca="1" si="394"/>
        <v>-85.076051114211722</v>
      </c>
      <c r="P859" s="310">
        <f t="shared" ca="1" si="395"/>
        <v>23</v>
      </c>
      <c r="Q859" s="304">
        <f t="shared" ca="1" si="396"/>
        <v>0</v>
      </c>
      <c r="R859" s="306">
        <f t="shared" ca="1" si="397"/>
        <v>0</v>
      </c>
      <c r="S859" s="307">
        <f t="shared" ca="1" si="398"/>
        <v>3.2539999999999996</v>
      </c>
      <c r="T859" s="304">
        <f t="shared" ca="1" si="378"/>
        <v>31.921739999999996</v>
      </c>
      <c r="U859" s="311">
        <f t="shared" ca="1" si="379"/>
        <v>0</v>
      </c>
      <c r="V859" s="306">
        <f t="shared" ca="1" si="380"/>
        <v>1.225812164064924</v>
      </c>
      <c r="W859" s="304">
        <f t="shared" ca="1" si="381"/>
        <v>27.700863354616626</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1.2609597081261033</v>
      </c>
      <c r="AH859" s="304">
        <f t="shared" ca="1" si="405"/>
        <v>-8.5128358719824</v>
      </c>
    </row>
    <row r="860" spans="1:34" x14ac:dyDescent="0.2">
      <c r="A860" s="347">
        <f t="shared" ca="1" si="383"/>
        <v>1E-4</v>
      </c>
      <c r="B860" s="304">
        <f t="shared" ca="1" si="384"/>
        <v>33.347900000001772</v>
      </c>
      <c r="D860" s="306">
        <f t="shared" ca="1" si="385"/>
        <v>-0.73068795048438007</v>
      </c>
      <c r="E860" s="307">
        <f t="shared" ca="1" si="386"/>
        <v>-1.3285514798452578</v>
      </c>
      <c r="F860" s="304">
        <f t="shared" ca="1" si="387"/>
        <v>1.5162301657670871</v>
      </c>
      <c r="G860" s="306">
        <f t="shared" ca="1" si="388"/>
        <v>9.0326625247606085</v>
      </c>
      <c r="H860" s="307">
        <f t="shared" ca="1" si="389"/>
        <v>-104.84746458153785</v>
      </c>
      <c r="I860" s="304">
        <f t="shared" ca="1" si="390"/>
        <v>105.23582955183585</v>
      </c>
      <c r="J860" s="306">
        <f t="shared" ca="1" si="391"/>
        <v>725.01152856350234</v>
      </c>
      <c r="K860" s="307">
        <f t="shared" ca="1" si="392"/>
        <v>-6.638198416388339</v>
      </c>
      <c r="L860" s="304">
        <f t="shared" ca="1" si="377"/>
        <v>725.04191756628904</v>
      </c>
      <c r="M860" s="306">
        <f t="shared" ca="1" si="393"/>
        <v>-1.4848580066698525</v>
      </c>
      <c r="N860" s="304">
        <f t="shared" ca="1" si="394"/>
        <v>-85.076096958390792</v>
      </c>
      <c r="P860" s="310">
        <f t="shared" ca="1" si="395"/>
        <v>23</v>
      </c>
      <c r="Q860" s="304">
        <f t="shared" ca="1" si="396"/>
        <v>0</v>
      </c>
      <c r="R860" s="306">
        <f t="shared" ca="1" si="397"/>
        <v>0</v>
      </c>
      <c r="S860" s="307">
        <f t="shared" ca="1" si="398"/>
        <v>3.2539999999999996</v>
      </c>
      <c r="T860" s="304">
        <f t="shared" ca="1" si="378"/>
        <v>31.921739999999996</v>
      </c>
      <c r="U860" s="311">
        <f t="shared" ca="1" si="379"/>
        <v>0</v>
      </c>
      <c r="V860" s="306">
        <f t="shared" ca="1" si="380"/>
        <v>1.2258134492978998</v>
      </c>
      <c r="W860" s="304">
        <f t="shared" ca="1" si="381"/>
        <v>27.700958780580123</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1.2609310557502962</v>
      </c>
      <c r="AH860" s="304">
        <f t="shared" ca="1" si="405"/>
        <v>-8.5128651980997638</v>
      </c>
    </row>
    <row r="861" spans="1:34" x14ac:dyDescent="0.2">
      <c r="A861" s="347">
        <f t="shared" ca="1" si="383"/>
        <v>1E-4</v>
      </c>
      <c r="B861" s="304">
        <f t="shared" ca="1" si="384"/>
        <v>33.348000000001775</v>
      </c>
      <c r="D861" s="306">
        <f t="shared" ca="1" si="385"/>
        <v>-0.73068368131090677</v>
      </c>
      <c r="E861" s="307">
        <f t="shared" ca="1" si="386"/>
        <v>-1.3285216776840159</v>
      </c>
      <c r="F861" s="304">
        <f t="shared" ca="1" si="387"/>
        <v>1.5162019951874521</v>
      </c>
      <c r="G861" s="306">
        <f t="shared" ca="1" si="388"/>
        <v>9.0325894563924773</v>
      </c>
      <c r="H861" s="307">
        <f t="shared" ca="1" si="389"/>
        <v>-104.84759743370562</v>
      </c>
      <c r="I861" s="304">
        <f t="shared" ca="1" si="390"/>
        <v>105.23595564210991</v>
      </c>
      <c r="J861" s="306">
        <f t="shared" ca="1" si="391"/>
        <v>725.01152856350234</v>
      </c>
      <c r="K861" s="307">
        <f t="shared" ca="1" si="392"/>
        <v>-6.6486831694891011</v>
      </c>
      <c r="L861" s="304">
        <f t="shared" ca="1" si="377"/>
        <v>725.04201363636469</v>
      </c>
      <c r="M861" s="306">
        <f t="shared" ca="1" si="393"/>
        <v>-1.4848588067933299</v>
      </c>
      <c r="N861" s="304">
        <f t="shared" ca="1" si="394"/>
        <v>-85.076142802089137</v>
      </c>
      <c r="P861" s="310">
        <f t="shared" ca="1" si="395"/>
        <v>23</v>
      </c>
      <c r="Q861" s="304">
        <f t="shared" ca="1" si="396"/>
        <v>0</v>
      </c>
      <c r="R861" s="306">
        <f t="shared" ca="1" si="397"/>
        <v>0</v>
      </c>
      <c r="S861" s="307">
        <f t="shared" ca="1" si="398"/>
        <v>3.2539999999999996</v>
      </c>
      <c r="T861" s="304">
        <f t="shared" ca="1" si="378"/>
        <v>31.921739999999996</v>
      </c>
      <c r="U861" s="311">
        <f t="shared" ca="1" si="379"/>
        <v>0</v>
      </c>
      <c r="V861" s="306">
        <f t="shared" ca="1" si="380"/>
        <v>1.2258147345338517</v>
      </c>
      <c r="W861" s="304">
        <f t="shared" ca="1" si="381"/>
        <v>27.701054205321217</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1.2609024037368286</v>
      </c>
      <c r="AH861" s="304">
        <f t="shared" ca="1" si="405"/>
        <v>-8.5128945238414655</v>
      </c>
    </row>
    <row r="862" spans="1:34" x14ac:dyDescent="0.2">
      <c r="A862" s="347">
        <f t="shared" ca="1" si="383"/>
        <v>1E-4</v>
      </c>
      <c r="B862" s="304">
        <f t="shared" ca="1" si="384"/>
        <v>33.348100000001779</v>
      </c>
      <c r="D862" s="306">
        <f t="shared" ca="1" si="385"/>
        <v>-0.73067941212912757</v>
      </c>
      <c r="E862" s="307">
        <f t="shared" ca="1" si="386"/>
        <v>-1.3284918759045841</v>
      </c>
      <c r="F862" s="304">
        <f t="shared" ca="1" si="387"/>
        <v>1.5161738250127681</v>
      </c>
      <c r="G862" s="306">
        <f t="shared" ca="1" si="388"/>
        <v>9.0325163884512651</v>
      </c>
      <c r="H862" s="307">
        <f t="shared" ca="1" si="389"/>
        <v>-104.84773028289321</v>
      </c>
      <c r="I862" s="304">
        <f t="shared" ca="1" si="390"/>
        <v>105.23608172951882</v>
      </c>
      <c r="J862" s="306">
        <f t="shared" ca="1" si="391"/>
        <v>725.01152856350234</v>
      </c>
      <c r="K862" s="307">
        <f t="shared" ca="1" si="392"/>
        <v>-6.6591679358749314</v>
      </c>
      <c r="L862" s="304">
        <f t="shared" ca="1" si="377"/>
        <v>725.04210985816837</v>
      </c>
      <c r="M862" s="306">
        <f t="shared" ca="1" si="393"/>
        <v>-1.4848596069084179</v>
      </c>
      <c r="N862" s="304">
        <f t="shared" ca="1" si="394"/>
        <v>-85.0761886453068</v>
      </c>
      <c r="P862" s="310">
        <f t="shared" ca="1" si="395"/>
        <v>23</v>
      </c>
      <c r="Q862" s="304">
        <f t="shared" ca="1" si="396"/>
        <v>0</v>
      </c>
      <c r="R862" s="306">
        <f t="shared" ca="1" si="397"/>
        <v>0</v>
      </c>
      <c r="S862" s="307">
        <f t="shared" ca="1" si="398"/>
        <v>3.2539999999999996</v>
      </c>
      <c r="T862" s="304">
        <f t="shared" ca="1" si="378"/>
        <v>31.921739999999996</v>
      </c>
      <c r="U862" s="311">
        <f t="shared" ca="1" si="379"/>
        <v>0</v>
      </c>
      <c r="V862" s="306">
        <f t="shared" ca="1" si="380"/>
        <v>1.2258160197727801</v>
      </c>
      <c r="W862" s="304">
        <f t="shared" ca="1" si="381"/>
        <v>27.701149628839921</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1.2608737520857023</v>
      </c>
      <c r="AH862" s="304">
        <f t="shared" ca="1" si="405"/>
        <v>-8.512923849207505</v>
      </c>
    </row>
    <row r="863" spans="1:34" x14ac:dyDescent="0.2">
      <c r="A863" s="347">
        <f t="shared" ca="1" si="383"/>
        <v>1E-4</v>
      </c>
      <c r="B863" s="304">
        <f t="shared" ca="1" si="384"/>
        <v>33.348200000001782</v>
      </c>
      <c r="D863" s="306">
        <f t="shared" ca="1" si="385"/>
        <v>-0.73067514293903901</v>
      </c>
      <c r="E863" s="307">
        <f t="shared" ca="1" si="386"/>
        <v>-1.3284620745069535</v>
      </c>
      <c r="F863" s="304">
        <f t="shared" ca="1" si="387"/>
        <v>1.5161456552430257</v>
      </c>
      <c r="G863" s="306">
        <f t="shared" ca="1" si="388"/>
        <v>9.0324433209369719</v>
      </c>
      <c r="H863" s="307">
        <f t="shared" ca="1" si="389"/>
        <v>-104.84786312910066</v>
      </c>
      <c r="I863" s="304">
        <f t="shared" ca="1" si="390"/>
        <v>105.23620781406257</v>
      </c>
      <c r="J863" s="306">
        <f t="shared" ca="1" si="391"/>
        <v>725.01152856350234</v>
      </c>
      <c r="K863" s="307">
        <f t="shared" ca="1" si="392"/>
        <v>-6.6696527155455314</v>
      </c>
      <c r="L863" s="304">
        <f t="shared" ca="1" si="377"/>
        <v>725.04220623170079</v>
      </c>
      <c r="M863" s="306">
        <f t="shared" ca="1" si="393"/>
        <v>-1.4848604070151159</v>
      </c>
      <c r="N863" s="304">
        <f t="shared" ca="1" si="394"/>
        <v>-85.076234488043752</v>
      </c>
      <c r="P863" s="310">
        <f t="shared" ca="1" si="395"/>
        <v>23</v>
      </c>
      <c r="Q863" s="304">
        <f t="shared" ca="1" si="396"/>
        <v>0</v>
      </c>
      <c r="R863" s="306">
        <f t="shared" ca="1" si="397"/>
        <v>0</v>
      </c>
      <c r="S863" s="307">
        <f t="shared" ca="1" si="398"/>
        <v>3.2539999999999996</v>
      </c>
      <c r="T863" s="304">
        <f t="shared" ca="1" si="378"/>
        <v>31.921739999999996</v>
      </c>
      <c r="U863" s="311">
        <f t="shared" ca="1" si="379"/>
        <v>0</v>
      </c>
      <c r="V863" s="306">
        <f t="shared" ca="1" si="380"/>
        <v>1.225817305014685</v>
      </c>
      <c r="W863" s="304">
        <f t="shared" ca="1" si="381"/>
        <v>27.701245051136233</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1.2608451007969084</v>
      </c>
      <c r="AH863" s="304">
        <f t="shared" ca="1" si="405"/>
        <v>-8.5129531741978877</v>
      </c>
    </row>
    <row r="864" spans="1:34" x14ac:dyDescent="0.2">
      <c r="A864" s="347">
        <f t="shared" ca="1" si="383"/>
        <v>1E-4</v>
      </c>
      <c r="B864" s="304">
        <f t="shared" ca="1" si="384"/>
        <v>33.348300000001785</v>
      </c>
      <c r="D864" s="306">
        <f t="shared" ca="1" si="385"/>
        <v>-0.73067087374064599</v>
      </c>
      <c r="E864" s="307">
        <f t="shared" ca="1" si="386"/>
        <v>-1.328432273491126</v>
      </c>
      <c r="F864" s="304">
        <f t="shared" ca="1" si="387"/>
        <v>1.5161174858782285</v>
      </c>
      <c r="G864" s="306">
        <f t="shared" ca="1" si="388"/>
        <v>9.0323702538495976</v>
      </c>
      <c r="H864" s="307">
        <f t="shared" ca="1" si="389"/>
        <v>-104.84799597232801</v>
      </c>
      <c r="I864" s="304">
        <f t="shared" ca="1" si="390"/>
        <v>105.23633389574124</v>
      </c>
      <c r="J864" s="306">
        <f t="shared" ca="1" si="391"/>
        <v>725.01152856350234</v>
      </c>
      <c r="K864" s="307">
        <f t="shared" ca="1" si="392"/>
        <v>-6.6801375085006027</v>
      </c>
      <c r="L864" s="304">
        <f t="shared" ca="1" si="377"/>
        <v>725.04230275696239</v>
      </c>
      <c r="M864" s="306">
        <f t="shared" ca="1" si="393"/>
        <v>-1.4848612071134244</v>
      </c>
      <c r="N864" s="304">
        <f t="shared" ca="1" si="394"/>
        <v>-85.076280330300023</v>
      </c>
      <c r="P864" s="310">
        <f t="shared" ca="1" si="395"/>
        <v>23</v>
      </c>
      <c r="Q864" s="304">
        <f t="shared" ca="1" si="396"/>
        <v>0</v>
      </c>
      <c r="R864" s="306">
        <f t="shared" ca="1" si="397"/>
        <v>0</v>
      </c>
      <c r="S864" s="307">
        <f t="shared" ca="1" si="398"/>
        <v>3.2539999999999996</v>
      </c>
      <c r="T864" s="304">
        <f t="shared" ca="1" si="378"/>
        <v>31.921739999999996</v>
      </c>
      <c r="U864" s="311">
        <f t="shared" ca="1" si="379"/>
        <v>0</v>
      </c>
      <c r="V864" s="306">
        <f t="shared" ca="1" si="380"/>
        <v>1.2258185902595664</v>
      </c>
      <c r="W864" s="304">
        <f t="shared" ca="1" si="381"/>
        <v>27.701340472210177</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1.2608164498704557</v>
      </c>
      <c r="AH864" s="304">
        <f t="shared" ca="1" si="405"/>
        <v>-8.5129824988126117</v>
      </c>
    </row>
    <row r="865" spans="1:34" x14ac:dyDescent="0.2">
      <c r="A865" s="347">
        <f t="shared" ca="1" si="383"/>
        <v>1E-4</v>
      </c>
      <c r="B865" s="304">
        <f t="shared" ca="1" si="384"/>
        <v>33.348400000001789</v>
      </c>
      <c r="D865" s="306">
        <f t="shared" ca="1" si="385"/>
        <v>-0.73066660453394749</v>
      </c>
      <c r="E865" s="307">
        <f t="shared" ca="1" si="386"/>
        <v>-1.328402472857098</v>
      </c>
      <c r="F865" s="304">
        <f t="shared" ca="1" si="387"/>
        <v>1.5160893169183736</v>
      </c>
      <c r="G865" s="306">
        <f t="shared" ca="1" si="388"/>
        <v>9.032297187189144</v>
      </c>
      <c r="H865" s="307">
        <f t="shared" ca="1" si="389"/>
        <v>-104.8481288125753</v>
      </c>
      <c r="I865" s="304">
        <f t="shared" ca="1" si="390"/>
        <v>105.23645997455486</v>
      </c>
      <c r="J865" s="306">
        <f t="shared" ca="1" si="391"/>
        <v>725.01152856350234</v>
      </c>
      <c r="K865" s="307">
        <f t="shared" ca="1" si="392"/>
        <v>-6.6906223147398478</v>
      </c>
      <c r="L865" s="304">
        <f t="shared" ca="1" si="377"/>
        <v>725.04239943395362</v>
      </c>
      <c r="M865" s="306">
        <f t="shared" ca="1" si="393"/>
        <v>-1.4848620072033436</v>
      </c>
      <c r="N865" s="304">
        <f t="shared" ca="1" si="394"/>
        <v>-85.076326172075625</v>
      </c>
      <c r="P865" s="310">
        <f t="shared" ca="1" si="395"/>
        <v>23</v>
      </c>
      <c r="Q865" s="304">
        <f t="shared" ca="1" si="396"/>
        <v>0</v>
      </c>
      <c r="R865" s="306">
        <f t="shared" ca="1" si="397"/>
        <v>0</v>
      </c>
      <c r="S865" s="307">
        <f t="shared" ca="1" si="398"/>
        <v>3.2539999999999996</v>
      </c>
      <c r="T865" s="304">
        <f t="shared" ca="1" si="378"/>
        <v>31.921739999999996</v>
      </c>
      <c r="U865" s="311">
        <f t="shared" ca="1" si="379"/>
        <v>0</v>
      </c>
      <c r="V865" s="306">
        <f t="shared" ca="1" si="380"/>
        <v>1.2258198755074241</v>
      </c>
      <c r="W865" s="304">
        <f t="shared" ca="1" si="381"/>
        <v>27.701435892061767</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1.2607877993063319</v>
      </c>
      <c r="AH865" s="304">
        <f t="shared" ca="1" si="405"/>
        <v>-8.5130118230516842</v>
      </c>
    </row>
    <row r="866" spans="1:34" x14ac:dyDescent="0.2">
      <c r="A866" s="347">
        <f t="shared" ca="1" si="383"/>
        <v>1E-4</v>
      </c>
      <c r="B866" s="304">
        <f t="shared" ca="1" si="384"/>
        <v>33.348500000001792</v>
      </c>
      <c r="D866" s="306">
        <f t="shared" ca="1" si="385"/>
        <v>-0.73066233531894342</v>
      </c>
      <c r="E866" s="307">
        <f t="shared" ca="1" si="386"/>
        <v>-1.3283726726048624</v>
      </c>
      <c r="F866" s="304">
        <f t="shared" ca="1" si="387"/>
        <v>1.5160611483634545</v>
      </c>
      <c r="G866" s="306">
        <f t="shared" ca="1" si="388"/>
        <v>9.0322241209556129</v>
      </c>
      <c r="H866" s="307">
        <f t="shared" ca="1" si="389"/>
        <v>-104.84826164984256</v>
      </c>
      <c r="I866" s="304">
        <f t="shared" ca="1" si="390"/>
        <v>105.23658605050345</v>
      </c>
      <c r="J866" s="306">
        <f t="shared" ca="1" si="391"/>
        <v>725.01152856350234</v>
      </c>
      <c r="K866" s="307">
        <f t="shared" ca="1" si="392"/>
        <v>-6.7011071342629691</v>
      </c>
      <c r="L866" s="304">
        <f t="shared" ca="1" si="377"/>
        <v>725.04249626267494</v>
      </c>
      <c r="M866" s="306">
        <f t="shared" ca="1" si="393"/>
        <v>-1.4848628072848733</v>
      </c>
      <c r="N866" s="304">
        <f t="shared" ca="1" si="394"/>
        <v>-85.076372013370545</v>
      </c>
      <c r="P866" s="310">
        <f t="shared" ca="1" si="395"/>
        <v>23</v>
      </c>
      <c r="Q866" s="304">
        <f t="shared" ca="1" si="396"/>
        <v>0</v>
      </c>
      <c r="R866" s="306">
        <f t="shared" ca="1" si="397"/>
        <v>0</v>
      </c>
      <c r="S866" s="307">
        <f t="shared" ca="1" si="398"/>
        <v>3.2539999999999996</v>
      </c>
      <c r="T866" s="304">
        <f t="shared" ca="1" si="378"/>
        <v>31.921739999999996</v>
      </c>
      <c r="U866" s="311">
        <f t="shared" ca="1" si="379"/>
        <v>0</v>
      </c>
      <c r="V866" s="306">
        <f t="shared" ca="1" si="380"/>
        <v>1.2258211607582581</v>
      </c>
      <c r="W866" s="304">
        <f t="shared" ca="1" si="381"/>
        <v>27.701531310690989</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1.2607591491045333</v>
      </c>
      <c r="AH866" s="304">
        <f t="shared" ca="1" si="405"/>
        <v>-8.5130411469151106</v>
      </c>
    </row>
    <row r="867" spans="1:34" x14ac:dyDescent="0.2">
      <c r="A867" s="347">
        <f t="shared" ca="1" si="383"/>
        <v>1E-4</v>
      </c>
      <c r="B867" s="304">
        <f t="shared" ca="1" si="384"/>
        <v>33.348600000001795</v>
      </c>
      <c r="D867" s="306">
        <f t="shared" ca="1" si="385"/>
        <v>-0.7306580660956371</v>
      </c>
      <c r="E867" s="307">
        <f t="shared" ca="1" si="386"/>
        <v>-1.3283428727344191</v>
      </c>
      <c r="F867" s="304">
        <f t="shared" ca="1" si="387"/>
        <v>1.5160329802134733</v>
      </c>
      <c r="G867" s="306">
        <f t="shared" ca="1" si="388"/>
        <v>9.0321510551490025</v>
      </c>
      <c r="H867" s="307">
        <f t="shared" ca="1" si="389"/>
        <v>-104.84839448412983</v>
      </c>
      <c r="I867" s="304">
        <f t="shared" ca="1" si="390"/>
        <v>105.23671212358705</v>
      </c>
      <c r="J867" s="306">
        <f t="shared" ca="1" si="391"/>
        <v>725.01152856350234</v>
      </c>
      <c r="K867" s="307">
        <f t="shared" ca="1" si="392"/>
        <v>-6.7115919670696673</v>
      </c>
      <c r="L867" s="304">
        <f t="shared" ca="1" si="377"/>
        <v>725.04259324312704</v>
      </c>
      <c r="M867" s="306">
        <f t="shared" ca="1" si="393"/>
        <v>-1.4848636073580139</v>
      </c>
      <c r="N867" s="304">
        <f t="shared" ca="1" si="394"/>
        <v>-85.076417854184811</v>
      </c>
      <c r="P867" s="310">
        <f t="shared" ca="1" si="395"/>
        <v>23</v>
      </c>
      <c r="Q867" s="304">
        <f t="shared" ca="1" si="396"/>
        <v>0</v>
      </c>
      <c r="R867" s="306">
        <f t="shared" ca="1" si="397"/>
        <v>0</v>
      </c>
      <c r="S867" s="307">
        <f t="shared" ca="1" si="398"/>
        <v>3.2539999999999996</v>
      </c>
      <c r="T867" s="304">
        <f t="shared" ca="1" si="378"/>
        <v>31.921739999999996</v>
      </c>
      <c r="U867" s="311">
        <f t="shared" ca="1" si="379"/>
        <v>0</v>
      </c>
      <c r="V867" s="306">
        <f t="shared" ca="1" si="380"/>
        <v>1.2258224460120684</v>
      </c>
      <c r="W867" s="304">
        <f t="shared" ca="1" si="381"/>
        <v>27.70162672809786</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1.2607304992650654</v>
      </c>
      <c r="AH867" s="304">
        <f t="shared" ca="1" si="405"/>
        <v>-8.5130704704028872</v>
      </c>
    </row>
    <row r="868" spans="1:34" x14ac:dyDescent="0.2">
      <c r="A868" s="347">
        <f t="shared" ca="1" si="383"/>
        <v>1E-4</v>
      </c>
      <c r="B868" s="304">
        <f t="shared" ca="1" si="384"/>
        <v>33.348700000001799</v>
      </c>
      <c r="D868" s="306">
        <f t="shared" ca="1" si="385"/>
        <v>-0.73065379686402654</v>
      </c>
      <c r="E868" s="307">
        <f t="shared" ca="1" si="386"/>
        <v>-1.3283130732457717</v>
      </c>
      <c r="F868" s="304">
        <f t="shared" ca="1" si="387"/>
        <v>1.5160048124684318</v>
      </c>
      <c r="G868" s="306">
        <f t="shared" ca="1" si="388"/>
        <v>9.0320779897693164</v>
      </c>
      <c r="H868" s="307">
        <f t="shared" ca="1" si="389"/>
        <v>-104.84852731543715</v>
      </c>
      <c r="I868" s="304">
        <f t="shared" ca="1" si="390"/>
        <v>105.23683819380572</v>
      </c>
      <c r="J868" s="306">
        <f t="shared" ca="1" si="391"/>
        <v>725.01152856350234</v>
      </c>
      <c r="K868" s="307">
        <f t="shared" ca="1" si="392"/>
        <v>-6.7220768131596458</v>
      </c>
      <c r="L868" s="304">
        <f t="shared" ca="1" si="377"/>
        <v>725.04269037531037</v>
      </c>
      <c r="M868" s="306">
        <f t="shared" ca="1" si="393"/>
        <v>-1.4848644074227655</v>
      </c>
      <c r="N868" s="304">
        <f t="shared" ca="1" si="394"/>
        <v>-85.076463694518409</v>
      </c>
      <c r="P868" s="310">
        <f t="shared" ca="1" si="395"/>
        <v>23</v>
      </c>
      <c r="Q868" s="304">
        <f t="shared" ca="1" si="396"/>
        <v>0</v>
      </c>
      <c r="R868" s="306">
        <f t="shared" ca="1" si="397"/>
        <v>0</v>
      </c>
      <c r="S868" s="307">
        <f t="shared" ca="1" si="398"/>
        <v>3.2539999999999996</v>
      </c>
      <c r="T868" s="304">
        <f t="shared" ca="1" si="378"/>
        <v>31.921739999999996</v>
      </c>
      <c r="U868" s="311">
        <f t="shared" ca="1" si="379"/>
        <v>0</v>
      </c>
      <c r="V868" s="306">
        <f t="shared" ca="1" si="380"/>
        <v>1.2258237312688551</v>
      </c>
      <c r="W868" s="304">
        <f t="shared" ca="1" si="381"/>
        <v>27.701722144282414</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1.2607018497879245</v>
      </c>
      <c r="AH868" s="304">
        <f t="shared" ca="1" si="405"/>
        <v>-8.5130997935150159</v>
      </c>
    </row>
    <row r="869" spans="1:34" x14ac:dyDescent="0.2">
      <c r="A869" s="347">
        <f t="shared" ca="1" si="383"/>
        <v>1E-4</v>
      </c>
      <c r="B869" s="304">
        <f t="shared" ca="1" si="384"/>
        <v>33.348800000001802</v>
      </c>
      <c r="D869" s="306">
        <f t="shared" ca="1" si="385"/>
        <v>-0.73064952762411461</v>
      </c>
      <c r="E869" s="307">
        <f t="shared" ca="1" si="386"/>
        <v>-1.3282832741389043</v>
      </c>
      <c r="F869" s="304">
        <f t="shared" ca="1" si="387"/>
        <v>1.5159766451283179</v>
      </c>
      <c r="G869" s="306">
        <f t="shared" ca="1" si="388"/>
        <v>9.0320049248165546</v>
      </c>
      <c r="H869" s="307">
        <f t="shared" ca="1" si="389"/>
        <v>-104.84866014376456</v>
      </c>
      <c r="I869" s="304">
        <f t="shared" ca="1" si="390"/>
        <v>105.23696426115946</v>
      </c>
      <c r="J869" s="306">
        <f t="shared" ca="1" si="391"/>
        <v>725.01152856350234</v>
      </c>
      <c r="K869" s="307">
        <f t="shared" ca="1" si="392"/>
        <v>-6.7325616725326061</v>
      </c>
      <c r="L869" s="304">
        <f t="shared" ca="1" si="377"/>
        <v>725.04278765922538</v>
      </c>
      <c r="M869" s="306">
        <f t="shared" ca="1" si="393"/>
        <v>-1.484865207479128</v>
      </c>
      <c r="N869" s="304">
        <f t="shared" ca="1" si="394"/>
        <v>-85.076509534371354</v>
      </c>
      <c r="P869" s="310">
        <f t="shared" ca="1" si="395"/>
        <v>23</v>
      </c>
      <c r="Q869" s="304">
        <f t="shared" ca="1" si="396"/>
        <v>0</v>
      </c>
      <c r="R869" s="306">
        <f t="shared" ca="1" si="397"/>
        <v>0</v>
      </c>
      <c r="S869" s="307">
        <f t="shared" ca="1" si="398"/>
        <v>3.2539999999999996</v>
      </c>
      <c r="T869" s="304">
        <f t="shared" ca="1" si="378"/>
        <v>31.921739999999996</v>
      </c>
      <c r="U869" s="311">
        <f t="shared" ca="1" si="379"/>
        <v>0</v>
      </c>
      <c r="V869" s="306">
        <f t="shared" ca="1" si="380"/>
        <v>1.2258250165286182</v>
      </c>
      <c r="W869" s="304">
        <f t="shared" ca="1" si="381"/>
        <v>27.701817559244617</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1.2606732006730983</v>
      </c>
      <c r="AH869" s="304">
        <f t="shared" ca="1" si="405"/>
        <v>-8.5131291162515108</v>
      </c>
    </row>
    <row r="870" spans="1:34" x14ac:dyDescent="0.2">
      <c r="A870" s="347">
        <f t="shared" ca="1" si="383"/>
        <v>1E-4</v>
      </c>
      <c r="B870" s="304">
        <f t="shared" ca="1" si="384"/>
        <v>33.348900000001805</v>
      </c>
      <c r="D870" s="306">
        <f t="shared" ca="1" si="385"/>
        <v>-0.73064525837590188</v>
      </c>
      <c r="E870" s="307">
        <f t="shared" ca="1" si="386"/>
        <v>-1.3282534754138258</v>
      </c>
      <c r="F870" s="304">
        <f t="shared" ca="1" si="387"/>
        <v>1.5159484781931392</v>
      </c>
      <c r="G870" s="306">
        <f t="shared" ca="1" si="388"/>
        <v>9.031931860290717</v>
      </c>
      <c r="H870" s="307">
        <f t="shared" ca="1" si="389"/>
        <v>-104.8487929691121</v>
      </c>
      <c r="I870" s="304">
        <f t="shared" ca="1" si="390"/>
        <v>105.23709032564832</v>
      </c>
      <c r="J870" s="306">
        <f t="shared" ca="1" si="391"/>
        <v>725.01152856350234</v>
      </c>
      <c r="K870" s="307">
        <f t="shared" ca="1" si="392"/>
        <v>-6.7430465451882498</v>
      </c>
      <c r="L870" s="304">
        <f t="shared" ca="1" si="377"/>
        <v>725.04288509487264</v>
      </c>
      <c r="M870" s="306">
        <f t="shared" ca="1" si="393"/>
        <v>-1.4848660075271016</v>
      </c>
      <c r="N870" s="304">
        <f t="shared" ca="1" si="394"/>
        <v>-85.076555373743645</v>
      </c>
      <c r="P870" s="310">
        <f t="shared" ca="1" si="395"/>
        <v>23</v>
      </c>
      <c r="Q870" s="304">
        <f t="shared" ca="1" si="396"/>
        <v>0</v>
      </c>
      <c r="R870" s="306">
        <f t="shared" ca="1" si="397"/>
        <v>0</v>
      </c>
      <c r="S870" s="307">
        <f t="shared" ca="1" si="398"/>
        <v>3.2539999999999996</v>
      </c>
      <c r="T870" s="304">
        <f t="shared" ca="1" si="378"/>
        <v>31.921739999999996</v>
      </c>
      <c r="U870" s="311">
        <f t="shared" ca="1" si="379"/>
        <v>0</v>
      </c>
      <c r="V870" s="306">
        <f t="shared" ca="1" si="380"/>
        <v>1.2258263017913575</v>
      </c>
      <c r="W870" s="304">
        <f t="shared" ca="1" si="381"/>
        <v>27.701912972984506</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1.2606445519205991</v>
      </c>
      <c r="AH870" s="304">
        <f t="shared" ca="1" si="405"/>
        <v>-8.5131584386123595</v>
      </c>
    </row>
    <row r="871" spans="1:34" x14ac:dyDescent="0.2">
      <c r="A871" s="347">
        <f t="shared" ca="1" si="383"/>
        <v>1E-4</v>
      </c>
      <c r="B871" s="304">
        <f t="shared" ca="1" si="384"/>
        <v>33.349000000001809</v>
      </c>
      <c r="D871" s="306">
        <f t="shared" ca="1" si="385"/>
        <v>-0.73064098911938924</v>
      </c>
      <c r="E871" s="307">
        <f t="shared" ca="1" si="386"/>
        <v>-1.3282236770705289</v>
      </c>
      <c r="F871" s="304">
        <f t="shared" ca="1" si="387"/>
        <v>1.515920311662891</v>
      </c>
      <c r="G871" s="306">
        <f t="shared" ca="1" si="388"/>
        <v>9.0318587961918055</v>
      </c>
      <c r="H871" s="307">
        <f t="shared" ca="1" si="389"/>
        <v>-104.8489257914798</v>
      </c>
      <c r="I871" s="304">
        <f t="shared" ca="1" si="390"/>
        <v>105.23721638727235</v>
      </c>
      <c r="J871" s="306">
        <f t="shared" ca="1" si="391"/>
        <v>725.01152856350234</v>
      </c>
      <c r="K871" s="307">
        <f t="shared" ca="1" si="392"/>
        <v>-6.7535314311262793</v>
      </c>
      <c r="L871" s="304">
        <f t="shared" ca="1" si="377"/>
        <v>725.04298268225261</v>
      </c>
      <c r="M871" s="306">
        <f t="shared" ca="1" si="393"/>
        <v>-1.4848668075666867</v>
      </c>
      <c r="N871" s="304">
        <f t="shared" ca="1" si="394"/>
        <v>-85.07660121263531</v>
      </c>
      <c r="P871" s="310">
        <f t="shared" ca="1" si="395"/>
        <v>23</v>
      </c>
      <c r="Q871" s="304">
        <f t="shared" ca="1" si="396"/>
        <v>0</v>
      </c>
      <c r="R871" s="306">
        <f t="shared" ca="1" si="397"/>
        <v>0</v>
      </c>
      <c r="S871" s="307">
        <f t="shared" ca="1" si="398"/>
        <v>3.2539999999999996</v>
      </c>
      <c r="T871" s="304">
        <f t="shared" ca="1" si="378"/>
        <v>31.921739999999996</v>
      </c>
      <c r="U871" s="311">
        <f t="shared" ca="1" si="379"/>
        <v>0</v>
      </c>
      <c r="V871" s="306">
        <f t="shared" ca="1" si="380"/>
        <v>1.2258275870570734</v>
      </c>
      <c r="W871" s="304">
        <f t="shared" ca="1" si="381"/>
        <v>27.702008385502101</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1.2606159035304128</v>
      </c>
      <c r="AH871" s="304">
        <f t="shared" ca="1" si="405"/>
        <v>-8.5131877605975745</v>
      </c>
    </row>
    <row r="872" spans="1:34" x14ac:dyDescent="0.2">
      <c r="A872" s="347">
        <f t="shared" ca="1" si="383"/>
        <v>1E-4</v>
      </c>
      <c r="B872" s="304">
        <f t="shared" ca="1" si="384"/>
        <v>33.349100000001812</v>
      </c>
      <c r="D872" s="306">
        <f t="shared" ca="1" si="385"/>
        <v>-0.73063671985457679</v>
      </c>
      <c r="E872" s="307">
        <f t="shared" ca="1" si="386"/>
        <v>-1.3281938791090049</v>
      </c>
      <c r="F872" s="304">
        <f t="shared" ca="1" si="387"/>
        <v>1.5158921455375647</v>
      </c>
      <c r="G872" s="306">
        <f t="shared" ca="1" si="388"/>
        <v>9.0317857325198201</v>
      </c>
      <c r="H872" s="307">
        <f t="shared" ca="1" si="389"/>
        <v>-104.84905861086771</v>
      </c>
      <c r="I872" s="304">
        <f t="shared" ca="1" si="390"/>
        <v>105.23734244603159</v>
      </c>
      <c r="J872" s="306">
        <f t="shared" ca="1" si="391"/>
        <v>725.01152856350234</v>
      </c>
      <c r="K872" s="307">
        <f t="shared" ca="1" si="392"/>
        <v>-6.7640163303463963</v>
      </c>
      <c r="L872" s="304">
        <f t="shared" ca="1" si="377"/>
        <v>725.04308042136597</v>
      </c>
      <c r="M872" s="306">
        <f t="shared" ca="1" si="393"/>
        <v>-1.4848676075978828</v>
      </c>
      <c r="N872" s="304">
        <f t="shared" ca="1" si="394"/>
        <v>-85.076647051046336</v>
      </c>
      <c r="P872" s="310">
        <f t="shared" ca="1" si="395"/>
        <v>23</v>
      </c>
      <c r="Q872" s="304">
        <f t="shared" ca="1" si="396"/>
        <v>0</v>
      </c>
      <c r="R872" s="306">
        <f t="shared" ca="1" si="397"/>
        <v>0</v>
      </c>
      <c r="S872" s="307">
        <f t="shared" ca="1" si="398"/>
        <v>3.2539999999999996</v>
      </c>
      <c r="T872" s="304">
        <f t="shared" ca="1" si="378"/>
        <v>31.921739999999996</v>
      </c>
      <c r="U872" s="311">
        <f t="shared" ca="1" si="379"/>
        <v>0</v>
      </c>
      <c r="V872" s="306">
        <f t="shared" ca="1" si="380"/>
        <v>1.2258288723257651</v>
      </c>
      <c r="W872" s="304">
        <f t="shared" ca="1" si="381"/>
        <v>27.702103796797392</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1.2605872555025393</v>
      </c>
      <c r="AH872" s="304">
        <f t="shared" ca="1" si="405"/>
        <v>-8.5132170822071611</v>
      </c>
    </row>
    <row r="873" spans="1:34" x14ac:dyDescent="0.2">
      <c r="A873" s="347">
        <f t="shared" ca="1" si="383"/>
        <v>1E-4</v>
      </c>
      <c r="B873" s="304">
        <f t="shared" ca="1" si="384"/>
        <v>33.349200000001815</v>
      </c>
      <c r="D873" s="306">
        <f t="shared" ca="1" si="385"/>
        <v>-0.73063245058146808</v>
      </c>
      <c r="E873" s="307">
        <f t="shared" ca="1" si="386"/>
        <v>-1.3281640815292572</v>
      </c>
      <c r="F873" s="304">
        <f t="shared" ca="1" si="387"/>
        <v>1.5158639798171658</v>
      </c>
      <c r="G873" s="306">
        <f t="shared" ca="1" si="388"/>
        <v>9.0317126692747625</v>
      </c>
      <c r="H873" s="307">
        <f t="shared" ca="1" si="389"/>
        <v>-104.84919142727587</v>
      </c>
      <c r="I873" s="304">
        <f t="shared" ca="1" si="390"/>
        <v>105.23746850192605</v>
      </c>
      <c r="J873" s="306">
        <f t="shared" ca="1" si="391"/>
        <v>725.01152856350234</v>
      </c>
      <c r="K873" s="307">
        <f t="shared" ca="1" si="392"/>
        <v>-6.7745012428483031</v>
      </c>
      <c r="L873" s="304">
        <f t="shared" ca="1" si="377"/>
        <v>725.04317831221294</v>
      </c>
      <c r="M873" s="306">
        <f t="shared" ca="1" si="393"/>
        <v>-1.4848684076206908</v>
      </c>
      <c r="N873" s="304">
        <f t="shared" ca="1" si="394"/>
        <v>-85.076692888976751</v>
      </c>
      <c r="P873" s="310">
        <f t="shared" ca="1" si="395"/>
        <v>23</v>
      </c>
      <c r="Q873" s="304">
        <f t="shared" ca="1" si="396"/>
        <v>0</v>
      </c>
      <c r="R873" s="306">
        <f t="shared" ca="1" si="397"/>
        <v>0</v>
      </c>
      <c r="S873" s="307">
        <f t="shared" ca="1" si="398"/>
        <v>3.2539999999999996</v>
      </c>
      <c r="T873" s="304">
        <f t="shared" ca="1" si="378"/>
        <v>31.921739999999996</v>
      </c>
      <c r="U873" s="311">
        <f t="shared" ca="1" si="379"/>
        <v>0</v>
      </c>
      <c r="V873" s="306">
        <f t="shared" ca="1" si="380"/>
        <v>1.2258301575974329</v>
      </c>
      <c r="W873" s="304">
        <f t="shared" ca="1" si="381"/>
        <v>27.702199206870379</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1.260558607836975</v>
      </c>
      <c r="AH873" s="304">
        <f t="shared" ca="1" si="405"/>
        <v>-8.5132464034411175</v>
      </c>
    </row>
    <row r="874" spans="1:34" x14ac:dyDescent="0.2">
      <c r="A874" s="347">
        <f t="shared" ca="1" si="383"/>
        <v>1E-4</v>
      </c>
      <c r="B874" s="304">
        <f t="shared" ca="1" si="384"/>
        <v>33.349300000001818</v>
      </c>
      <c r="D874" s="306">
        <f t="shared" ca="1" si="385"/>
        <v>-0.73062818130005891</v>
      </c>
      <c r="E874" s="307">
        <f t="shared" ca="1" si="386"/>
        <v>-1.328134284331286</v>
      </c>
      <c r="F874" s="304">
        <f t="shared" ca="1" si="387"/>
        <v>1.5158358145016924</v>
      </c>
      <c r="G874" s="306">
        <f t="shared" ca="1" si="388"/>
        <v>9.0316396064566327</v>
      </c>
      <c r="H874" s="307">
        <f t="shared" ca="1" si="389"/>
        <v>-104.84932424070431</v>
      </c>
      <c r="I874" s="304">
        <f t="shared" ca="1" si="390"/>
        <v>105.23759455495579</v>
      </c>
      <c r="J874" s="306">
        <f t="shared" ca="1" si="391"/>
        <v>725.01152856350234</v>
      </c>
      <c r="K874" s="307">
        <f t="shared" ca="1" si="392"/>
        <v>-6.7849861686317023</v>
      </c>
      <c r="L874" s="304">
        <f t="shared" ca="1" si="377"/>
        <v>725.04327635479433</v>
      </c>
      <c r="M874" s="306">
        <f t="shared" ca="1" si="393"/>
        <v>-1.4848692076351102</v>
      </c>
      <c r="N874" s="304">
        <f t="shared" ca="1" si="394"/>
        <v>-85.076738726426527</v>
      </c>
      <c r="P874" s="310">
        <f t="shared" ca="1" si="395"/>
        <v>23</v>
      </c>
      <c r="Q874" s="304">
        <f t="shared" ca="1" si="396"/>
        <v>0</v>
      </c>
      <c r="R874" s="306">
        <f t="shared" ca="1" si="397"/>
        <v>0</v>
      </c>
      <c r="S874" s="307">
        <f t="shared" ca="1" si="398"/>
        <v>3.2539999999999996</v>
      </c>
      <c r="T874" s="304">
        <f t="shared" ca="1" si="378"/>
        <v>31.921739999999996</v>
      </c>
      <c r="U874" s="311">
        <f t="shared" ca="1" si="379"/>
        <v>0</v>
      </c>
      <c r="V874" s="306">
        <f t="shared" ca="1" si="380"/>
        <v>1.2258314428720767</v>
      </c>
      <c r="W874" s="304">
        <f t="shared" ca="1" si="381"/>
        <v>27.70229461572109</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1.2605299605337255</v>
      </c>
      <c r="AH874" s="304">
        <f t="shared" ca="1" si="405"/>
        <v>-8.5132757242994419</v>
      </c>
    </row>
    <row r="875" spans="1:34" x14ac:dyDescent="0.2">
      <c r="A875" s="347">
        <f t="shared" ca="1" si="383"/>
        <v>1E-4</v>
      </c>
      <c r="B875" s="304">
        <f t="shared" ca="1" si="384"/>
        <v>33.349400000001822</v>
      </c>
      <c r="D875" s="306">
        <f t="shared" ca="1" si="385"/>
        <v>-0.73062391201035526</v>
      </c>
      <c r="E875" s="307">
        <f t="shared" ca="1" si="386"/>
        <v>-1.328104487515084</v>
      </c>
      <c r="F875" s="304">
        <f t="shared" ca="1" si="387"/>
        <v>1.515807649591141</v>
      </c>
      <c r="G875" s="306">
        <f t="shared" ca="1" si="388"/>
        <v>9.0315665440654325</v>
      </c>
      <c r="H875" s="307">
        <f t="shared" ca="1" si="389"/>
        <v>-104.84945705115305</v>
      </c>
      <c r="I875" s="304">
        <f t="shared" ca="1" si="390"/>
        <v>105.23772060512081</v>
      </c>
      <c r="J875" s="306">
        <f t="shared" ca="1" si="391"/>
        <v>725.01152856350234</v>
      </c>
      <c r="K875" s="307">
        <f t="shared" ca="1" si="392"/>
        <v>-6.7954711076962955</v>
      </c>
      <c r="L875" s="304">
        <f t="shared" ca="1" si="377"/>
        <v>725.04337454911047</v>
      </c>
      <c r="M875" s="306">
        <f t="shared" ca="1" si="393"/>
        <v>-1.4848700076411414</v>
      </c>
      <c r="N875" s="304">
        <f t="shared" ca="1" si="394"/>
        <v>-85.076784563395705</v>
      </c>
      <c r="P875" s="310">
        <f t="shared" ca="1" si="395"/>
        <v>23</v>
      </c>
      <c r="Q875" s="304">
        <f t="shared" ca="1" si="396"/>
        <v>0</v>
      </c>
      <c r="R875" s="306">
        <f t="shared" ca="1" si="397"/>
        <v>0</v>
      </c>
      <c r="S875" s="307">
        <f t="shared" ca="1" si="398"/>
        <v>3.2539999999999996</v>
      </c>
      <c r="T875" s="304">
        <f t="shared" ca="1" si="378"/>
        <v>31.921739999999996</v>
      </c>
      <c r="U875" s="311">
        <f t="shared" ca="1" si="379"/>
        <v>0</v>
      </c>
      <c r="V875" s="306">
        <f t="shared" ca="1" si="380"/>
        <v>1.225832728149697</v>
      </c>
      <c r="W875" s="304">
        <f t="shared" ca="1" si="381"/>
        <v>27.702390023349519</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1.2605013135927816</v>
      </c>
      <c r="AH875" s="304">
        <f t="shared" ca="1" si="405"/>
        <v>-8.5133050447821432</v>
      </c>
    </row>
    <row r="876" spans="1:34" x14ac:dyDescent="0.2">
      <c r="A876" s="347">
        <f t="shared" ca="1" si="383"/>
        <v>1E-4</v>
      </c>
      <c r="B876" s="304">
        <f t="shared" ca="1" si="384"/>
        <v>33.349500000001825</v>
      </c>
      <c r="D876" s="306">
        <f t="shared" ca="1" si="385"/>
        <v>-0.73061964271235513</v>
      </c>
      <c r="E876" s="307">
        <f t="shared" ca="1" si="386"/>
        <v>-1.3280746910806513</v>
      </c>
      <c r="F876" s="304">
        <f t="shared" ca="1" si="387"/>
        <v>1.5157794850855111</v>
      </c>
      <c r="G876" s="306">
        <f t="shared" ca="1" si="388"/>
        <v>9.0314934821011619</v>
      </c>
      <c r="H876" s="307">
        <f t="shared" ca="1" si="389"/>
        <v>-104.84958985862217</v>
      </c>
      <c r="I876" s="304">
        <f t="shared" ca="1" si="390"/>
        <v>105.2378466524212</v>
      </c>
      <c r="J876" s="306">
        <f t="shared" ca="1" si="391"/>
        <v>725.01152856350234</v>
      </c>
      <c r="K876" s="307">
        <f t="shared" ca="1" si="392"/>
        <v>-6.8059560600417841</v>
      </c>
      <c r="L876" s="304">
        <f t="shared" ca="1" si="377"/>
        <v>725.04347289516193</v>
      </c>
      <c r="M876" s="306">
        <f t="shared" ca="1" si="393"/>
        <v>-1.4848708076387844</v>
      </c>
      <c r="N876" s="304">
        <f t="shared" ca="1" si="394"/>
        <v>-85.076830399884273</v>
      </c>
      <c r="P876" s="310">
        <f t="shared" ca="1" si="395"/>
        <v>23</v>
      </c>
      <c r="Q876" s="304">
        <f t="shared" ca="1" si="396"/>
        <v>0</v>
      </c>
      <c r="R876" s="306">
        <f t="shared" ca="1" si="397"/>
        <v>0</v>
      </c>
      <c r="S876" s="307">
        <f t="shared" ca="1" si="398"/>
        <v>3.2539999999999996</v>
      </c>
      <c r="T876" s="304">
        <f t="shared" ca="1" si="378"/>
        <v>31.921739999999996</v>
      </c>
      <c r="U876" s="311">
        <f t="shared" ca="1" si="379"/>
        <v>0</v>
      </c>
      <c r="V876" s="306">
        <f t="shared" ca="1" si="380"/>
        <v>1.2258340134302932</v>
      </c>
      <c r="W876" s="304">
        <f t="shared" ca="1" si="381"/>
        <v>27.702485429755686</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1.2604726670141453</v>
      </c>
      <c r="AH876" s="304">
        <f t="shared" ca="1" si="405"/>
        <v>-8.5133343648892197</v>
      </c>
    </row>
    <row r="877" spans="1:34" x14ac:dyDescent="0.2">
      <c r="A877" s="347">
        <f t="shared" ca="1" si="383"/>
        <v>1E-4</v>
      </c>
      <c r="B877" s="304">
        <f t="shared" ca="1" si="384"/>
        <v>33.349600000001828</v>
      </c>
      <c r="D877" s="306">
        <f t="shared" ca="1" si="385"/>
        <v>-0.73061537340606075</v>
      </c>
      <c r="E877" s="307">
        <f t="shared" ca="1" si="386"/>
        <v>-1.3280448950279808</v>
      </c>
      <c r="F877" s="304">
        <f t="shared" ca="1" si="387"/>
        <v>1.5157513209847973</v>
      </c>
      <c r="G877" s="306">
        <f t="shared" ca="1" si="388"/>
        <v>9.0314204205638209</v>
      </c>
      <c r="H877" s="307">
        <f t="shared" ca="1" si="389"/>
        <v>-104.84972266311166</v>
      </c>
      <c r="I877" s="304">
        <f t="shared" ca="1" si="390"/>
        <v>105.23797269685694</v>
      </c>
      <c r="J877" s="306">
        <f t="shared" ca="1" si="391"/>
        <v>725.01152856350234</v>
      </c>
      <c r="K877" s="307">
        <f t="shared" ca="1" si="392"/>
        <v>-6.8164410256678707</v>
      </c>
      <c r="L877" s="304">
        <f t="shared" ca="1" si="377"/>
        <v>725.04357139294916</v>
      </c>
      <c r="M877" s="306">
        <f t="shared" ca="1" si="393"/>
        <v>-1.4848716076280395</v>
      </c>
      <c r="N877" s="304">
        <f t="shared" ca="1" si="394"/>
        <v>-85.076876235892243</v>
      </c>
      <c r="P877" s="310">
        <f t="shared" ca="1" si="395"/>
        <v>23</v>
      </c>
      <c r="Q877" s="304">
        <f t="shared" ca="1" si="396"/>
        <v>0</v>
      </c>
      <c r="R877" s="306">
        <f t="shared" ca="1" si="397"/>
        <v>0</v>
      </c>
      <c r="S877" s="307">
        <f t="shared" ca="1" si="398"/>
        <v>3.2539999999999996</v>
      </c>
      <c r="T877" s="304">
        <f t="shared" ca="1" si="378"/>
        <v>31.921739999999996</v>
      </c>
      <c r="U877" s="311">
        <f t="shared" ca="1" si="379"/>
        <v>0</v>
      </c>
      <c r="V877" s="306">
        <f t="shared" ca="1" si="380"/>
        <v>1.2258352987138657</v>
      </c>
      <c r="W877" s="304">
        <f t="shared" ca="1" si="381"/>
        <v>27.702580834939599</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1.2604440207978076</v>
      </c>
      <c r="AH877" s="304">
        <f t="shared" ca="1" si="405"/>
        <v>-8.5133636846206784</v>
      </c>
    </row>
    <row r="878" spans="1:34" x14ac:dyDescent="0.2">
      <c r="A878" s="347">
        <f t="shared" ca="1" si="383"/>
        <v>1E-4</v>
      </c>
      <c r="B878" s="304">
        <f t="shared" ca="1" si="384"/>
        <v>33.349700000001832</v>
      </c>
      <c r="D878" s="306">
        <f t="shared" ca="1" si="385"/>
        <v>-0.7306111040914719</v>
      </c>
      <c r="E878" s="307">
        <f t="shared" ca="1" si="386"/>
        <v>-1.3280150993570707</v>
      </c>
      <c r="F878" s="304">
        <f t="shared" ca="1" si="387"/>
        <v>1.5157231572889984</v>
      </c>
      <c r="G878" s="306">
        <f t="shared" ca="1" si="388"/>
        <v>9.0313473594534113</v>
      </c>
      <c r="H878" s="307">
        <f t="shared" ca="1" si="389"/>
        <v>-104.8498554646216</v>
      </c>
      <c r="I878" s="304">
        <f t="shared" ca="1" si="390"/>
        <v>105.23809873842812</v>
      </c>
      <c r="J878" s="306">
        <f t="shared" ca="1" si="391"/>
        <v>725.01152856350234</v>
      </c>
      <c r="K878" s="307">
        <f t="shared" ca="1" si="392"/>
        <v>-6.8269260045742577</v>
      </c>
      <c r="L878" s="304">
        <f t="shared" ca="1" si="377"/>
        <v>725.04367004247274</v>
      </c>
      <c r="M878" s="306">
        <f t="shared" ca="1" si="393"/>
        <v>-1.4848724076089068</v>
      </c>
      <c r="N878" s="304">
        <f t="shared" ca="1" si="394"/>
        <v>-85.076922071419631</v>
      </c>
      <c r="P878" s="310">
        <f t="shared" ca="1" si="395"/>
        <v>23</v>
      </c>
      <c r="Q878" s="304">
        <f t="shared" ca="1" si="396"/>
        <v>0</v>
      </c>
      <c r="R878" s="306">
        <f t="shared" ca="1" si="397"/>
        <v>0</v>
      </c>
      <c r="S878" s="307">
        <f t="shared" ca="1" si="398"/>
        <v>3.2539999999999996</v>
      </c>
      <c r="T878" s="304">
        <f t="shared" ca="1" si="378"/>
        <v>31.921739999999996</v>
      </c>
      <c r="U878" s="311">
        <f t="shared" ca="1" si="379"/>
        <v>0</v>
      </c>
      <c r="V878" s="306">
        <f t="shared" ca="1" si="380"/>
        <v>1.2258365840004137</v>
      </c>
      <c r="W878" s="304">
        <f t="shared" ca="1" si="381"/>
        <v>27.702676238901269</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1.2604153749437703</v>
      </c>
      <c r="AH878" s="304">
        <f t="shared" ca="1" si="405"/>
        <v>-8.5133930039765229</v>
      </c>
    </row>
    <row r="879" spans="1:34" x14ac:dyDescent="0.2">
      <c r="A879" s="347">
        <f t="shared" ca="1" si="383"/>
        <v>1E-4</v>
      </c>
      <c r="B879" s="304">
        <f t="shared" ca="1" si="384"/>
        <v>33.349800000001835</v>
      </c>
      <c r="D879" s="306">
        <f t="shared" ca="1" si="385"/>
        <v>-0.73060683476858868</v>
      </c>
      <c r="E879" s="307">
        <f t="shared" ca="1" si="386"/>
        <v>-1.3279853040679193</v>
      </c>
      <c r="F879" s="304">
        <f t="shared" ca="1" si="387"/>
        <v>1.515694993998113</v>
      </c>
      <c r="G879" s="306">
        <f t="shared" ca="1" si="388"/>
        <v>9.0312742987699348</v>
      </c>
      <c r="H879" s="307">
        <f t="shared" ca="1" si="389"/>
        <v>-104.849988263152</v>
      </c>
      <c r="I879" s="304">
        <f t="shared" ca="1" si="390"/>
        <v>105.23822477713473</v>
      </c>
      <c r="J879" s="306">
        <f t="shared" ca="1" si="391"/>
        <v>725.01152856350234</v>
      </c>
      <c r="K879" s="307">
        <f t="shared" ca="1" si="392"/>
        <v>-6.8374109967606467</v>
      </c>
      <c r="L879" s="304">
        <f t="shared" ca="1" si="377"/>
        <v>725.04376884373312</v>
      </c>
      <c r="M879" s="306">
        <f t="shared" ca="1" si="393"/>
        <v>-1.4848732075813862</v>
      </c>
      <c r="N879" s="304">
        <f t="shared" ca="1" si="394"/>
        <v>-85.076967906466422</v>
      </c>
      <c r="P879" s="310">
        <f t="shared" ca="1" si="395"/>
        <v>23</v>
      </c>
      <c r="Q879" s="304">
        <f t="shared" ca="1" si="396"/>
        <v>0</v>
      </c>
      <c r="R879" s="306">
        <f t="shared" ca="1" si="397"/>
        <v>0</v>
      </c>
      <c r="S879" s="307">
        <f t="shared" ca="1" si="398"/>
        <v>3.2539999999999996</v>
      </c>
      <c r="T879" s="304">
        <f t="shared" ca="1" si="378"/>
        <v>31.921739999999996</v>
      </c>
      <c r="U879" s="311">
        <f t="shared" ca="1" si="379"/>
        <v>0</v>
      </c>
      <c r="V879" s="306">
        <f t="shared" ca="1" si="380"/>
        <v>1.2258378692899379</v>
      </c>
      <c r="W879" s="304">
        <f t="shared" ca="1" si="381"/>
        <v>27.702771641640688</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1.2603867294520299</v>
      </c>
      <c r="AH879" s="304">
        <f t="shared" ca="1" si="405"/>
        <v>-8.5134223229567532</v>
      </c>
    </row>
    <row r="880" spans="1:34" x14ac:dyDescent="0.2">
      <c r="A880" s="347">
        <f t="shared" ca="1" si="383"/>
        <v>1E-4</v>
      </c>
      <c r="B880" s="304">
        <f t="shared" ca="1" si="384"/>
        <v>33.349900000001838</v>
      </c>
      <c r="D880" s="306">
        <f t="shared" ca="1" si="385"/>
        <v>-0.7306025654374142</v>
      </c>
      <c r="E880" s="307">
        <f t="shared" ca="1" si="386"/>
        <v>-1.32795550916053</v>
      </c>
      <c r="F880" s="304">
        <f t="shared" ca="1" si="387"/>
        <v>1.5156668311121455</v>
      </c>
      <c r="G880" s="306">
        <f t="shared" ca="1" si="388"/>
        <v>9.0312012385133915</v>
      </c>
      <c r="H880" s="307">
        <f t="shared" ca="1" si="389"/>
        <v>-104.85012105870291</v>
      </c>
      <c r="I880" s="304">
        <f t="shared" ca="1" si="390"/>
        <v>105.23835081297683</v>
      </c>
      <c r="J880" s="306">
        <f t="shared" ca="1" si="391"/>
        <v>725.01152856350234</v>
      </c>
      <c r="K880" s="307">
        <f t="shared" ca="1" si="392"/>
        <v>-6.8478960022267392</v>
      </c>
      <c r="L880" s="304">
        <f t="shared" ca="1" si="377"/>
        <v>725.04386779673098</v>
      </c>
      <c r="M880" s="306">
        <f t="shared" ca="1" si="393"/>
        <v>-1.4848740075454778</v>
      </c>
      <c r="N880" s="304">
        <f t="shared" ca="1" si="394"/>
        <v>-85.07701374103263</v>
      </c>
      <c r="P880" s="310">
        <f t="shared" ca="1" si="395"/>
        <v>23</v>
      </c>
      <c r="Q880" s="304">
        <f t="shared" ca="1" si="396"/>
        <v>0</v>
      </c>
      <c r="R880" s="306">
        <f t="shared" ca="1" si="397"/>
        <v>0</v>
      </c>
      <c r="S880" s="307">
        <f t="shared" ca="1" si="398"/>
        <v>3.2539999999999996</v>
      </c>
      <c r="T880" s="304">
        <f t="shared" ca="1" si="378"/>
        <v>31.921739999999996</v>
      </c>
      <c r="U880" s="311">
        <f t="shared" ca="1" si="379"/>
        <v>0</v>
      </c>
      <c r="V880" s="306">
        <f t="shared" ca="1" si="380"/>
        <v>1.2258391545824381</v>
      </c>
      <c r="W880" s="304">
        <f t="shared" ca="1" si="381"/>
        <v>27.70286704315788</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1.2603580843225863</v>
      </c>
      <c r="AH880" s="304">
        <f t="shared" ca="1" si="405"/>
        <v>-8.5134516415613675</v>
      </c>
    </row>
    <row r="881" spans="1:34" x14ac:dyDescent="0.2">
      <c r="A881" s="347">
        <f t="shared" ca="1" si="383"/>
        <v>1E-4</v>
      </c>
      <c r="B881" s="304">
        <f t="shared" ca="1" si="384"/>
        <v>33.350000000001842</v>
      </c>
      <c r="D881" s="306">
        <f t="shared" ca="1" si="385"/>
        <v>-0.73059829609794935</v>
      </c>
      <c r="E881" s="307">
        <f t="shared" ca="1" si="386"/>
        <v>-1.3279257146348904</v>
      </c>
      <c r="F881" s="304">
        <f t="shared" ca="1" si="387"/>
        <v>1.5156386686310861</v>
      </c>
      <c r="G881" s="306">
        <f t="shared" ca="1" si="388"/>
        <v>9.0311281786837814</v>
      </c>
      <c r="H881" s="307">
        <f t="shared" ca="1" si="389"/>
        <v>-104.85025385127437</v>
      </c>
      <c r="I881" s="304">
        <f t="shared" ca="1" si="390"/>
        <v>105.23847684595445</v>
      </c>
      <c r="J881" s="306">
        <f t="shared" ca="1" si="391"/>
        <v>725.01152856350234</v>
      </c>
      <c r="K881" s="307">
        <f t="shared" ca="1" si="392"/>
        <v>-6.8583810209722378</v>
      </c>
      <c r="L881" s="304">
        <f t="shared" ca="1" si="377"/>
        <v>725.04396690146655</v>
      </c>
      <c r="M881" s="306">
        <f t="shared" ca="1" si="393"/>
        <v>-1.4848748075011822</v>
      </c>
      <c r="N881" s="304">
        <f t="shared" ca="1" si="394"/>
        <v>-85.077059575118298</v>
      </c>
      <c r="P881" s="310">
        <f t="shared" ca="1" si="395"/>
        <v>23</v>
      </c>
      <c r="Q881" s="304">
        <f t="shared" ca="1" si="396"/>
        <v>0</v>
      </c>
      <c r="R881" s="306">
        <f t="shared" ca="1" si="397"/>
        <v>0</v>
      </c>
      <c r="S881" s="307">
        <f t="shared" ca="1" si="398"/>
        <v>3.2539999999999996</v>
      </c>
      <c r="T881" s="304">
        <f t="shared" ca="1" si="378"/>
        <v>31.921739999999996</v>
      </c>
      <c r="U881" s="311">
        <f t="shared" ca="1" si="379"/>
        <v>0</v>
      </c>
      <c r="V881" s="306">
        <f t="shared" ca="1" si="380"/>
        <v>1.2258404398779144</v>
      </c>
      <c r="W881" s="304">
        <f t="shared" ca="1" si="381"/>
        <v>27.702962443452851</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1.2603294395554343</v>
      </c>
      <c r="AH881" s="304">
        <f t="shared" ca="1" si="405"/>
        <v>-8.5134809597903764</v>
      </c>
    </row>
    <row r="882" spans="1:34" x14ac:dyDescent="0.2">
      <c r="A882" s="347">
        <f t="shared" ca="1" si="383"/>
        <v>1E-4</v>
      </c>
      <c r="B882" s="304">
        <f t="shared" ca="1" si="384"/>
        <v>33.350100000001845</v>
      </c>
      <c r="D882" s="306">
        <f t="shared" ca="1" si="385"/>
        <v>-0.73059402675019181</v>
      </c>
      <c r="E882" s="307">
        <f t="shared" ca="1" si="386"/>
        <v>-1.3278959204910024</v>
      </c>
      <c r="F882" s="304">
        <f t="shared" ca="1" si="387"/>
        <v>1.515610506554935</v>
      </c>
      <c r="G882" s="306">
        <f t="shared" ca="1" si="388"/>
        <v>9.0310551192811062</v>
      </c>
      <c r="H882" s="307">
        <f t="shared" ca="1" si="389"/>
        <v>-104.85038664086642</v>
      </c>
      <c r="I882" s="304">
        <f t="shared" ca="1" si="390"/>
        <v>105.23860287606765</v>
      </c>
      <c r="J882" s="306">
        <f t="shared" ca="1" si="391"/>
        <v>725.01152856350234</v>
      </c>
      <c r="K882" s="307">
        <f t="shared" ca="1" si="392"/>
        <v>-6.8688660529968448</v>
      </c>
      <c r="L882" s="304">
        <f t="shared" ca="1" si="377"/>
        <v>725.04406615794062</v>
      </c>
      <c r="M882" s="306">
        <f t="shared" ca="1" si="393"/>
        <v>-1.484875607448499</v>
      </c>
      <c r="N882" s="304">
        <f t="shared" ca="1" si="394"/>
        <v>-85.077105408723384</v>
      </c>
      <c r="P882" s="310">
        <f t="shared" ca="1" si="395"/>
        <v>23</v>
      </c>
      <c r="Q882" s="304">
        <f t="shared" ca="1" si="396"/>
        <v>0</v>
      </c>
      <c r="R882" s="306">
        <f t="shared" ca="1" si="397"/>
        <v>0</v>
      </c>
      <c r="S882" s="307">
        <f t="shared" ca="1" si="398"/>
        <v>3.2539999999999996</v>
      </c>
      <c r="T882" s="304">
        <f t="shared" ca="1" si="378"/>
        <v>31.921739999999996</v>
      </c>
      <c r="U882" s="311">
        <f t="shared" ca="1" si="379"/>
        <v>0</v>
      </c>
      <c r="V882" s="306">
        <f t="shared" ca="1" si="380"/>
        <v>1.2258417251763665</v>
      </c>
      <c r="W882" s="304">
        <f t="shared" ca="1" si="381"/>
        <v>27.703057842525624</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1.260300795150572</v>
      </c>
      <c r="AH882" s="304">
        <f t="shared" ca="1" si="405"/>
        <v>-8.5135102776437783</v>
      </c>
    </row>
    <row r="883" spans="1:34" x14ac:dyDescent="0.2">
      <c r="A883" s="347">
        <f t="shared" ca="1" si="383"/>
        <v>1E-4</v>
      </c>
      <c r="B883" s="304">
        <f t="shared" ca="1" si="384"/>
        <v>33.350200000001848</v>
      </c>
      <c r="D883" s="306">
        <f t="shared" ca="1" si="385"/>
        <v>-0.73058975739414578</v>
      </c>
      <c r="E883" s="307">
        <f t="shared" ca="1" si="386"/>
        <v>-1.327866126728857</v>
      </c>
      <c r="F883" s="304">
        <f t="shared" ca="1" si="387"/>
        <v>1.5155823448836865</v>
      </c>
      <c r="G883" s="306">
        <f t="shared" ca="1" si="388"/>
        <v>9.0309820603053659</v>
      </c>
      <c r="H883" s="307">
        <f t="shared" ca="1" si="389"/>
        <v>-104.85051942747909</v>
      </c>
      <c r="I883" s="304">
        <f t="shared" ca="1" si="390"/>
        <v>105.23872890331643</v>
      </c>
      <c r="J883" s="306">
        <f t="shared" ca="1" si="391"/>
        <v>725.01152856350234</v>
      </c>
      <c r="K883" s="307">
        <f t="shared" ca="1" si="392"/>
        <v>-6.8793510983002619</v>
      </c>
      <c r="L883" s="304">
        <f t="shared" ca="1" si="377"/>
        <v>725.04416556615354</v>
      </c>
      <c r="M883" s="306">
        <f t="shared" ca="1" si="393"/>
        <v>-1.4848764073874285</v>
      </c>
      <c r="N883" s="304">
        <f t="shared" ca="1" si="394"/>
        <v>-85.077151241847915</v>
      </c>
      <c r="P883" s="310">
        <f t="shared" ca="1" si="395"/>
        <v>23</v>
      </c>
      <c r="Q883" s="304">
        <f t="shared" ca="1" si="396"/>
        <v>0</v>
      </c>
      <c r="R883" s="306">
        <f t="shared" ca="1" si="397"/>
        <v>0</v>
      </c>
      <c r="S883" s="307">
        <f t="shared" ca="1" si="398"/>
        <v>3.2539999999999996</v>
      </c>
      <c r="T883" s="304">
        <f t="shared" ca="1" si="378"/>
        <v>31.921739999999996</v>
      </c>
      <c r="U883" s="311">
        <f t="shared" ca="1" si="379"/>
        <v>0</v>
      </c>
      <c r="V883" s="306">
        <f t="shared" ca="1" si="380"/>
        <v>1.2258430104777949</v>
      </c>
      <c r="W883" s="304">
        <f t="shared" ca="1" si="381"/>
        <v>27.703153240376199</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1.2602721511079942</v>
      </c>
      <c r="AH883" s="304">
        <f t="shared" ca="1" si="405"/>
        <v>-8.513539595121582</v>
      </c>
    </row>
    <row r="884" spans="1:34" x14ac:dyDescent="0.2">
      <c r="A884" s="347">
        <f t="shared" ca="1" si="383"/>
        <v>1E-4</v>
      </c>
      <c r="B884" s="304">
        <f t="shared" ca="1" si="384"/>
        <v>33.350300000001852</v>
      </c>
      <c r="D884" s="306">
        <f t="shared" ca="1" si="385"/>
        <v>-0.73058548802981105</v>
      </c>
      <c r="E884" s="307">
        <f t="shared" ca="1" si="386"/>
        <v>-1.327836333348456</v>
      </c>
      <c r="F884" s="304">
        <f t="shared" ca="1" si="387"/>
        <v>1.5155541836173423</v>
      </c>
      <c r="G884" s="306">
        <f t="shared" ca="1" si="388"/>
        <v>9.0309090017565623</v>
      </c>
      <c r="H884" s="307">
        <f t="shared" ca="1" si="389"/>
        <v>-104.85065221111242</v>
      </c>
      <c r="I884" s="304">
        <f t="shared" ca="1" si="390"/>
        <v>105.23885492770083</v>
      </c>
      <c r="J884" s="306">
        <f t="shared" ca="1" si="391"/>
        <v>725.01152856350234</v>
      </c>
      <c r="K884" s="307">
        <f t="shared" ca="1" si="392"/>
        <v>-6.8898361568821915</v>
      </c>
      <c r="L884" s="304">
        <f t="shared" ca="1" si="377"/>
        <v>725.04426512610587</v>
      </c>
      <c r="M884" s="306">
        <f t="shared" ca="1" si="393"/>
        <v>-1.4848772073179708</v>
      </c>
      <c r="N884" s="304">
        <f t="shared" ca="1" si="394"/>
        <v>-85.077197074491878</v>
      </c>
      <c r="P884" s="310">
        <f t="shared" ca="1" si="395"/>
        <v>23</v>
      </c>
      <c r="Q884" s="304">
        <f t="shared" ca="1" si="396"/>
        <v>0</v>
      </c>
      <c r="R884" s="306">
        <f t="shared" ca="1" si="397"/>
        <v>0</v>
      </c>
      <c r="S884" s="307">
        <f t="shared" ca="1" si="398"/>
        <v>3.2539999999999996</v>
      </c>
      <c r="T884" s="304">
        <f t="shared" ca="1" si="378"/>
        <v>31.921739999999996</v>
      </c>
      <c r="U884" s="311">
        <f t="shared" ca="1" si="379"/>
        <v>0</v>
      </c>
      <c r="V884" s="306">
        <f t="shared" ca="1" si="380"/>
        <v>1.2258442957821984</v>
      </c>
      <c r="W884" s="304">
        <f t="shared" ca="1" si="381"/>
        <v>27.703248637004553</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1.260243507427699</v>
      </c>
      <c r="AH884" s="304">
        <f t="shared" ca="1" si="405"/>
        <v>-8.5135689122237874</v>
      </c>
    </row>
    <row r="885" spans="1:34" x14ac:dyDescent="0.2">
      <c r="A885" s="347">
        <f t="shared" ca="1" si="383"/>
        <v>1E-4</v>
      </c>
      <c r="B885" s="304">
        <f t="shared" ca="1" si="384"/>
        <v>33.350400000001855</v>
      </c>
      <c r="D885" s="306">
        <f t="shared" ca="1" si="385"/>
        <v>-0.7305812186571885</v>
      </c>
      <c r="E885" s="307">
        <f t="shared" ca="1" si="386"/>
        <v>-1.3278065403498065</v>
      </c>
      <c r="F885" s="304">
        <f t="shared" ca="1" si="387"/>
        <v>1.5155260227559093</v>
      </c>
      <c r="G885" s="306">
        <f t="shared" ca="1" si="388"/>
        <v>9.0308359436346972</v>
      </c>
      <c r="H885" s="307">
        <f t="shared" ca="1" si="389"/>
        <v>-104.85078499176646</v>
      </c>
      <c r="I885" s="304">
        <f t="shared" ca="1" si="390"/>
        <v>105.23898094922092</v>
      </c>
      <c r="J885" s="306">
        <f t="shared" ca="1" si="391"/>
        <v>725.01152856350234</v>
      </c>
      <c r="K885" s="307">
        <f t="shared" ca="1" si="392"/>
        <v>-6.9003212287423352</v>
      </c>
      <c r="L885" s="304">
        <f t="shared" ca="1" si="377"/>
        <v>725.04436483779807</v>
      </c>
      <c r="M885" s="306">
        <f t="shared" ca="1" si="393"/>
        <v>-1.484878007240126</v>
      </c>
      <c r="N885" s="304">
        <f t="shared" ca="1" si="394"/>
        <v>-85.077242906655314</v>
      </c>
      <c r="P885" s="310">
        <f t="shared" ca="1" si="395"/>
        <v>23</v>
      </c>
      <c r="Q885" s="304">
        <f t="shared" ca="1" si="396"/>
        <v>0</v>
      </c>
      <c r="R885" s="306">
        <f t="shared" ca="1" si="397"/>
        <v>0</v>
      </c>
      <c r="S885" s="307">
        <f t="shared" ca="1" si="398"/>
        <v>3.2539999999999996</v>
      </c>
      <c r="T885" s="304">
        <f t="shared" ca="1" si="378"/>
        <v>31.921739999999996</v>
      </c>
      <c r="U885" s="311">
        <f t="shared" ca="1" si="379"/>
        <v>0</v>
      </c>
      <c r="V885" s="306">
        <f t="shared" ca="1" si="380"/>
        <v>1.2258455810895781</v>
      </c>
      <c r="W885" s="304">
        <f t="shared" ca="1" si="381"/>
        <v>27.703344032410744</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1.2602148641096971</v>
      </c>
      <c r="AH885" s="304">
        <f t="shared" ca="1" si="405"/>
        <v>-8.5135982289503858</v>
      </c>
    </row>
    <row r="886" spans="1:34" x14ac:dyDescent="0.2">
      <c r="A886" s="347">
        <f t="shared" ca="1" si="383"/>
        <v>1E-4</v>
      </c>
      <c r="B886" s="304">
        <f t="shared" ca="1" si="384"/>
        <v>33.350500000001858</v>
      </c>
      <c r="D886" s="306">
        <f t="shared" ca="1" si="385"/>
        <v>-0.73057694927627992</v>
      </c>
      <c r="E886" s="307">
        <f t="shared" ca="1" si="386"/>
        <v>-1.3277767477328872</v>
      </c>
      <c r="F886" s="304">
        <f t="shared" ca="1" si="387"/>
        <v>1.5154978622993698</v>
      </c>
      <c r="G886" s="306">
        <f t="shared" ca="1" si="388"/>
        <v>9.0307628859397688</v>
      </c>
      <c r="H886" s="307">
        <f t="shared" ca="1" si="389"/>
        <v>-104.85091776944124</v>
      </c>
      <c r="I886" s="304">
        <f t="shared" ca="1" si="390"/>
        <v>105.23910696787671</v>
      </c>
      <c r="J886" s="306">
        <f t="shared" ca="1" si="391"/>
        <v>725.01152856350234</v>
      </c>
      <c r="K886" s="307">
        <f t="shared" ca="1" si="392"/>
        <v>-6.9108063138803955</v>
      </c>
      <c r="L886" s="304">
        <f t="shared" ca="1" si="377"/>
        <v>725.04446470123071</v>
      </c>
      <c r="M886" s="306">
        <f t="shared" ca="1" si="393"/>
        <v>-1.4848788071538943</v>
      </c>
      <c r="N886" s="304">
        <f t="shared" ca="1" si="394"/>
        <v>-85.077288738338211</v>
      </c>
      <c r="P886" s="310">
        <f t="shared" ca="1" si="395"/>
        <v>23</v>
      </c>
      <c r="Q886" s="304">
        <f t="shared" ca="1" si="396"/>
        <v>0</v>
      </c>
      <c r="R886" s="306">
        <f t="shared" ca="1" si="397"/>
        <v>0</v>
      </c>
      <c r="S886" s="307">
        <f t="shared" ca="1" si="398"/>
        <v>3.2539999999999996</v>
      </c>
      <c r="T886" s="304">
        <f t="shared" ca="1" si="378"/>
        <v>31.921739999999996</v>
      </c>
      <c r="U886" s="311">
        <f t="shared" ca="1" si="379"/>
        <v>0</v>
      </c>
      <c r="V886" s="306">
        <f t="shared" ca="1" si="380"/>
        <v>1.2258468663999338</v>
      </c>
      <c r="W886" s="304">
        <f t="shared" ca="1" si="381"/>
        <v>27.703439426594763</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1.2601862211539636</v>
      </c>
      <c r="AH886" s="304">
        <f t="shared" ca="1" si="405"/>
        <v>-8.5136275453013983</v>
      </c>
    </row>
    <row r="887" spans="1:34" x14ac:dyDescent="0.2">
      <c r="A887" s="347">
        <f t="shared" ca="1" si="383"/>
        <v>1E-4</v>
      </c>
      <c r="B887" s="304">
        <f t="shared" ca="1" si="384"/>
        <v>33.350600000001862</v>
      </c>
      <c r="D887" s="306">
        <f t="shared" ca="1" si="385"/>
        <v>-0.73057267988708419</v>
      </c>
      <c r="E887" s="307">
        <f t="shared" ca="1" si="386"/>
        <v>-1.3277469554977053</v>
      </c>
      <c r="F887" s="304">
        <f t="shared" ca="1" si="387"/>
        <v>1.5154697022477293</v>
      </c>
      <c r="G887" s="306">
        <f t="shared" ca="1" si="388"/>
        <v>9.0306898286717807</v>
      </c>
      <c r="H887" s="307">
        <f t="shared" ca="1" si="389"/>
        <v>-104.85105054413678</v>
      </c>
      <c r="I887" s="304">
        <f t="shared" ca="1" si="390"/>
        <v>105.23923298366822</v>
      </c>
      <c r="J887" s="306">
        <f t="shared" ca="1" si="391"/>
        <v>725.01152856350234</v>
      </c>
      <c r="K887" s="307">
        <f t="shared" ca="1" si="392"/>
        <v>-6.9212914122960747</v>
      </c>
      <c r="L887" s="304">
        <f t="shared" ca="1" si="377"/>
        <v>725.04456471640424</v>
      </c>
      <c r="M887" s="306">
        <f t="shared" ca="1" si="393"/>
        <v>-1.4848796070592758</v>
      </c>
      <c r="N887" s="304">
        <f t="shared" ca="1" si="394"/>
        <v>-85.077334569540582</v>
      </c>
      <c r="P887" s="310">
        <f t="shared" ca="1" si="395"/>
        <v>23</v>
      </c>
      <c r="Q887" s="304">
        <f t="shared" ca="1" si="396"/>
        <v>0</v>
      </c>
      <c r="R887" s="306">
        <f t="shared" ca="1" si="397"/>
        <v>0</v>
      </c>
      <c r="S887" s="307">
        <f t="shared" ca="1" si="398"/>
        <v>3.2539999999999996</v>
      </c>
      <c r="T887" s="304">
        <f t="shared" ca="1" si="378"/>
        <v>31.921739999999996</v>
      </c>
      <c r="U887" s="311">
        <f t="shared" ca="1" si="379"/>
        <v>0</v>
      </c>
      <c r="V887" s="306">
        <f t="shared" ca="1" si="380"/>
        <v>1.2258481517132647</v>
      </c>
      <c r="W887" s="304">
        <f t="shared" ca="1" si="381"/>
        <v>27.703534819556591</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1.260157578560511</v>
      </c>
      <c r="AH887" s="304">
        <f t="shared" ca="1" si="405"/>
        <v>-8.513656861276818</v>
      </c>
    </row>
    <row r="888" spans="1:34" x14ac:dyDescent="0.2">
      <c r="A888" s="347">
        <f t="shared" ca="1" si="383"/>
        <v>1E-4</v>
      </c>
      <c r="B888" s="304">
        <f t="shared" ca="1" si="384"/>
        <v>33.350700000001865</v>
      </c>
      <c r="D888" s="306">
        <f t="shared" ca="1" si="385"/>
        <v>-0.73056841048960297</v>
      </c>
      <c r="E888" s="307">
        <f t="shared" ca="1" si="386"/>
        <v>-1.3277171636442642</v>
      </c>
      <c r="F888" s="304">
        <f t="shared" ca="1" si="387"/>
        <v>1.5154415426009922</v>
      </c>
      <c r="G888" s="306">
        <f t="shared" ca="1" si="388"/>
        <v>9.0306167718307311</v>
      </c>
      <c r="H888" s="307">
        <f t="shared" ca="1" si="389"/>
        <v>-104.85118331585315</v>
      </c>
      <c r="I888" s="304">
        <f t="shared" ca="1" si="390"/>
        <v>105.23935899659553</v>
      </c>
      <c r="J888" s="306">
        <f t="shared" ca="1" si="391"/>
        <v>725.01152856350234</v>
      </c>
      <c r="K888" s="307">
        <f t="shared" ca="1" si="392"/>
        <v>-6.9317765239890745</v>
      </c>
      <c r="L888" s="304">
        <f t="shared" ca="1" si="377"/>
        <v>725.04466488331923</v>
      </c>
      <c r="M888" s="306">
        <f t="shared" ca="1" si="393"/>
        <v>-1.4848804069562707</v>
      </c>
      <c r="N888" s="304">
        <f t="shared" ca="1" si="394"/>
        <v>-85.077380400262442</v>
      </c>
      <c r="P888" s="310">
        <f t="shared" ca="1" si="395"/>
        <v>23</v>
      </c>
      <c r="Q888" s="304">
        <f t="shared" ca="1" si="396"/>
        <v>0</v>
      </c>
      <c r="R888" s="306">
        <f t="shared" ca="1" si="397"/>
        <v>0</v>
      </c>
      <c r="S888" s="307">
        <f t="shared" ca="1" si="398"/>
        <v>3.2539999999999996</v>
      </c>
      <c r="T888" s="304">
        <f t="shared" ca="1" si="378"/>
        <v>31.921739999999996</v>
      </c>
      <c r="U888" s="311">
        <f t="shared" ca="1" si="379"/>
        <v>0</v>
      </c>
      <c r="V888" s="306">
        <f t="shared" ca="1" si="380"/>
        <v>1.2258494370295718</v>
      </c>
      <c r="W888" s="304">
        <f t="shared" ca="1" si="381"/>
        <v>27.703630211296286</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1.2601289363293393</v>
      </c>
      <c r="AH888" s="304">
        <f t="shared" ca="1" si="405"/>
        <v>-8.513686176876643</v>
      </c>
    </row>
    <row r="889" spans="1:34" x14ac:dyDescent="0.2">
      <c r="A889" s="347">
        <f t="shared" ca="1" si="383"/>
        <v>1E-4</v>
      </c>
      <c r="B889" s="304">
        <f t="shared" ca="1" si="384"/>
        <v>33.350800000001868</v>
      </c>
      <c r="D889" s="306">
        <f t="shared" ca="1" si="385"/>
        <v>-0.73056414108383716</v>
      </c>
      <c r="E889" s="307">
        <f t="shared" ca="1" si="386"/>
        <v>-1.3276873721725462</v>
      </c>
      <c r="F889" s="304">
        <f t="shared" ca="1" si="387"/>
        <v>1.5154133833591432</v>
      </c>
      <c r="G889" s="306">
        <f t="shared" ca="1" si="388"/>
        <v>9.0305437154166235</v>
      </c>
      <c r="H889" s="307">
        <f t="shared" ca="1" si="389"/>
        <v>-104.85131608459037</v>
      </c>
      <c r="I889" s="304">
        <f t="shared" ca="1" si="390"/>
        <v>105.23948500665864</v>
      </c>
      <c r="J889" s="306">
        <f t="shared" ca="1" si="391"/>
        <v>725.01152856350234</v>
      </c>
      <c r="K889" s="307">
        <f t="shared" ca="1" si="392"/>
        <v>-6.9422616489590965</v>
      </c>
      <c r="L889" s="304">
        <f t="shared" ca="1" si="377"/>
        <v>725.04476520197613</v>
      </c>
      <c r="M889" s="306">
        <f t="shared" ca="1" si="393"/>
        <v>-1.4848812068448789</v>
      </c>
      <c r="N889" s="304">
        <f t="shared" ca="1" si="394"/>
        <v>-85.077426230503761</v>
      </c>
      <c r="P889" s="310">
        <f t="shared" ca="1" si="395"/>
        <v>23</v>
      </c>
      <c r="Q889" s="304">
        <f t="shared" ca="1" si="396"/>
        <v>0</v>
      </c>
      <c r="R889" s="306">
        <f t="shared" ca="1" si="397"/>
        <v>0</v>
      </c>
      <c r="S889" s="307">
        <f t="shared" ca="1" si="398"/>
        <v>3.2539999999999996</v>
      </c>
      <c r="T889" s="304">
        <f t="shared" ca="1" si="378"/>
        <v>31.921739999999996</v>
      </c>
      <c r="U889" s="311">
        <f t="shared" ca="1" si="379"/>
        <v>0</v>
      </c>
      <c r="V889" s="306">
        <f t="shared" ca="1" si="380"/>
        <v>1.2258507223488542</v>
      </c>
      <c r="W889" s="304">
        <f t="shared" ca="1" si="381"/>
        <v>27.703725601813822</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1.2601002944604325</v>
      </c>
      <c r="AH889" s="304">
        <f t="shared" ca="1" si="405"/>
        <v>-8.5137154921008875</v>
      </c>
    </row>
    <row r="890" spans="1:34" x14ac:dyDescent="0.2">
      <c r="A890" s="347">
        <f t="shared" ca="1" si="383"/>
        <v>1E-4</v>
      </c>
      <c r="B890" s="304">
        <f t="shared" ca="1" si="384"/>
        <v>33.350900000001872</v>
      </c>
      <c r="D890" s="306">
        <f t="shared" ca="1" si="385"/>
        <v>-0.73055987166978797</v>
      </c>
      <c r="E890" s="307">
        <f t="shared" ca="1" si="386"/>
        <v>-1.3276575810825602</v>
      </c>
      <c r="F890" s="304">
        <f t="shared" ca="1" si="387"/>
        <v>1.5153852245221913</v>
      </c>
      <c r="G890" s="306">
        <f t="shared" ca="1" si="388"/>
        <v>9.0304706594294561</v>
      </c>
      <c r="H890" s="307">
        <f t="shared" ca="1" si="389"/>
        <v>-104.85144885034848</v>
      </c>
      <c r="I890" s="304">
        <f t="shared" ca="1" si="390"/>
        <v>105.2396110138576</v>
      </c>
      <c r="J890" s="306">
        <f t="shared" ca="1" si="391"/>
        <v>725.01152856350234</v>
      </c>
      <c r="K890" s="307">
        <f t="shared" ca="1" si="392"/>
        <v>-6.952746787205843</v>
      </c>
      <c r="L890" s="304">
        <f t="shared" ca="1" si="377"/>
        <v>725.04486567237564</v>
      </c>
      <c r="M890" s="306">
        <f t="shared" ca="1" si="393"/>
        <v>-1.4848820067251007</v>
      </c>
      <c r="N890" s="304">
        <f t="shared" ca="1" si="394"/>
        <v>-85.077472060264597</v>
      </c>
      <c r="P890" s="310">
        <f t="shared" ca="1" si="395"/>
        <v>23</v>
      </c>
      <c r="Q890" s="304">
        <f t="shared" ca="1" si="396"/>
        <v>0</v>
      </c>
      <c r="R890" s="306">
        <f t="shared" ca="1" si="397"/>
        <v>0</v>
      </c>
      <c r="S890" s="307">
        <f t="shared" ca="1" si="398"/>
        <v>3.2539999999999996</v>
      </c>
      <c r="T890" s="304">
        <f t="shared" ca="1" si="378"/>
        <v>31.921739999999996</v>
      </c>
      <c r="U890" s="311">
        <f t="shared" ca="1" si="379"/>
        <v>0</v>
      </c>
      <c r="V890" s="306">
        <f t="shared" ca="1" si="380"/>
        <v>1.2258520076711128</v>
      </c>
      <c r="W890" s="304">
        <f t="shared" ca="1" si="381"/>
        <v>27.703820991109215</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1.2600716529537994</v>
      </c>
      <c r="AH890" s="304">
        <f t="shared" ca="1" si="405"/>
        <v>-8.5137448069495463</v>
      </c>
    </row>
    <row r="891" spans="1:34" x14ac:dyDescent="0.2">
      <c r="A891" s="347">
        <f t="shared" ca="1" si="383"/>
        <v>1E-4</v>
      </c>
      <c r="B891" s="304">
        <f t="shared" ca="1" si="384"/>
        <v>33.351000000001875</v>
      </c>
      <c r="D891" s="306">
        <f t="shared" ca="1" si="385"/>
        <v>-0.73055560224745564</v>
      </c>
      <c r="E891" s="307">
        <f t="shared" ca="1" si="386"/>
        <v>-1.3276277903742972</v>
      </c>
      <c r="F891" s="304">
        <f t="shared" ca="1" si="387"/>
        <v>1.5153570660901283</v>
      </c>
      <c r="G891" s="306">
        <f t="shared" ca="1" si="388"/>
        <v>9.0303976038692308</v>
      </c>
      <c r="H891" s="307">
        <f t="shared" ca="1" si="389"/>
        <v>-104.85158161312751</v>
      </c>
      <c r="I891" s="304">
        <f t="shared" ca="1" si="390"/>
        <v>105.23973701819244</v>
      </c>
      <c r="J891" s="306">
        <f t="shared" ca="1" si="391"/>
        <v>725.01152856350234</v>
      </c>
      <c r="K891" s="307">
        <f t="shared" ca="1" si="392"/>
        <v>-6.9632319387290167</v>
      </c>
      <c r="L891" s="304">
        <f t="shared" ca="1" si="377"/>
        <v>725.04496629451796</v>
      </c>
      <c r="M891" s="306">
        <f t="shared" ca="1" si="393"/>
        <v>-1.4848828065969359</v>
      </c>
      <c r="N891" s="304">
        <f t="shared" ca="1" si="394"/>
        <v>-85.077517889544907</v>
      </c>
      <c r="P891" s="310">
        <f t="shared" ca="1" si="395"/>
        <v>23</v>
      </c>
      <c r="Q891" s="304">
        <f t="shared" ca="1" si="396"/>
        <v>0</v>
      </c>
      <c r="R891" s="306">
        <f t="shared" ca="1" si="397"/>
        <v>0</v>
      </c>
      <c r="S891" s="307">
        <f t="shared" ca="1" si="398"/>
        <v>3.2539999999999996</v>
      </c>
      <c r="T891" s="304">
        <f t="shared" ca="1" si="378"/>
        <v>31.921739999999996</v>
      </c>
      <c r="U891" s="311">
        <f t="shared" ca="1" si="379"/>
        <v>0</v>
      </c>
      <c r="V891" s="306">
        <f t="shared" ca="1" si="380"/>
        <v>1.2258532929963464</v>
      </c>
      <c r="W891" s="304">
        <f t="shared" ca="1" si="381"/>
        <v>27.703916379182481</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1.260043011809433</v>
      </c>
      <c r="AH891" s="304">
        <f t="shared" ca="1" si="405"/>
        <v>-8.5137741214226246</v>
      </c>
    </row>
    <row r="892" spans="1:34" x14ac:dyDescent="0.2">
      <c r="A892" s="347">
        <f t="shared" ca="1" si="383"/>
        <v>1E-4</v>
      </c>
      <c r="B892" s="304">
        <f t="shared" ca="1" si="384"/>
        <v>33.351100000001878</v>
      </c>
      <c r="D892" s="306">
        <f t="shared" ca="1" si="385"/>
        <v>-0.73055133281684403</v>
      </c>
      <c r="E892" s="307">
        <f t="shared" ca="1" si="386"/>
        <v>-1.3275980000477574</v>
      </c>
      <c r="F892" s="304">
        <f t="shared" ca="1" si="387"/>
        <v>1.5153289080629566</v>
      </c>
      <c r="G892" s="306">
        <f t="shared" ca="1" si="388"/>
        <v>9.0303245487359494</v>
      </c>
      <c r="H892" s="307">
        <f t="shared" ca="1" si="389"/>
        <v>-104.85171437292752</v>
      </c>
      <c r="I892" s="304">
        <f t="shared" ca="1" si="390"/>
        <v>105.23986301966322</v>
      </c>
      <c r="J892" s="306">
        <f t="shared" ca="1" si="391"/>
        <v>725.01152856350234</v>
      </c>
      <c r="K892" s="307">
        <f t="shared" ca="1" si="392"/>
        <v>-6.9737171035283199</v>
      </c>
      <c r="L892" s="304">
        <f t="shared" ca="1" si="377"/>
        <v>725.0450670684038</v>
      </c>
      <c r="M892" s="306">
        <f t="shared" ca="1" si="393"/>
        <v>-1.4848836064603852</v>
      </c>
      <c r="N892" s="304">
        <f t="shared" ca="1" si="394"/>
        <v>-85.077563718344734</v>
      </c>
      <c r="P892" s="310">
        <f t="shared" ca="1" si="395"/>
        <v>23</v>
      </c>
      <c r="Q892" s="304">
        <f t="shared" ca="1" si="396"/>
        <v>0</v>
      </c>
      <c r="R892" s="306">
        <f t="shared" ca="1" si="397"/>
        <v>0</v>
      </c>
      <c r="S892" s="307">
        <f t="shared" ca="1" si="398"/>
        <v>3.2539999999999996</v>
      </c>
      <c r="T892" s="304">
        <f t="shared" ca="1" si="378"/>
        <v>31.921739999999996</v>
      </c>
      <c r="U892" s="311">
        <f t="shared" ca="1" si="379"/>
        <v>0</v>
      </c>
      <c r="V892" s="306">
        <f t="shared" ca="1" si="380"/>
        <v>1.225854578324556</v>
      </c>
      <c r="W892" s="304">
        <f t="shared" ca="1" si="381"/>
        <v>27.704011766033631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1.2600143710273315</v>
      </c>
      <c r="AH892" s="304">
        <f t="shared" ca="1" si="405"/>
        <v>-8.5138034355201242</v>
      </c>
    </row>
    <row r="893" spans="1:34" x14ac:dyDescent="0.2">
      <c r="A893" s="347">
        <f t="shared" ca="1" si="383"/>
        <v>1E-4</v>
      </c>
      <c r="B893" s="304">
        <f t="shared" ca="1" si="384"/>
        <v>33.351200000001882</v>
      </c>
      <c r="D893" s="306">
        <f t="shared" ca="1" si="385"/>
        <v>-0.73054706337794917</v>
      </c>
      <c r="E893" s="307">
        <f t="shared" ca="1" si="386"/>
        <v>-1.3275682101029371</v>
      </c>
      <c r="F893" s="304">
        <f t="shared" ca="1" si="387"/>
        <v>1.5153007504406713</v>
      </c>
      <c r="G893" s="306">
        <f t="shared" ca="1" si="388"/>
        <v>9.0302514940296117</v>
      </c>
      <c r="H893" s="307">
        <f t="shared" ca="1" si="389"/>
        <v>-104.85184712974853</v>
      </c>
      <c r="I893" s="304">
        <f t="shared" ca="1" si="390"/>
        <v>105.23998901826995</v>
      </c>
      <c r="J893" s="306">
        <f t="shared" ca="1" si="391"/>
        <v>725.01152856350234</v>
      </c>
      <c r="K893" s="307">
        <f t="shared" ca="1" si="392"/>
        <v>-6.9842022816034532</v>
      </c>
      <c r="L893" s="304">
        <f t="shared" ca="1" si="377"/>
        <v>725.0451679940337</v>
      </c>
      <c r="M893" s="306">
        <f t="shared" ca="1" si="393"/>
        <v>-1.4848844063154483</v>
      </c>
      <c r="N893" s="304">
        <f t="shared" ca="1" si="394"/>
        <v>-85.077609546664064</v>
      </c>
      <c r="P893" s="310">
        <f t="shared" ca="1" si="395"/>
        <v>23</v>
      </c>
      <c r="Q893" s="304">
        <f t="shared" ca="1" si="396"/>
        <v>0</v>
      </c>
      <c r="R893" s="306">
        <f t="shared" ca="1" si="397"/>
        <v>0</v>
      </c>
      <c r="S893" s="307">
        <f t="shared" ca="1" si="398"/>
        <v>3.2539999999999996</v>
      </c>
      <c r="T893" s="304">
        <f t="shared" ca="1" si="378"/>
        <v>31.921739999999996</v>
      </c>
      <c r="U893" s="311">
        <f t="shared" ca="1" si="379"/>
        <v>0</v>
      </c>
      <c r="V893" s="306">
        <f t="shared" ca="1" si="380"/>
        <v>1.2258558636557415</v>
      </c>
      <c r="W893" s="304">
        <f t="shared" ca="1" si="381"/>
        <v>27.704107151662672</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1.2599857306074931</v>
      </c>
      <c r="AH893" s="304">
        <f t="shared" ca="1" si="405"/>
        <v>-8.5138327492420505</v>
      </c>
    </row>
    <row r="894" spans="1:34" x14ac:dyDescent="0.2">
      <c r="A894" s="347">
        <f t="shared" ca="1" si="383"/>
        <v>1E-4</v>
      </c>
      <c r="B894" s="304">
        <f t="shared" ca="1" si="384"/>
        <v>33.351300000001885</v>
      </c>
      <c r="D894" s="306">
        <f t="shared" ca="1" si="385"/>
        <v>-0.73054279393077515</v>
      </c>
      <c r="E894" s="307">
        <f t="shared" ca="1" si="386"/>
        <v>-1.3275384205398293</v>
      </c>
      <c r="F894" s="304">
        <f t="shared" ca="1" si="387"/>
        <v>1.515272593223268</v>
      </c>
      <c r="G894" s="306">
        <f t="shared" ca="1" si="388"/>
        <v>9.0301784397502178</v>
      </c>
      <c r="H894" s="307">
        <f t="shared" ca="1" si="389"/>
        <v>-104.85197988359059</v>
      </c>
      <c r="I894" s="304">
        <f t="shared" ca="1" si="390"/>
        <v>105.24011501401267</v>
      </c>
      <c r="J894" s="306">
        <f t="shared" ca="1" si="391"/>
        <v>725.01152856350234</v>
      </c>
      <c r="K894" s="307">
        <f t="shared" ca="1" si="392"/>
        <v>-6.9946874729541202</v>
      </c>
      <c r="L894" s="304">
        <f t="shared" ca="1" si="377"/>
        <v>725.04526907140803</v>
      </c>
      <c r="M894" s="306">
        <f t="shared" ca="1" si="393"/>
        <v>-1.4848852061621254</v>
      </c>
      <c r="N894" s="304">
        <f t="shared" ca="1" si="394"/>
        <v>-85.077655374502925</v>
      </c>
      <c r="P894" s="310">
        <f t="shared" ca="1" si="395"/>
        <v>23</v>
      </c>
      <c r="Q894" s="304">
        <f t="shared" ca="1" si="396"/>
        <v>0</v>
      </c>
      <c r="R894" s="306">
        <f t="shared" ca="1" si="397"/>
        <v>0</v>
      </c>
      <c r="S894" s="307">
        <f t="shared" ca="1" si="398"/>
        <v>3.2539999999999996</v>
      </c>
      <c r="T894" s="304">
        <f t="shared" ca="1" si="378"/>
        <v>31.921739999999996</v>
      </c>
      <c r="U894" s="311">
        <f t="shared" ca="1" si="379"/>
        <v>0</v>
      </c>
      <c r="V894" s="306">
        <f t="shared" ca="1" si="380"/>
        <v>1.2258571489899019</v>
      </c>
      <c r="W894" s="304">
        <f t="shared" ca="1" si="381"/>
        <v>27.704202536069602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1.2599570905499107</v>
      </c>
      <c r="AH894" s="304">
        <f t="shared" ca="1" si="405"/>
        <v>-8.5138620625884069</v>
      </c>
    </row>
    <row r="895" spans="1:34" x14ac:dyDescent="0.2">
      <c r="A895" s="347">
        <f t="shared" ca="1" si="383"/>
        <v>1E-4</v>
      </c>
      <c r="B895" s="304">
        <f t="shared" ca="1" si="384"/>
        <v>33.351400000001888</v>
      </c>
      <c r="D895" s="306">
        <f t="shared" ca="1" si="385"/>
        <v>-0.73053852447532153</v>
      </c>
      <c r="E895" s="307">
        <f t="shared" ca="1" si="386"/>
        <v>-1.327508631358441</v>
      </c>
      <c r="F895" s="304">
        <f t="shared" ca="1" si="387"/>
        <v>1.5152444364107531</v>
      </c>
      <c r="G895" s="306">
        <f t="shared" ca="1" si="388"/>
        <v>9.0301053858977696</v>
      </c>
      <c r="H895" s="307">
        <f t="shared" ca="1" si="389"/>
        <v>-104.85211263445372</v>
      </c>
      <c r="I895" s="304">
        <f t="shared" ca="1" si="390"/>
        <v>105.24024100689141</v>
      </c>
      <c r="J895" s="306">
        <f t="shared" ca="1" si="391"/>
        <v>725.01152856350234</v>
      </c>
      <c r="K895" s="307">
        <f t="shared" ca="1" si="392"/>
        <v>-7.0051726775800223</v>
      </c>
      <c r="L895" s="304">
        <f t="shared" ca="1" si="377"/>
        <v>725.04537030052734</v>
      </c>
      <c r="M895" s="306">
        <f t="shared" ca="1" si="393"/>
        <v>-1.4848860060004165</v>
      </c>
      <c r="N895" s="304">
        <f t="shared" ca="1" si="394"/>
        <v>-85.077701201861302</v>
      </c>
      <c r="P895" s="310">
        <f t="shared" ca="1" si="395"/>
        <v>23</v>
      </c>
      <c r="Q895" s="304">
        <f t="shared" ca="1" si="396"/>
        <v>0</v>
      </c>
      <c r="R895" s="306">
        <f t="shared" ca="1" si="397"/>
        <v>0</v>
      </c>
      <c r="S895" s="307">
        <f t="shared" ca="1" si="398"/>
        <v>3.2539999999999996</v>
      </c>
      <c r="T895" s="304">
        <f t="shared" ca="1" si="378"/>
        <v>31.921739999999996</v>
      </c>
      <c r="U895" s="311">
        <f t="shared" ca="1" si="379"/>
        <v>0</v>
      </c>
      <c r="V895" s="306">
        <f t="shared" ca="1" si="380"/>
        <v>1.225858434327038</v>
      </c>
      <c r="W895" s="304">
        <f t="shared" ca="1" si="381"/>
        <v>27.704297919254429</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1.2599284508545914</v>
      </c>
      <c r="AH895" s="304">
        <f t="shared" ca="1" si="405"/>
        <v>-8.5138913755591901</v>
      </c>
    </row>
    <row r="896" spans="1:34" x14ac:dyDescent="0.2">
      <c r="A896" s="347">
        <f t="shared" ca="1" si="383"/>
        <v>1E-4</v>
      </c>
      <c r="B896" s="304">
        <f t="shared" ca="1" si="384"/>
        <v>33.351500000001892</v>
      </c>
      <c r="D896" s="306">
        <f t="shared" ca="1" si="385"/>
        <v>-0.73053425501159031</v>
      </c>
      <c r="E896" s="307">
        <f t="shared" ca="1" si="386"/>
        <v>-1.3274788425587616</v>
      </c>
      <c r="F896" s="304">
        <f t="shared" ca="1" si="387"/>
        <v>1.5152162800031184</v>
      </c>
      <c r="G896" s="306">
        <f t="shared" ca="1" si="388"/>
        <v>9.0300323324722687</v>
      </c>
      <c r="H896" s="307">
        <f t="shared" ca="1" si="389"/>
        <v>-104.85224538233797</v>
      </c>
      <c r="I896" s="304">
        <f t="shared" ca="1" si="390"/>
        <v>105.24036699690623</v>
      </c>
      <c r="J896" s="306">
        <f t="shared" ca="1" si="391"/>
        <v>725.01152856350234</v>
      </c>
      <c r="K896" s="307">
        <f t="shared" ca="1" si="392"/>
        <v>-7.0156578954808619</v>
      </c>
      <c r="L896" s="304">
        <f t="shared" ca="1" si="377"/>
        <v>725.0454716813922</v>
      </c>
      <c r="M896" s="306">
        <f t="shared" ca="1" si="393"/>
        <v>-1.4848868058303222</v>
      </c>
      <c r="N896" s="304">
        <f t="shared" ca="1" si="394"/>
        <v>-85.077747028739225</v>
      </c>
      <c r="P896" s="310">
        <f t="shared" ca="1" si="395"/>
        <v>23</v>
      </c>
      <c r="Q896" s="304">
        <f t="shared" ca="1" si="396"/>
        <v>0</v>
      </c>
      <c r="R896" s="306">
        <f t="shared" ca="1" si="397"/>
        <v>0</v>
      </c>
      <c r="S896" s="307">
        <f t="shared" ca="1" si="398"/>
        <v>3.2539999999999996</v>
      </c>
      <c r="T896" s="304">
        <f t="shared" ca="1" si="378"/>
        <v>31.921739999999996</v>
      </c>
      <c r="U896" s="311">
        <f t="shared" ca="1" si="379"/>
        <v>0</v>
      </c>
      <c r="V896" s="306">
        <f t="shared" ca="1" si="380"/>
        <v>1.2258597196671501</v>
      </c>
      <c r="W896" s="304">
        <f t="shared" ca="1" si="381"/>
        <v>27.704393301217191</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1.2598998115215263</v>
      </c>
      <c r="AH896" s="304">
        <f t="shared" ca="1" si="405"/>
        <v>-8.5139206881544052</v>
      </c>
    </row>
    <row r="897" spans="1:34" x14ac:dyDescent="0.2">
      <c r="A897" s="347">
        <f t="shared" ca="1" si="383"/>
        <v>1E-4</v>
      </c>
      <c r="B897" s="304">
        <f t="shared" ca="1" si="384"/>
        <v>33.351600000001895</v>
      </c>
      <c r="D897" s="306">
        <f t="shared" ca="1" si="385"/>
        <v>-0.73052998553958004</v>
      </c>
      <c r="E897" s="307">
        <f t="shared" ca="1" si="386"/>
        <v>-1.3274490541407875</v>
      </c>
      <c r="F897" s="304">
        <f t="shared" ca="1" si="387"/>
        <v>1.51518812400036</v>
      </c>
      <c r="G897" s="306">
        <f t="shared" ca="1" si="388"/>
        <v>9.0299592794737151</v>
      </c>
      <c r="H897" s="307">
        <f t="shared" ca="1" si="389"/>
        <v>-104.85237812724338</v>
      </c>
      <c r="I897" s="304">
        <f t="shared" ca="1" si="390"/>
        <v>105.24049298405714</v>
      </c>
      <c r="J897" s="306">
        <f t="shared" ca="1" si="391"/>
        <v>725.01152856350234</v>
      </c>
      <c r="K897" s="307">
        <f t="shared" ca="1" si="392"/>
        <v>-7.0261431266563408</v>
      </c>
      <c r="L897" s="304">
        <f t="shared" ca="1" si="377"/>
        <v>725.04557321400318</v>
      </c>
      <c r="M897" s="306">
        <f t="shared" ca="1" si="393"/>
        <v>-1.4848876056518419</v>
      </c>
      <c r="N897" s="304">
        <f t="shared" ca="1" si="394"/>
        <v>-85.077792855136664</v>
      </c>
      <c r="P897" s="310">
        <f t="shared" ca="1" si="395"/>
        <v>23</v>
      </c>
      <c r="Q897" s="304">
        <f t="shared" ca="1" si="396"/>
        <v>0</v>
      </c>
      <c r="R897" s="306">
        <f t="shared" ca="1" si="397"/>
        <v>0</v>
      </c>
      <c r="S897" s="307">
        <f t="shared" ca="1" si="398"/>
        <v>3.2539999999999996</v>
      </c>
      <c r="T897" s="304">
        <f t="shared" ca="1" si="378"/>
        <v>31.921739999999996</v>
      </c>
      <c r="U897" s="311">
        <f t="shared" ca="1" si="379"/>
        <v>0</v>
      </c>
      <c r="V897" s="306">
        <f t="shared" ca="1" si="380"/>
        <v>1.2258610050102372</v>
      </c>
      <c r="W897" s="304">
        <f t="shared" ca="1" si="381"/>
        <v>27.704488681957852</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1.2598711725507119</v>
      </c>
      <c r="AH897" s="304">
        <f t="shared" ca="1" si="405"/>
        <v>-8.5139500003740611</v>
      </c>
    </row>
    <row r="898" spans="1:34" x14ac:dyDescent="0.2">
      <c r="A898" s="347">
        <f t="shared" ca="1" si="383"/>
        <v>1E-4</v>
      </c>
      <c r="B898" s="304">
        <f t="shared" ca="1" si="384"/>
        <v>33.351700000001898</v>
      </c>
      <c r="D898" s="306">
        <f t="shared" ca="1" si="385"/>
        <v>-0.73052571605929539</v>
      </c>
      <c r="E898" s="307">
        <f t="shared" ca="1" si="386"/>
        <v>-1.3274192661045259</v>
      </c>
      <c r="F898" s="304">
        <f t="shared" ca="1" si="387"/>
        <v>1.5151599684024868</v>
      </c>
      <c r="G898" s="306">
        <f t="shared" ca="1" si="388"/>
        <v>9.029886226902109</v>
      </c>
      <c r="H898" s="307">
        <f t="shared" ca="1" si="389"/>
        <v>-104.85251086916999</v>
      </c>
      <c r="I898" s="304">
        <f t="shared" ca="1" si="390"/>
        <v>105.24061896834419</v>
      </c>
      <c r="J898" s="306">
        <f t="shared" ca="1" si="391"/>
        <v>725.01152856350234</v>
      </c>
      <c r="K898" s="307">
        <f t="shared" ca="1" si="392"/>
        <v>-7.0366283711061612</v>
      </c>
      <c r="L898" s="304">
        <f t="shared" ca="1" si="377"/>
        <v>725.04567489836063</v>
      </c>
      <c r="M898" s="306">
        <f t="shared" ca="1" si="393"/>
        <v>-1.4848884054649762</v>
      </c>
      <c r="N898" s="304">
        <f t="shared" ca="1" si="394"/>
        <v>-85.077838681053663</v>
      </c>
      <c r="P898" s="310">
        <f t="shared" ca="1" si="395"/>
        <v>23</v>
      </c>
      <c r="Q898" s="304">
        <f t="shared" ca="1" si="396"/>
        <v>0</v>
      </c>
      <c r="R898" s="306">
        <f t="shared" ca="1" si="397"/>
        <v>0</v>
      </c>
      <c r="S898" s="307">
        <f t="shared" ca="1" si="398"/>
        <v>3.2539999999999996</v>
      </c>
      <c r="T898" s="304">
        <f t="shared" ca="1" si="378"/>
        <v>31.921739999999996</v>
      </c>
      <c r="U898" s="311">
        <f t="shared" ca="1" si="379"/>
        <v>0</v>
      </c>
      <c r="V898" s="306">
        <f t="shared" ca="1" si="380"/>
        <v>1.2258622903562997</v>
      </c>
      <c r="W898" s="304">
        <f t="shared" ca="1" si="381"/>
        <v>27.704584061476453</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1.2598425339421517</v>
      </c>
      <c r="AH898" s="304">
        <f t="shared" ca="1" si="405"/>
        <v>-8.5139793122181491</v>
      </c>
    </row>
    <row r="899" spans="1:34" x14ac:dyDescent="0.2">
      <c r="A899" s="347">
        <f t="shared" ca="1" si="383"/>
        <v>1E-4</v>
      </c>
      <c r="B899" s="304">
        <f t="shared" ca="1" si="384"/>
        <v>33.351800000001901</v>
      </c>
      <c r="D899" s="306">
        <f t="shared" ca="1" si="385"/>
        <v>-0.73052144657073348</v>
      </c>
      <c r="E899" s="307">
        <f t="shared" ca="1" si="386"/>
        <v>-1.327389478449966</v>
      </c>
      <c r="F899" s="304">
        <f t="shared" ca="1" si="387"/>
        <v>1.5151318132094875</v>
      </c>
      <c r="G899" s="306">
        <f t="shared" ca="1" si="388"/>
        <v>9.0298131747574519</v>
      </c>
      <c r="H899" s="307">
        <f t="shared" ca="1" si="389"/>
        <v>-104.85264360811783</v>
      </c>
      <c r="I899" s="304">
        <f t="shared" ca="1" si="390"/>
        <v>105.24074494976742</v>
      </c>
      <c r="J899" s="306">
        <f t="shared" ca="1" si="391"/>
        <v>725.01152856350234</v>
      </c>
      <c r="K899" s="307">
        <f t="shared" ca="1" si="392"/>
        <v>-7.0471136288300258</v>
      </c>
      <c r="L899" s="304">
        <f t="shared" ca="1" si="377"/>
        <v>725.04577673446511</v>
      </c>
      <c r="M899" s="306">
        <f t="shared" ca="1" si="393"/>
        <v>-1.4848892052697253</v>
      </c>
      <c r="N899" s="304">
        <f t="shared" ca="1" si="394"/>
        <v>-85.077884506490221</v>
      </c>
      <c r="P899" s="310">
        <f t="shared" ca="1" si="395"/>
        <v>23</v>
      </c>
      <c r="Q899" s="304">
        <f t="shared" ca="1" si="396"/>
        <v>0</v>
      </c>
      <c r="R899" s="306">
        <f t="shared" ca="1" si="397"/>
        <v>0</v>
      </c>
      <c r="S899" s="307">
        <f t="shared" ca="1" si="398"/>
        <v>3.2539999999999996</v>
      </c>
      <c r="T899" s="304">
        <f t="shared" ca="1" si="378"/>
        <v>31.921739999999996</v>
      </c>
      <c r="U899" s="311">
        <f t="shared" ca="1" si="379"/>
        <v>0</v>
      </c>
      <c r="V899" s="306">
        <f t="shared" ca="1" si="380"/>
        <v>1.2258635757053378</v>
      </c>
      <c r="W899" s="304">
        <f t="shared" ca="1" si="381"/>
        <v>27.704679439772999</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1.2598138956958387</v>
      </c>
      <c r="AH899" s="304">
        <f t="shared" ca="1" si="405"/>
        <v>-8.5140086236866797</v>
      </c>
    </row>
    <row r="900" spans="1:34" x14ac:dyDescent="0.2">
      <c r="A900" s="347">
        <f t="shared" ca="1" si="383"/>
        <v>1E-4</v>
      </c>
      <c r="B900" s="304">
        <f t="shared" ca="1" si="384"/>
        <v>33.351900000001905</v>
      </c>
      <c r="D900" s="306">
        <f t="shared" ca="1" si="385"/>
        <v>-0.73051717707389607</v>
      </c>
      <c r="E900" s="307">
        <f t="shared" ca="1" si="386"/>
        <v>-1.3273596911771026</v>
      </c>
      <c r="F900" s="304">
        <f t="shared" ca="1" si="387"/>
        <v>1.5151036584213593</v>
      </c>
      <c r="G900" s="306">
        <f t="shared" ca="1" si="388"/>
        <v>9.029740123039744</v>
      </c>
      <c r="H900" s="307">
        <f t="shared" ca="1" si="389"/>
        <v>-104.85277634408695</v>
      </c>
      <c r="I900" s="304">
        <f t="shared" ca="1" si="390"/>
        <v>105.24087092832686</v>
      </c>
      <c r="J900" s="306">
        <f t="shared" ca="1" si="391"/>
        <v>725.01152856350234</v>
      </c>
      <c r="K900" s="307">
        <f t="shared" ca="1" si="392"/>
        <v>-7.057598899827636</v>
      </c>
      <c r="L900" s="304">
        <f t="shared" ref="L900:L963" ca="1" si="406">SQRT(pos_x^2+pos_z^2)</f>
        <v>725.04587872231718</v>
      </c>
      <c r="M900" s="306">
        <f t="shared" ca="1" si="393"/>
        <v>-1.4848900050660889</v>
      </c>
      <c r="N900" s="304">
        <f t="shared" ca="1" si="394"/>
        <v>-85.077930331446325</v>
      </c>
      <c r="P900" s="310">
        <f t="shared" ca="1" si="395"/>
        <v>23</v>
      </c>
      <c r="Q900" s="304">
        <f t="shared" ca="1" si="396"/>
        <v>0</v>
      </c>
      <c r="R900" s="306">
        <f t="shared" ca="1" si="397"/>
        <v>0</v>
      </c>
      <c r="S900" s="307">
        <f t="shared" ca="1" si="398"/>
        <v>3.2539999999999996</v>
      </c>
      <c r="T900" s="304">
        <f t="shared" ref="T900:T963" ca="1" si="407">m*g</f>
        <v>31.921739999999996</v>
      </c>
      <c r="U900" s="311">
        <f t="shared" ref="U900:U963" ca="1" si="408">IF(pos_xz&lt;L_rampe,Poids*COS(Beta),0)</f>
        <v>0</v>
      </c>
      <c r="V900" s="306">
        <f t="shared" ref="V900:V963" ca="1" si="409">Rho_moyen*(20000-Alt_rampe-pos_z)/(20000+Alt_rampe+pos_z)</f>
        <v>1.2258648610573513</v>
      </c>
      <c r="W900" s="304">
        <f t="shared" ref="W900:W963" ca="1" si="410">1/2*Rho*Sref*Cx*vit_xz^2</f>
        <v>27.704774816847497</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1.259785257811771</v>
      </c>
      <c r="AH900" s="304">
        <f t="shared" ca="1" si="405"/>
        <v>-8.5140379347796564</v>
      </c>
    </row>
    <row r="901" spans="1:34" x14ac:dyDescent="0.2">
      <c r="A901" s="347">
        <f t="shared" ref="A901:A964" ca="1" si="412">IF(B900+0.01&lt;=T_ini+ROUNDUP(Temps_fin_propu,0), 0.01, IF(K900&gt;0, 0.1, 0.0001))</f>
        <v>1E-4</v>
      </c>
      <c r="B901" s="304">
        <f t="shared" ref="B901:B964" ca="1" si="413">B900+pas</f>
        <v>33.352000000001908</v>
      </c>
      <c r="D901" s="306">
        <f t="shared" ref="D901:D964" ca="1" si="414">IF(AND(L900&lt;L_rampe,Poussee&lt;Poids*SIN(M900)),0,(-W900+Poussee)/m*COS(M900)-U900/m*SIN(M900))</f>
        <v>-0.73051290756878684</v>
      </c>
      <c r="E901" s="307">
        <f t="shared" ref="E901:E964" ca="1" si="415">IF(AND(L900&lt;L_rampe,Poussee&lt;Poids*SIN(M900)),0,(-W900+Poussee)/m*SIN(M900)+U900/m*COS(M900)-Poids/m)</f>
        <v>-1.3273299042859357</v>
      </c>
      <c r="F901" s="304">
        <f t="shared" ref="F901:F964" ca="1" si="416">SQRT(acc_x^2+acc_z^2)</f>
        <v>1.5150755040381039</v>
      </c>
      <c r="G901" s="306">
        <f t="shared" ref="G901:G964" ca="1" si="417">G900+acc_x*pas</f>
        <v>9.0296670717489871</v>
      </c>
      <c r="H901" s="307">
        <f t="shared" ref="H901:H964" ca="1" si="418">H900+acc_z*pas</f>
        <v>-104.85290907707737</v>
      </c>
      <c r="I901" s="304">
        <f t="shared" ref="I901:I964" ca="1" si="419">SQRT(vit_x^2+vit_z^2)</f>
        <v>105.24099690402254</v>
      </c>
      <c r="J901" s="306">
        <f t="shared" ref="J901:J964" ca="1" si="420">J900+0.5*(vit_x+G900)*pas*(K900&gt;=0)</f>
        <v>725.01152856350234</v>
      </c>
      <c r="K901" s="307">
        <f t="shared" ref="K901:K964" ca="1" si="421">K900+0.5*(vit_z+H900)*pas</f>
        <v>-7.0680841840986943</v>
      </c>
      <c r="L901" s="304">
        <f t="shared" ca="1" si="406"/>
        <v>725.0459808619172</v>
      </c>
      <c r="M901" s="306">
        <f t="shared" ref="M901:M964" ca="1" si="422">IF(AND(L900&gt;L_rampe,G901&gt;0),ATAN2(G901,H901),$M$4)</f>
        <v>-1.4848908048540674</v>
      </c>
      <c r="N901" s="304">
        <f t="shared" ref="N901:N964" ca="1" si="423">DEGREES(Beta)</f>
        <v>-85.077976155922002</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3.2539999999999996</v>
      </c>
      <c r="T901" s="304">
        <f t="shared" ca="1" si="407"/>
        <v>31.921739999999996</v>
      </c>
      <c r="U901" s="311">
        <f t="shared" ca="1" si="408"/>
        <v>0</v>
      </c>
      <c r="V901" s="306">
        <f t="shared" ca="1" si="409"/>
        <v>1.2258661464123402</v>
      </c>
      <c r="W901" s="304">
        <f t="shared" ca="1" si="410"/>
        <v>27.704870192699953</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1.2597566202899433</v>
      </c>
      <c r="AH901" s="304">
        <f t="shared" ref="AH901:AH964" ca="1" si="434">IF(AND(L900&lt;L_rampe,Poussee&lt;Poids*SIN(M900)), g*SIN(M900), (-W900+Poussee)/m)</f>
        <v>-8.5140672454970812</v>
      </c>
    </row>
    <row r="902" spans="1:34" x14ac:dyDescent="0.2">
      <c r="A902" s="347">
        <f t="shared" ca="1" si="412"/>
        <v>1E-4</v>
      </c>
      <c r="B902" s="304">
        <f t="shared" ca="1" si="413"/>
        <v>33.352100000001911</v>
      </c>
      <c r="D902" s="306">
        <f t="shared" ca="1" si="414"/>
        <v>-0.73050863805540367</v>
      </c>
      <c r="E902" s="307">
        <f t="shared" ca="1" si="415"/>
        <v>-1.3273001177764652</v>
      </c>
      <c r="F902" s="304">
        <f t="shared" ca="1" si="416"/>
        <v>1.5150473500597197</v>
      </c>
      <c r="G902" s="306">
        <f t="shared" ca="1" si="417"/>
        <v>9.029594020885181</v>
      </c>
      <c r="H902" s="307">
        <f t="shared" ca="1" si="418"/>
        <v>-104.85304180708914</v>
      </c>
      <c r="I902" s="304">
        <f t="shared" ca="1" si="419"/>
        <v>105.2411228768545</v>
      </c>
      <c r="J902" s="306">
        <f t="shared" ca="1" si="420"/>
        <v>725.01152856350234</v>
      </c>
      <c r="K902" s="307">
        <f t="shared" ca="1" si="421"/>
        <v>-7.0785694816429023</v>
      </c>
      <c r="L902" s="304">
        <f t="shared" ca="1" si="406"/>
        <v>725.04608315326595</v>
      </c>
      <c r="M902" s="306">
        <f t="shared" ca="1" si="422"/>
        <v>-1.4848916046336609</v>
      </c>
      <c r="N902" s="304">
        <f t="shared" ca="1" si="423"/>
        <v>-85.078021979917239</v>
      </c>
      <c r="P902" s="310">
        <f t="shared" ca="1" si="424"/>
        <v>23</v>
      </c>
      <c r="Q902" s="304">
        <f t="shared" ca="1" si="425"/>
        <v>0</v>
      </c>
      <c r="R902" s="306">
        <f t="shared" ca="1" si="426"/>
        <v>0</v>
      </c>
      <c r="S902" s="307">
        <f t="shared" ca="1" si="427"/>
        <v>3.2539999999999996</v>
      </c>
      <c r="T902" s="304">
        <f t="shared" ca="1" si="407"/>
        <v>31.921739999999996</v>
      </c>
      <c r="U902" s="311">
        <f t="shared" ca="1" si="408"/>
        <v>0</v>
      </c>
      <c r="V902" s="306">
        <f t="shared" ca="1" si="409"/>
        <v>1.2258674317703044</v>
      </c>
      <c r="W902" s="304">
        <f t="shared" ca="1" si="410"/>
        <v>27.704965567330373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1.2597279831303592</v>
      </c>
      <c r="AH902" s="304">
        <f t="shared" ca="1" si="434"/>
        <v>-8.5140965558389539</v>
      </c>
    </row>
    <row r="903" spans="1:34" x14ac:dyDescent="0.2">
      <c r="A903" s="347">
        <f t="shared" ca="1" si="412"/>
        <v>1E-4</v>
      </c>
      <c r="B903" s="304">
        <f t="shared" ca="1" si="413"/>
        <v>33.352200000001915</v>
      </c>
      <c r="D903" s="306">
        <f t="shared" ca="1" si="414"/>
        <v>-0.73050436853374856</v>
      </c>
      <c r="E903" s="307">
        <f t="shared" ca="1" si="415"/>
        <v>-1.3272703316486876</v>
      </c>
      <c r="F903" s="304">
        <f t="shared" ca="1" si="416"/>
        <v>1.5150191964862056</v>
      </c>
      <c r="G903" s="306">
        <f t="shared" ca="1" si="417"/>
        <v>9.0295209704483277</v>
      </c>
      <c r="H903" s="307">
        <f t="shared" ca="1" si="418"/>
        <v>-104.8531745341223</v>
      </c>
      <c r="I903" s="304">
        <f t="shared" ca="1" si="419"/>
        <v>105.24124884682278</v>
      </c>
      <c r="J903" s="306">
        <f t="shared" ca="1" si="420"/>
        <v>725.01152856350234</v>
      </c>
      <c r="K903" s="307">
        <f t="shared" ca="1" si="421"/>
        <v>-7.0890547924599625</v>
      </c>
      <c r="L903" s="304">
        <f t="shared" ca="1" si="406"/>
        <v>725.04618559636367</v>
      </c>
      <c r="M903" s="306">
        <f t="shared" ca="1" si="422"/>
        <v>-1.4848924044048695</v>
      </c>
      <c r="N903" s="304">
        <f t="shared" ca="1" si="423"/>
        <v>-85.078067803432077</v>
      </c>
      <c r="P903" s="310">
        <f t="shared" ca="1" si="424"/>
        <v>23</v>
      </c>
      <c r="Q903" s="304">
        <f t="shared" ca="1" si="425"/>
        <v>0</v>
      </c>
      <c r="R903" s="306">
        <f t="shared" ca="1" si="426"/>
        <v>0</v>
      </c>
      <c r="S903" s="307">
        <f t="shared" ca="1" si="427"/>
        <v>3.2539999999999996</v>
      </c>
      <c r="T903" s="304">
        <f t="shared" ca="1" si="407"/>
        <v>31.921739999999996</v>
      </c>
      <c r="U903" s="311">
        <f t="shared" ca="1" si="408"/>
        <v>0</v>
      </c>
      <c r="V903" s="306">
        <f t="shared" ca="1" si="409"/>
        <v>1.2258687171312437</v>
      </c>
      <c r="W903" s="304">
        <f t="shared" ca="1" si="410"/>
        <v>27.705060940738772</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1.2596993463330133</v>
      </c>
      <c r="AH903" s="304">
        <f t="shared" ca="1" si="434"/>
        <v>-8.5141258658052781</v>
      </c>
    </row>
    <row r="904" spans="1:34" x14ac:dyDescent="0.2">
      <c r="A904" s="347">
        <f t="shared" ca="1" si="412"/>
        <v>1E-4</v>
      </c>
      <c r="B904" s="304">
        <f t="shared" ca="1" si="413"/>
        <v>33.352300000001918</v>
      </c>
      <c r="D904" s="306">
        <f t="shared" ca="1" si="414"/>
        <v>-0.73050009900382185</v>
      </c>
      <c r="E904" s="307">
        <f t="shared" ca="1" si="415"/>
        <v>-1.3272405459025958</v>
      </c>
      <c r="F904" s="304">
        <f t="shared" ca="1" si="416"/>
        <v>1.5149910433175551</v>
      </c>
      <c r="G904" s="306">
        <f t="shared" ca="1" si="417"/>
        <v>9.029447920438427</v>
      </c>
      <c r="H904" s="307">
        <f t="shared" ca="1" si="418"/>
        <v>-104.8533072581769</v>
      </c>
      <c r="I904" s="304">
        <f t="shared" ca="1" si="419"/>
        <v>105.24137481392745</v>
      </c>
      <c r="J904" s="306">
        <f t="shared" ca="1" si="420"/>
        <v>725.01152856350234</v>
      </c>
      <c r="K904" s="307">
        <f t="shared" ca="1" si="421"/>
        <v>-7.0995401165495773</v>
      </c>
      <c r="L904" s="304">
        <f t="shared" ca="1" si="406"/>
        <v>725.04628819121103</v>
      </c>
      <c r="M904" s="306">
        <f t="shared" ca="1" si="422"/>
        <v>-1.4848932041676932</v>
      </c>
      <c r="N904" s="304">
        <f t="shared" ca="1" si="423"/>
        <v>-85.078113626466489</v>
      </c>
      <c r="P904" s="310">
        <f t="shared" ca="1" si="424"/>
        <v>23</v>
      </c>
      <c r="Q904" s="304">
        <f t="shared" ca="1" si="425"/>
        <v>0</v>
      </c>
      <c r="R904" s="306">
        <f t="shared" ca="1" si="426"/>
        <v>0</v>
      </c>
      <c r="S904" s="307">
        <f t="shared" ca="1" si="427"/>
        <v>3.2539999999999996</v>
      </c>
      <c r="T904" s="304">
        <f t="shared" ca="1" si="407"/>
        <v>31.921739999999996</v>
      </c>
      <c r="U904" s="311">
        <f t="shared" ca="1" si="408"/>
        <v>0</v>
      </c>
      <c r="V904" s="306">
        <f t="shared" ca="1" si="409"/>
        <v>1.2258700024951581</v>
      </c>
      <c r="W904" s="304">
        <f t="shared" ca="1" si="410"/>
        <v>27.705156312925165</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1.2596707098979021</v>
      </c>
      <c r="AH904" s="304">
        <f t="shared" ca="1" si="434"/>
        <v>-8.5141551753960591</v>
      </c>
    </row>
    <row r="905" spans="1:34" x14ac:dyDescent="0.2">
      <c r="A905" s="347">
        <f t="shared" ca="1" si="412"/>
        <v>1E-4</v>
      </c>
      <c r="B905" s="304">
        <f t="shared" ca="1" si="413"/>
        <v>33.352400000001921</v>
      </c>
      <c r="D905" s="306">
        <f t="shared" ca="1" si="414"/>
        <v>-0.73049582946562519</v>
      </c>
      <c r="E905" s="307">
        <f t="shared" ca="1" si="415"/>
        <v>-1.327210760538188</v>
      </c>
      <c r="F905" s="304">
        <f t="shared" ca="1" si="416"/>
        <v>1.5149628905537675</v>
      </c>
      <c r="G905" s="306">
        <f t="shared" ca="1" si="417"/>
        <v>9.0293748708554809</v>
      </c>
      <c r="H905" s="307">
        <f t="shared" ca="1" si="418"/>
        <v>-104.85343997925295</v>
      </c>
      <c r="I905" s="304">
        <f t="shared" ca="1" si="419"/>
        <v>105.24150077816849</v>
      </c>
      <c r="J905" s="306">
        <f t="shared" ca="1" si="420"/>
        <v>725.01152856350234</v>
      </c>
      <c r="K905" s="307">
        <f t="shared" ca="1" si="421"/>
        <v>-7.1100254539114491</v>
      </c>
      <c r="L905" s="304">
        <f t="shared" ca="1" si="406"/>
        <v>725.0463909378085</v>
      </c>
      <c r="M905" s="306">
        <f t="shared" ca="1" si="422"/>
        <v>-1.4848940039221323</v>
      </c>
      <c r="N905" s="304">
        <f t="shared" ca="1" si="423"/>
        <v>-85.07815944902049</v>
      </c>
      <c r="P905" s="310">
        <f t="shared" ca="1" si="424"/>
        <v>23</v>
      </c>
      <c r="Q905" s="304">
        <f t="shared" ca="1" si="425"/>
        <v>0</v>
      </c>
      <c r="R905" s="306">
        <f t="shared" ca="1" si="426"/>
        <v>0</v>
      </c>
      <c r="S905" s="307">
        <f t="shared" ca="1" si="427"/>
        <v>3.2539999999999996</v>
      </c>
      <c r="T905" s="304">
        <f t="shared" ca="1" si="407"/>
        <v>31.921739999999996</v>
      </c>
      <c r="U905" s="311">
        <f t="shared" ca="1" si="408"/>
        <v>0</v>
      </c>
      <c r="V905" s="306">
        <f t="shared" ca="1" si="409"/>
        <v>1.2258712878620484</v>
      </c>
      <c r="W905" s="304">
        <f t="shared" ca="1" si="410"/>
        <v>27.705251683889554</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1.259642073825022</v>
      </c>
      <c r="AH905" s="304">
        <f t="shared" ca="1" si="434"/>
        <v>-8.5141844846112988</v>
      </c>
    </row>
    <row r="906" spans="1:34" x14ac:dyDescent="0.2">
      <c r="A906" s="347">
        <f t="shared" ca="1" si="412"/>
        <v>1E-4</v>
      </c>
      <c r="B906" s="304">
        <f t="shared" ca="1" si="413"/>
        <v>33.352500000001925</v>
      </c>
      <c r="D906" s="306">
        <f t="shared" ca="1" si="414"/>
        <v>-0.73049155991915871</v>
      </c>
      <c r="E906" s="307">
        <f t="shared" ca="1" si="415"/>
        <v>-1.3271809755554642</v>
      </c>
      <c r="F906" s="304">
        <f t="shared" ca="1" si="416"/>
        <v>1.5149347381948437</v>
      </c>
      <c r="G906" s="306">
        <f t="shared" ca="1" si="417"/>
        <v>9.0293018216994891</v>
      </c>
      <c r="H906" s="307">
        <f t="shared" ca="1" si="418"/>
        <v>-104.85357269735051</v>
      </c>
      <c r="I906" s="304">
        <f t="shared" ca="1" si="419"/>
        <v>105.24162673954596</v>
      </c>
      <c r="J906" s="306">
        <f t="shared" ca="1" si="420"/>
        <v>725.01152856350234</v>
      </c>
      <c r="K906" s="307">
        <f t="shared" ca="1" si="421"/>
        <v>-7.1205108045452796</v>
      </c>
      <c r="L906" s="304">
        <f t="shared" ca="1" si="406"/>
        <v>725.04649383615651</v>
      </c>
      <c r="M906" s="306">
        <f t="shared" ca="1" si="422"/>
        <v>-1.484894803668187</v>
      </c>
      <c r="N906" s="304">
        <f t="shared" ca="1" si="423"/>
        <v>-85.078205271094106</v>
      </c>
      <c r="P906" s="310">
        <f t="shared" ca="1" si="424"/>
        <v>23</v>
      </c>
      <c r="Q906" s="304">
        <f t="shared" ca="1" si="425"/>
        <v>0</v>
      </c>
      <c r="R906" s="306">
        <f t="shared" ca="1" si="426"/>
        <v>0</v>
      </c>
      <c r="S906" s="307">
        <f t="shared" ca="1" si="427"/>
        <v>3.2539999999999996</v>
      </c>
      <c r="T906" s="304">
        <f t="shared" ca="1" si="407"/>
        <v>31.921739999999996</v>
      </c>
      <c r="U906" s="311">
        <f t="shared" ca="1" si="408"/>
        <v>0</v>
      </c>
      <c r="V906" s="306">
        <f t="shared" ca="1" si="409"/>
        <v>1.2258725732319133</v>
      </c>
      <c r="W906" s="304">
        <f t="shared" ca="1" si="410"/>
        <v>27.705347053631947</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1.2596134381143713</v>
      </c>
      <c r="AH906" s="304">
        <f t="shared" ca="1" si="434"/>
        <v>-8.5142137934510007</v>
      </c>
    </row>
    <row r="907" spans="1:34" x14ac:dyDescent="0.2">
      <c r="A907" s="347">
        <f t="shared" ca="1" si="412"/>
        <v>1E-4</v>
      </c>
      <c r="B907" s="304">
        <f t="shared" ca="1" si="413"/>
        <v>33.352600000001928</v>
      </c>
      <c r="D907" s="306">
        <f t="shared" ca="1" si="414"/>
        <v>-0.73048729036442217</v>
      </c>
      <c r="E907" s="307">
        <f t="shared" ca="1" si="415"/>
        <v>-1.3271511909544191</v>
      </c>
      <c r="F907" s="304">
        <f t="shared" ca="1" si="416"/>
        <v>1.5149065862407785</v>
      </c>
      <c r="G907" s="306">
        <f t="shared" ca="1" si="417"/>
        <v>9.0292287729704519</v>
      </c>
      <c r="H907" s="307">
        <f t="shared" ca="1" si="418"/>
        <v>-104.85370541246961</v>
      </c>
      <c r="I907" s="304">
        <f t="shared" ca="1" si="419"/>
        <v>105.2417526980599</v>
      </c>
      <c r="J907" s="306">
        <f t="shared" ca="1" si="420"/>
        <v>725.01152856350234</v>
      </c>
      <c r="K907" s="307">
        <f t="shared" ca="1" si="421"/>
        <v>-7.1309961684507703</v>
      </c>
      <c r="L907" s="304">
        <f t="shared" ca="1" si="406"/>
        <v>725.04659688625577</v>
      </c>
      <c r="M907" s="306">
        <f t="shared" ca="1" si="422"/>
        <v>-1.4848956034058571</v>
      </c>
      <c r="N907" s="304">
        <f t="shared" ca="1" si="423"/>
        <v>-85.078251092687324</v>
      </c>
      <c r="P907" s="310">
        <f t="shared" ca="1" si="424"/>
        <v>23</v>
      </c>
      <c r="Q907" s="304">
        <f t="shared" ca="1" si="425"/>
        <v>0</v>
      </c>
      <c r="R907" s="306">
        <f t="shared" ca="1" si="426"/>
        <v>0</v>
      </c>
      <c r="S907" s="307">
        <f t="shared" ca="1" si="427"/>
        <v>3.2539999999999996</v>
      </c>
      <c r="T907" s="304">
        <f t="shared" ca="1" si="407"/>
        <v>31.921739999999996</v>
      </c>
      <c r="U907" s="311">
        <f t="shared" ca="1" si="408"/>
        <v>0</v>
      </c>
      <c r="V907" s="306">
        <f t="shared" ca="1" si="409"/>
        <v>1.2258738586047533</v>
      </c>
      <c r="W907" s="304">
        <f t="shared" ca="1" si="410"/>
        <v>27.705442422152345</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1.25958480276595</v>
      </c>
      <c r="AH907" s="304">
        <f t="shared" ca="1" si="434"/>
        <v>-8.5142431019151665</v>
      </c>
    </row>
    <row r="908" spans="1:34" x14ac:dyDescent="0.2">
      <c r="A908" s="347">
        <f t="shared" ca="1" si="412"/>
        <v>1E-4</v>
      </c>
      <c r="B908" s="304">
        <f t="shared" ca="1" si="413"/>
        <v>33.352700000001931</v>
      </c>
      <c r="D908" s="306">
        <f t="shared" ca="1" si="414"/>
        <v>-0.73048302080141914</v>
      </c>
      <c r="E908" s="307">
        <f t="shared" ca="1" si="415"/>
        <v>-1.3271214067350545</v>
      </c>
      <c r="F908" s="304">
        <f t="shared" ca="1" si="416"/>
        <v>1.5148784346915751</v>
      </c>
      <c r="G908" s="306">
        <f t="shared" ca="1" si="417"/>
        <v>9.0291557246683709</v>
      </c>
      <c r="H908" s="307">
        <f t="shared" ca="1" si="418"/>
        <v>-104.85383812461028</v>
      </c>
      <c r="I908" s="304">
        <f t="shared" ca="1" si="419"/>
        <v>105.24187865371033</v>
      </c>
      <c r="J908" s="306">
        <f t="shared" ca="1" si="420"/>
        <v>725.01152856350234</v>
      </c>
      <c r="K908" s="307">
        <f t="shared" ca="1" si="421"/>
        <v>-7.1414815456276246</v>
      </c>
      <c r="L908" s="304">
        <f t="shared" ca="1" si="406"/>
        <v>725.04670008810649</v>
      </c>
      <c r="M908" s="306">
        <f t="shared" ca="1" si="422"/>
        <v>-1.4848964031351428</v>
      </c>
      <c r="N908" s="304">
        <f t="shared" ca="1" si="423"/>
        <v>-85.078296913800145</v>
      </c>
      <c r="P908" s="310">
        <f t="shared" ca="1" si="424"/>
        <v>23</v>
      </c>
      <c r="Q908" s="304">
        <f t="shared" ca="1" si="425"/>
        <v>0</v>
      </c>
      <c r="R908" s="306">
        <f t="shared" ca="1" si="426"/>
        <v>0</v>
      </c>
      <c r="S908" s="307">
        <f t="shared" ca="1" si="427"/>
        <v>3.2539999999999996</v>
      </c>
      <c r="T908" s="304">
        <f t="shared" ca="1" si="407"/>
        <v>31.921739999999996</v>
      </c>
      <c r="U908" s="311">
        <f t="shared" ca="1" si="408"/>
        <v>0</v>
      </c>
      <c r="V908" s="306">
        <f t="shared" ca="1" si="409"/>
        <v>1.2258751439805686</v>
      </c>
      <c r="W908" s="304">
        <f t="shared" ca="1" si="410"/>
        <v>27.705537789450769</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1.2595561677797562</v>
      </c>
      <c r="AH908" s="304">
        <f t="shared" ca="1" si="434"/>
        <v>-8.5142724100037945</v>
      </c>
    </row>
    <row r="909" spans="1:34" x14ac:dyDescent="0.2">
      <c r="A909" s="347">
        <f t="shared" ca="1" si="412"/>
        <v>1E-4</v>
      </c>
      <c r="B909" s="304">
        <f t="shared" ca="1" si="413"/>
        <v>33.352800000001935</v>
      </c>
      <c r="D909" s="306">
        <f t="shared" ca="1" si="414"/>
        <v>-0.73047875123015005</v>
      </c>
      <c r="E909" s="307">
        <f t="shared" ca="1" si="415"/>
        <v>-1.3270916228973633</v>
      </c>
      <c r="F909" s="304">
        <f t="shared" ca="1" si="416"/>
        <v>1.5148502835472279</v>
      </c>
      <c r="G909" s="306">
        <f t="shared" ca="1" si="417"/>
        <v>9.0290826767932479</v>
      </c>
      <c r="H909" s="307">
        <f t="shared" ca="1" si="418"/>
        <v>-104.85397083377256</v>
      </c>
      <c r="I909" s="304">
        <f t="shared" ca="1" si="419"/>
        <v>105.24200460649729</v>
      </c>
      <c r="J909" s="306">
        <f t="shared" ca="1" si="420"/>
        <v>725.01152856350234</v>
      </c>
      <c r="K909" s="307">
        <f t="shared" ca="1" si="421"/>
        <v>-7.151966936075544</v>
      </c>
      <c r="L909" s="304">
        <f t="shared" ca="1" si="406"/>
        <v>725.04680344170947</v>
      </c>
      <c r="M909" s="306">
        <f t="shared" ca="1" si="422"/>
        <v>-1.4848972028560445</v>
      </c>
      <c r="N909" s="304">
        <f t="shared" ca="1" si="423"/>
        <v>-85.078342734432596</v>
      </c>
      <c r="P909" s="310">
        <f t="shared" ca="1" si="424"/>
        <v>23</v>
      </c>
      <c r="Q909" s="304">
        <f t="shared" ca="1" si="425"/>
        <v>0</v>
      </c>
      <c r="R909" s="306">
        <f t="shared" ca="1" si="426"/>
        <v>0</v>
      </c>
      <c r="S909" s="307">
        <f t="shared" ca="1" si="427"/>
        <v>3.2539999999999996</v>
      </c>
      <c r="T909" s="304">
        <f t="shared" ca="1" si="407"/>
        <v>31.921739999999996</v>
      </c>
      <c r="U909" s="311">
        <f t="shared" ca="1" si="408"/>
        <v>0</v>
      </c>
      <c r="V909" s="306">
        <f t="shared" ca="1" si="409"/>
        <v>1.2258764293593594</v>
      </c>
      <c r="W909" s="304">
        <f t="shared" ca="1" si="410"/>
        <v>27.705633155527217</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1.2595275331557847</v>
      </c>
      <c r="AH909" s="304">
        <f t="shared" ca="1" si="434"/>
        <v>-8.5143017177168936</v>
      </c>
    </row>
    <row r="910" spans="1:34" x14ac:dyDescent="0.2">
      <c r="A910" s="347">
        <f t="shared" ca="1" si="412"/>
        <v>1E-4</v>
      </c>
      <c r="B910" s="304">
        <f t="shared" ca="1" si="413"/>
        <v>33.352900000001938</v>
      </c>
      <c r="D910" s="306">
        <f t="shared" ca="1" si="414"/>
        <v>-0.73047448165061257</v>
      </c>
      <c r="E910" s="307">
        <f t="shared" ca="1" si="415"/>
        <v>-1.3270618394413471</v>
      </c>
      <c r="F910" s="304">
        <f t="shared" ca="1" si="416"/>
        <v>1.5148221328077376</v>
      </c>
      <c r="G910" s="306">
        <f t="shared" ca="1" si="417"/>
        <v>9.029009629345083</v>
      </c>
      <c r="H910" s="307">
        <f t="shared" ca="1" si="418"/>
        <v>-104.85410353995651</v>
      </c>
      <c r="I910" s="304">
        <f t="shared" ca="1" si="419"/>
        <v>105.24213055642083</v>
      </c>
      <c r="J910" s="306">
        <f t="shared" ca="1" si="420"/>
        <v>725.01152856350234</v>
      </c>
      <c r="K910" s="307">
        <f t="shared" ca="1" si="421"/>
        <v>-7.1624523397942301</v>
      </c>
      <c r="L910" s="304">
        <f t="shared" ca="1" si="406"/>
        <v>725.04690694706505</v>
      </c>
      <c r="M910" s="306">
        <f t="shared" ca="1" si="422"/>
        <v>-1.4848980025685621</v>
      </c>
      <c r="N910" s="304">
        <f t="shared" ca="1" si="423"/>
        <v>-85.078388554584677</v>
      </c>
      <c r="P910" s="310">
        <f t="shared" ca="1" si="424"/>
        <v>23</v>
      </c>
      <c r="Q910" s="304">
        <f t="shared" ca="1" si="425"/>
        <v>0</v>
      </c>
      <c r="R910" s="306">
        <f t="shared" ca="1" si="426"/>
        <v>0</v>
      </c>
      <c r="S910" s="307">
        <f t="shared" ca="1" si="427"/>
        <v>3.2539999999999996</v>
      </c>
      <c r="T910" s="304">
        <f t="shared" ca="1" si="407"/>
        <v>31.921739999999996</v>
      </c>
      <c r="U910" s="311">
        <f t="shared" ca="1" si="408"/>
        <v>0</v>
      </c>
      <c r="V910" s="306">
        <f t="shared" ca="1" si="409"/>
        <v>1.2258777147411251</v>
      </c>
      <c r="W910" s="304">
        <f t="shared" ca="1" si="410"/>
        <v>27.705728520381712</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1.2594988988940372</v>
      </c>
      <c r="AH910" s="304">
        <f t="shared" ca="1" si="434"/>
        <v>-8.5143310250544619</v>
      </c>
    </row>
    <row r="911" spans="1:34" x14ac:dyDescent="0.2">
      <c r="A911" s="347">
        <f t="shared" ca="1" si="412"/>
        <v>1E-4</v>
      </c>
      <c r="B911" s="304">
        <f t="shared" ca="1" si="413"/>
        <v>33.353000000001941</v>
      </c>
      <c r="D911" s="306">
        <f t="shared" ca="1" si="414"/>
        <v>-0.73047021206281104</v>
      </c>
      <c r="E911" s="307">
        <f t="shared" ca="1" si="415"/>
        <v>-1.3270320563669973</v>
      </c>
      <c r="F911" s="304">
        <f t="shared" ca="1" si="416"/>
        <v>1.5147939824730985</v>
      </c>
      <c r="G911" s="306">
        <f t="shared" ca="1" si="417"/>
        <v>9.0289365823238761</v>
      </c>
      <c r="H911" s="307">
        <f t="shared" ca="1" si="418"/>
        <v>-104.85423624316215</v>
      </c>
      <c r="I911" s="304">
        <f t="shared" ca="1" si="419"/>
        <v>105.24225650348099</v>
      </c>
      <c r="J911" s="306">
        <f t="shared" ca="1" si="420"/>
        <v>725.01152856350234</v>
      </c>
      <c r="K911" s="307">
        <f t="shared" ca="1" si="421"/>
        <v>-7.1729377567833863</v>
      </c>
      <c r="L911" s="304">
        <f t="shared" ca="1" si="406"/>
        <v>725.04701060417369</v>
      </c>
      <c r="M911" s="306">
        <f t="shared" ca="1" si="422"/>
        <v>-1.4848988022726957</v>
      </c>
      <c r="N911" s="304">
        <f t="shared" ca="1" si="423"/>
        <v>-85.078434374256389</v>
      </c>
      <c r="P911" s="310">
        <f t="shared" ca="1" si="424"/>
        <v>23</v>
      </c>
      <c r="Q911" s="304">
        <f t="shared" ca="1" si="425"/>
        <v>0</v>
      </c>
      <c r="R911" s="306">
        <f t="shared" ca="1" si="426"/>
        <v>0</v>
      </c>
      <c r="S911" s="307">
        <f t="shared" ca="1" si="427"/>
        <v>3.2539999999999996</v>
      </c>
      <c r="T911" s="304">
        <f t="shared" ca="1" si="407"/>
        <v>31.921739999999996</v>
      </c>
      <c r="U911" s="311">
        <f t="shared" ca="1" si="408"/>
        <v>0</v>
      </c>
      <c r="V911" s="306">
        <f t="shared" ca="1" si="409"/>
        <v>1.2258790001258655</v>
      </c>
      <c r="W911" s="304">
        <f t="shared" ca="1" si="410"/>
        <v>27.705823884014258</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1.2594702649945049</v>
      </c>
      <c r="AH911" s="304">
        <f t="shared" ca="1" si="434"/>
        <v>-8.5143603320165067</v>
      </c>
    </row>
    <row r="912" spans="1:34" x14ac:dyDescent="0.2">
      <c r="A912" s="347">
        <f t="shared" ca="1" si="412"/>
        <v>1E-4</v>
      </c>
      <c r="B912" s="304">
        <f t="shared" ca="1" si="413"/>
        <v>33.353100000001945</v>
      </c>
      <c r="D912" s="306">
        <f t="shared" ca="1" si="414"/>
        <v>-0.73046594246674534</v>
      </c>
      <c r="E912" s="307">
        <f t="shared" ca="1" si="415"/>
        <v>-1.3270022736743101</v>
      </c>
      <c r="F912" s="304">
        <f t="shared" ca="1" si="416"/>
        <v>1.5147658325433073</v>
      </c>
      <c r="G912" s="306">
        <f t="shared" ca="1" si="417"/>
        <v>9.028863535729629</v>
      </c>
      <c r="H912" s="307">
        <f t="shared" ca="1" si="418"/>
        <v>-104.85436894338952</v>
      </c>
      <c r="I912" s="304">
        <f t="shared" ca="1" si="419"/>
        <v>105.24238244767778</v>
      </c>
      <c r="J912" s="306">
        <f t="shared" ca="1" si="420"/>
        <v>725.01152856350234</v>
      </c>
      <c r="K912" s="307">
        <f t="shared" ca="1" si="421"/>
        <v>-7.1834231870427141</v>
      </c>
      <c r="L912" s="304">
        <f t="shared" ca="1" si="406"/>
        <v>725.04711441303607</v>
      </c>
      <c r="M912" s="306">
        <f t="shared" ca="1" si="422"/>
        <v>-1.4848996019684453</v>
      </c>
      <c r="N912" s="304">
        <f t="shared" ca="1" si="423"/>
        <v>-85.078480193447746</v>
      </c>
      <c r="P912" s="310">
        <f t="shared" ca="1" si="424"/>
        <v>23</v>
      </c>
      <c r="Q912" s="304">
        <f t="shared" ca="1" si="425"/>
        <v>0</v>
      </c>
      <c r="R912" s="306">
        <f t="shared" ca="1" si="426"/>
        <v>0</v>
      </c>
      <c r="S912" s="307">
        <f t="shared" ca="1" si="427"/>
        <v>3.2539999999999996</v>
      </c>
      <c r="T912" s="304">
        <f t="shared" ca="1" si="407"/>
        <v>31.921739999999996</v>
      </c>
      <c r="U912" s="311">
        <f t="shared" ca="1" si="408"/>
        <v>0</v>
      </c>
      <c r="V912" s="306">
        <f t="shared" ca="1" si="409"/>
        <v>1.2258802855135813</v>
      </c>
      <c r="W912" s="304">
        <f t="shared" ca="1" si="410"/>
        <v>27.705919246424855</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1.2594416314571859</v>
      </c>
      <c r="AH912" s="304">
        <f t="shared" ca="1" si="434"/>
        <v>-8.5143896386030313</v>
      </c>
    </row>
    <row r="913" spans="1:34" x14ac:dyDescent="0.2">
      <c r="A913" s="347">
        <f t="shared" ca="1" si="412"/>
        <v>1E-4</v>
      </c>
      <c r="B913" s="304">
        <f t="shared" ca="1" si="413"/>
        <v>33.353200000001948</v>
      </c>
      <c r="D913" s="306">
        <f t="shared" ca="1" si="414"/>
        <v>-0.73046167286241692</v>
      </c>
      <c r="E913" s="307">
        <f t="shared" ca="1" si="415"/>
        <v>-1.326972491363291</v>
      </c>
      <c r="F913" s="304">
        <f t="shared" ca="1" si="416"/>
        <v>1.5147376830183701</v>
      </c>
      <c r="G913" s="306">
        <f t="shared" ca="1" si="417"/>
        <v>9.0287904895623434</v>
      </c>
      <c r="H913" s="307">
        <f t="shared" ca="1" si="418"/>
        <v>-104.85450164063866</v>
      </c>
      <c r="I913" s="304">
        <f t="shared" ca="1" si="419"/>
        <v>105.24250838901128</v>
      </c>
      <c r="J913" s="306">
        <f t="shared" ca="1" si="420"/>
        <v>725.01152856350234</v>
      </c>
      <c r="K913" s="307">
        <f t="shared" ca="1" si="421"/>
        <v>-7.1939086305719151</v>
      </c>
      <c r="L913" s="304">
        <f t="shared" ca="1" si="406"/>
        <v>725.04721837365264</v>
      </c>
      <c r="M913" s="306">
        <f t="shared" ca="1" si="422"/>
        <v>-1.4849004016558114</v>
      </c>
      <c r="N913" s="304">
        <f t="shared" ca="1" si="423"/>
        <v>-85.078526012158747</v>
      </c>
      <c r="P913" s="310">
        <f t="shared" ca="1" si="424"/>
        <v>23</v>
      </c>
      <c r="Q913" s="304">
        <f t="shared" ca="1" si="425"/>
        <v>0</v>
      </c>
      <c r="R913" s="306">
        <f t="shared" ca="1" si="426"/>
        <v>0</v>
      </c>
      <c r="S913" s="307">
        <f t="shared" ca="1" si="427"/>
        <v>3.2539999999999996</v>
      </c>
      <c r="T913" s="304">
        <f t="shared" ca="1" si="407"/>
        <v>31.921739999999996</v>
      </c>
      <c r="U913" s="311">
        <f t="shared" ca="1" si="408"/>
        <v>0</v>
      </c>
      <c r="V913" s="306">
        <f t="shared" ca="1" si="409"/>
        <v>1.2258815709042721</v>
      </c>
      <c r="W913" s="304">
        <f t="shared" ca="1" si="410"/>
        <v>27.706014607613536</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1.2594129982820839</v>
      </c>
      <c r="AH913" s="304">
        <f t="shared" ca="1" si="434"/>
        <v>-8.5144189448140324</v>
      </c>
    </row>
    <row r="914" spans="1:34" x14ac:dyDescent="0.2">
      <c r="A914" s="347">
        <f t="shared" ca="1" si="412"/>
        <v>1E-4</v>
      </c>
      <c r="B914" s="304">
        <f t="shared" ca="1" si="413"/>
        <v>33.353300000001951</v>
      </c>
      <c r="D914" s="306">
        <f t="shared" ca="1" si="414"/>
        <v>-0.73045740324982444</v>
      </c>
      <c r="E914" s="307">
        <f t="shared" ca="1" si="415"/>
        <v>-1.3269427094339274</v>
      </c>
      <c r="F914" s="304">
        <f t="shared" ca="1" si="416"/>
        <v>1.5147095338982748</v>
      </c>
      <c r="G914" s="306">
        <f t="shared" ca="1" si="417"/>
        <v>9.0287174438220177</v>
      </c>
      <c r="H914" s="307">
        <f t="shared" ca="1" si="418"/>
        <v>-104.8546343349096</v>
      </c>
      <c r="I914" s="304">
        <f t="shared" ca="1" si="419"/>
        <v>105.24263432748147</v>
      </c>
      <c r="J914" s="306">
        <f t="shared" ca="1" si="420"/>
        <v>725.01152856350234</v>
      </c>
      <c r="K914" s="307">
        <f t="shared" ca="1" si="421"/>
        <v>-7.2043940873706926</v>
      </c>
      <c r="L914" s="304">
        <f t="shared" ca="1" si="406"/>
        <v>725.04732248602386</v>
      </c>
      <c r="M914" s="306">
        <f t="shared" ca="1" si="422"/>
        <v>-1.4849012013347938</v>
      </c>
      <c r="N914" s="304">
        <f t="shared" ca="1" si="423"/>
        <v>-85.078571830389407</v>
      </c>
      <c r="P914" s="310">
        <f t="shared" ca="1" si="424"/>
        <v>23</v>
      </c>
      <c r="Q914" s="304">
        <f t="shared" ca="1" si="425"/>
        <v>0</v>
      </c>
      <c r="R914" s="306">
        <f t="shared" ca="1" si="426"/>
        <v>0</v>
      </c>
      <c r="S914" s="307">
        <f t="shared" ca="1" si="427"/>
        <v>3.2539999999999996</v>
      </c>
      <c r="T914" s="304">
        <f t="shared" ca="1" si="407"/>
        <v>31.921739999999996</v>
      </c>
      <c r="U914" s="311">
        <f t="shared" ca="1" si="408"/>
        <v>0</v>
      </c>
      <c r="V914" s="306">
        <f t="shared" ca="1" si="409"/>
        <v>1.2258828562979376</v>
      </c>
      <c r="W914" s="304">
        <f t="shared" ca="1" si="410"/>
        <v>27.706109967580275</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1.2593843654691899</v>
      </c>
      <c r="AH914" s="304">
        <f t="shared" ca="1" si="434"/>
        <v>-8.5144482506495205</v>
      </c>
    </row>
    <row r="915" spans="1:34" x14ac:dyDescent="0.2">
      <c r="A915" s="347">
        <f t="shared" ca="1" si="412"/>
        <v>1E-4</v>
      </c>
      <c r="B915" s="304">
        <f t="shared" ca="1" si="413"/>
        <v>33.353400000001955</v>
      </c>
      <c r="D915" s="306">
        <f t="shared" ca="1" si="414"/>
        <v>-0.73045313362897113</v>
      </c>
      <c r="E915" s="307">
        <f t="shared" ca="1" si="415"/>
        <v>-1.3269129278862248</v>
      </c>
      <c r="F915" s="304">
        <f t="shared" ca="1" si="416"/>
        <v>1.5146813851830283</v>
      </c>
      <c r="G915" s="306">
        <f t="shared" ca="1" si="417"/>
        <v>9.0286443985086553</v>
      </c>
      <c r="H915" s="307">
        <f t="shared" ca="1" si="418"/>
        <v>-104.8547670262024</v>
      </c>
      <c r="I915" s="304">
        <f t="shared" ca="1" si="419"/>
        <v>105.24276026308841</v>
      </c>
      <c r="J915" s="306">
        <f t="shared" ca="1" si="420"/>
        <v>725.01152856350234</v>
      </c>
      <c r="K915" s="307">
        <f t="shared" ca="1" si="421"/>
        <v>-7.2148795574387483</v>
      </c>
      <c r="L915" s="304">
        <f t="shared" ca="1" si="406"/>
        <v>725.04742675015029</v>
      </c>
      <c r="M915" s="306">
        <f t="shared" ca="1" si="422"/>
        <v>-1.4849020010053926</v>
      </c>
      <c r="N915" s="304">
        <f t="shared" ca="1" si="423"/>
        <v>-85.078617648139726</v>
      </c>
      <c r="P915" s="310">
        <f t="shared" ca="1" si="424"/>
        <v>23</v>
      </c>
      <c r="Q915" s="304">
        <f t="shared" ca="1" si="425"/>
        <v>0</v>
      </c>
      <c r="R915" s="306">
        <f t="shared" ca="1" si="426"/>
        <v>0</v>
      </c>
      <c r="S915" s="307">
        <f t="shared" ca="1" si="427"/>
        <v>3.2539999999999996</v>
      </c>
      <c r="T915" s="304">
        <f t="shared" ca="1" si="407"/>
        <v>31.921739999999996</v>
      </c>
      <c r="U915" s="311">
        <f t="shared" ca="1" si="408"/>
        <v>0</v>
      </c>
      <c r="V915" s="306">
        <f t="shared" ca="1" si="409"/>
        <v>1.2258841416945783</v>
      </c>
      <c r="W915" s="304">
        <f t="shared" ca="1" si="410"/>
        <v>27.706205326325104</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1.2593557330185075</v>
      </c>
      <c r="AH915" s="304">
        <f t="shared" ca="1" si="434"/>
        <v>-8.5144775561094903</v>
      </c>
    </row>
    <row r="916" spans="1:34" x14ac:dyDescent="0.2">
      <c r="A916" s="347">
        <f t="shared" ca="1" si="412"/>
        <v>1E-4</v>
      </c>
      <c r="B916" s="304">
        <f t="shared" ca="1" si="413"/>
        <v>33.353500000001958</v>
      </c>
      <c r="D916" s="306">
        <f t="shared" ca="1" si="414"/>
        <v>-0.73044886399985731</v>
      </c>
      <c r="E916" s="307">
        <f t="shared" ca="1" si="415"/>
        <v>-1.3268831467201796</v>
      </c>
      <c r="F916" s="304">
        <f t="shared" ca="1" si="416"/>
        <v>1.5146532368726275</v>
      </c>
      <c r="G916" s="306">
        <f t="shared" ca="1" si="417"/>
        <v>9.0285713536222545</v>
      </c>
      <c r="H916" s="307">
        <f t="shared" ca="1" si="418"/>
        <v>-104.85489971451707</v>
      </c>
      <c r="I916" s="304">
        <f t="shared" ca="1" si="419"/>
        <v>105.24288619583217</v>
      </c>
      <c r="J916" s="306">
        <f t="shared" ca="1" si="420"/>
        <v>725.01152856350234</v>
      </c>
      <c r="K916" s="307">
        <f t="shared" ca="1" si="421"/>
        <v>-7.2253650407757846</v>
      </c>
      <c r="L916" s="304">
        <f t="shared" ca="1" si="406"/>
        <v>725.04753116603229</v>
      </c>
      <c r="M916" s="306">
        <f t="shared" ca="1" si="422"/>
        <v>-1.4849028006676082</v>
      </c>
      <c r="N916" s="304">
        <f t="shared" ca="1" si="423"/>
        <v>-85.078663465409704</v>
      </c>
      <c r="P916" s="310">
        <f t="shared" ca="1" si="424"/>
        <v>23</v>
      </c>
      <c r="Q916" s="304">
        <f t="shared" ca="1" si="425"/>
        <v>0</v>
      </c>
      <c r="R916" s="306">
        <f t="shared" ca="1" si="426"/>
        <v>0</v>
      </c>
      <c r="S916" s="307">
        <f t="shared" ca="1" si="427"/>
        <v>3.2539999999999996</v>
      </c>
      <c r="T916" s="304">
        <f t="shared" ca="1" si="407"/>
        <v>31.921739999999996</v>
      </c>
      <c r="U916" s="311">
        <f t="shared" ca="1" si="408"/>
        <v>0</v>
      </c>
      <c r="V916" s="306">
        <f t="shared" ca="1" si="409"/>
        <v>1.2258854270941937</v>
      </c>
      <c r="W916" s="304">
        <f t="shared" ca="1" si="410"/>
        <v>27.706300683848035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1.2593271009300295</v>
      </c>
      <c r="AH916" s="304">
        <f t="shared" ca="1" si="434"/>
        <v>-8.514506861193949</v>
      </c>
    </row>
    <row r="917" spans="1:34" x14ac:dyDescent="0.2">
      <c r="A917" s="347">
        <f t="shared" ca="1" si="412"/>
        <v>1E-4</v>
      </c>
      <c r="B917" s="304">
        <f t="shared" ca="1" si="413"/>
        <v>33.353600000001961</v>
      </c>
      <c r="D917" s="306">
        <f t="shared" ca="1" si="414"/>
        <v>-0.73044459436248299</v>
      </c>
      <c r="E917" s="307">
        <f t="shared" ca="1" si="415"/>
        <v>-1.3268533659357811</v>
      </c>
      <c r="F917" s="304">
        <f t="shared" ca="1" si="416"/>
        <v>1.5146250889670632</v>
      </c>
      <c r="G917" s="306">
        <f t="shared" ca="1" si="417"/>
        <v>9.0284983091628188</v>
      </c>
      <c r="H917" s="307">
        <f t="shared" ca="1" si="418"/>
        <v>-104.85503239985367</v>
      </c>
      <c r="I917" s="304">
        <f t="shared" ca="1" si="419"/>
        <v>105.24301212571274</v>
      </c>
      <c r="J917" s="306">
        <f t="shared" ca="1" si="420"/>
        <v>725.01152856350234</v>
      </c>
      <c r="K917" s="307">
        <f t="shared" ca="1" si="421"/>
        <v>-7.235850537381503</v>
      </c>
      <c r="L917" s="304">
        <f t="shared" ca="1" si="406"/>
        <v>725.04763573367063</v>
      </c>
      <c r="M917" s="306">
        <f t="shared" ca="1" si="422"/>
        <v>-1.4849036003214404</v>
      </c>
      <c r="N917" s="304">
        <f t="shared" ca="1" si="423"/>
        <v>-85.07870928219937</v>
      </c>
      <c r="P917" s="310">
        <f t="shared" ca="1" si="424"/>
        <v>23</v>
      </c>
      <c r="Q917" s="304">
        <f t="shared" ca="1" si="425"/>
        <v>0</v>
      </c>
      <c r="R917" s="306">
        <f t="shared" ca="1" si="426"/>
        <v>0</v>
      </c>
      <c r="S917" s="307">
        <f t="shared" ca="1" si="427"/>
        <v>3.2539999999999996</v>
      </c>
      <c r="T917" s="304">
        <f t="shared" ca="1" si="407"/>
        <v>31.921739999999996</v>
      </c>
      <c r="U917" s="311">
        <f t="shared" ca="1" si="408"/>
        <v>0</v>
      </c>
      <c r="V917" s="306">
        <f t="shared" ca="1" si="409"/>
        <v>1.225886712496784</v>
      </c>
      <c r="W917" s="304">
        <f t="shared" ca="1" si="410"/>
        <v>27.706396040149059</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1.2592984692037543</v>
      </c>
      <c r="AH917" s="304">
        <f t="shared" ca="1" si="434"/>
        <v>-8.5145361659029</v>
      </c>
    </row>
    <row r="918" spans="1:34" x14ac:dyDescent="0.2">
      <c r="A918" s="347">
        <f t="shared" ca="1" si="412"/>
        <v>1E-4</v>
      </c>
      <c r="B918" s="304">
        <f t="shared" ca="1" si="413"/>
        <v>33.353700000001965</v>
      </c>
      <c r="D918" s="306">
        <f t="shared" ca="1" si="414"/>
        <v>-0.73044032471684994</v>
      </c>
      <c r="E918" s="307">
        <f t="shared" ca="1" si="415"/>
        <v>-1.3268235855330364</v>
      </c>
      <c r="F918" s="304">
        <f t="shared" ca="1" si="416"/>
        <v>1.5145969414663427</v>
      </c>
      <c r="G918" s="306">
        <f t="shared" ca="1" si="417"/>
        <v>9.0284252651303465</v>
      </c>
      <c r="H918" s="307">
        <f t="shared" ca="1" si="418"/>
        <v>-104.85516508221222</v>
      </c>
      <c r="I918" s="304">
        <f t="shared" ca="1" si="419"/>
        <v>105.24313805273017</v>
      </c>
      <c r="J918" s="306">
        <f t="shared" ca="1" si="420"/>
        <v>725.01152856350234</v>
      </c>
      <c r="K918" s="307">
        <f t="shared" ca="1" si="421"/>
        <v>-7.246336047255606</v>
      </c>
      <c r="L918" s="304">
        <f t="shared" ca="1" si="406"/>
        <v>725.04774045306556</v>
      </c>
      <c r="M918" s="306">
        <f t="shared" ca="1" si="422"/>
        <v>-1.4849043999668896</v>
      </c>
      <c r="N918" s="304">
        <f t="shared" ca="1" si="423"/>
        <v>-85.078755098508708</v>
      </c>
      <c r="P918" s="310">
        <f t="shared" ca="1" si="424"/>
        <v>23</v>
      </c>
      <c r="Q918" s="304">
        <f t="shared" ca="1" si="425"/>
        <v>0</v>
      </c>
      <c r="R918" s="306">
        <f t="shared" ca="1" si="426"/>
        <v>0</v>
      </c>
      <c r="S918" s="307">
        <f t="shared" ca="1" si="427"/>
        <v>3.2539999999999996</v>
      </c>
      <c r="T918" s="304">
        <f t="shared" ca="1" si="407"/>
        <v>31.921739999999996</v>
      </c>
      <c r="U918" s="311">
        <f t="shared" ca="1" si="408"/>
        <v>0</v>
      </c>
      <c r="V918" s="306">
        <f t="shared" ca="1" si="409"/>
        <v>1.2258879979023491</v>
      </c>
      <c r="W918" s="304">
        <f t="shared" ca="1" si="410"/>
        <v>27.706491395228198</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1.2592698378396836</v>
      </c>
      <c r="AH918" s="304">
        <f t="shared" ca="1" si="434"/>
        <v>-8.5145654702363434</v>
      </c>
    </row>
    <row r="919" spans="1:34" x14ac:dyDescent="0.2">
      <c r="A919" s="347">
        <f t="shared" ca="1" si="412"/>
        <v>1E-4</v>
      </c>
      <c r="B919" s="304">
        <f t="shared" ca="1" si="413"/>
        <v>33.353800000001968</v>
      </c>
      <c r="D919" s="306">
        <f t="shared" ca="1" si="414"/>
        <v>-0.73043605506295817</v>
      </c>
      <c r="E919" s="307">
        <f t="shared" ca="1" si="415"/>
        <v>-1.3267938055119348</v>
      </c>
      <c r="F919" s="304">
        <f t="shared" ca="1" si="416"/>
        <v>1.5145687943704567</v>
      </c>
      <c r="G919" s="306">
        <f t="shared" ca="1" si="417"/>
        <v>9.0283522215248411</v>
      </c>
      <c r="H919" s="307">
        <f t="shared" ca="1" si="418"/>
        <v>-104.85529776159278</v>
      </c>
      <c r="I919" s="304">
        <f t="shared" ca="1" si="419"/>
        <v>105.24326397688451</v>
      </c>
      <c r="J919" s="306">
        <f t="shared" ca="1" si="420"/>
        <v>725.01152856350234</v>
      </c>
      <c r="K919" s="307">
        <f t="shared" ca="1" si="421"/>
        <v>-7.2568215703977961</v>
      </c>
      <c r="L919" s="304">
        <f t="shared" ca="1" si="406"/>
        <v>725.04784532421775</v>
      </c>
      <c r="M919" s="306">
        <f t="shared" ca="1" si="422"/>
        <v>-1.4849051996039557</v>
      </c>
      <c r="N919" s="304">
        <f t="shared" ca="1" si="423"/>
        <v>-85.078800914337748</v>
      </c>
      <c r="P919" s="310">
        <f t="shared" ca="1" si="424"/>
        <v>23</v>
      </c>
      <c r="Q919" s="304">
        <f t="shared" ca="1" si="425"/>
        <v>0</v>
      </c>
      <c r="R919" s="306">
        <f t="shared" ca="1" si="426"/>
        <v>0</v>
      </c>
      <c r="S919" s="307">
        <f t="shared" ca="1" si="427"/>
        <v>3.2539999999999996</v>
      </c>
      <c r="T919" s="304">
        <f t="shared" ca="1" si="407"/>
        <v>31.921739999999996</v>
      </c>
      <c r="U919" s="311">
        <f t="shared" ca="1" si="408"/>
        <v>0</v>
      </c>
      <c r="V919" s="306">
        <f t="shared" ca="1" si="409"/>
        <v>1.2258892833108894</v>
      </c>
      <c r="W919" s="304">
        <f t="shared" ca="1" si="410"/>
        <v>27.706586749085467</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1.2592412068378067</v>
      </c>
      <c r="AH919" s="304">
        <f t="shared" ca="1" si="434"/>
        <v>-8.5145947741942845</v>
      </c>
    </row>
    <row r="920" spans="1:34" x14ac:dyDescent="0.2">
      <c r="A920" s="347">
        <f t="shared" ca="1" si="412"/>
        <v>1E-4</v>
      </c>
      <c r="B920" s="304">
        <f t="shared" ca="1" si="413"/>
        <v>33.353900000001971</v>
      </c>
      <c r="D920" s="306">
        <f t="shared" ca="1" si="414"/>
        <v>-0.73043178540080989</v>
      </c>
      <c r="E920" s="307">
        <f t="shared" ca="1" si="415"/>
        <v>-1.3267640258724764</v>
      </c>
      <c r="F920" s="304">
        <f t="shared" ca="1" si="416"/>
        <v>1.5145406476794065</v>
      </c>
      <c r="G920" s="306">
        <f t="shared" ca="1" si="417"/>
        <v>9.0282791783463008</v>
      </c>
      <c r="H920" s="307">
        <f t="shared" ca="1" si="418"/>
        <v>-104.85543043799537</v>
      </c>
      <c r="I920" s="304">
        <f t="shared" ca="1" si="419"/>
        <v>105.24338989817578</v>
      </c>
      <c r="J920" s="306">
        <f t="shared" ca="1" si="420"/>
        <v>725.01152856350234</v>
      </c>
      <c r="K920" s="307">
        <f t="shared" ca="1" si="421"/>
        <v>-7.2673071068077757</v>
      </c>
      <c r="L920" s="304">
        <f t="shared" ca="1" si="406"/>
        <v>725.04795034712754</v>
      </c>
      <c r="M920" s="306">
        <f t="shared" ca="1" si="422"/>
        <v>-1.484905999232639</v>
      </c>
      <c r="N920" s="304">
        <f t="shared" ca="1" si="423"/>
        <v>-85.078846729686475</v>
      </c>
      <c r="P920" s="310">
        <f t="shared" ca="1" si="424"/>
        <v>23</v>
      </c>
      <c r="Q920" s="304">
        <f t="shared" ca="1" si="425"/>
        <v>0</v>
      </c>
      <c r="R920" s="306">
        <f t="shared" ca="1" si="426"/>
        <v>0</v>
      </c>
      <c r="S920" s="307">
        <f t="shared" ca="1" si="427"/>
        <v>3.2539999999999996</v>
      </c>
      <c r="T920" s="304">
        <f t="shared" ca="1" si="407"/>
        <v>31.921739999999996</v>
      </c>
      <c r="U920" s="311">
        <f t="shared" ca="1" si="408"/>
        <v>0</v>
      </c>
      <c r="V920" s="306">
        <f t="shared" ca="1" si="409"/>
        <v>1.2258905687224044</v>
      </c>
      <c r="W920" s="304">
        <f t="shared" ca="1" si="410"/>
        <v>27.706682101720858</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1.2592125761981272</v>
      </c>
      <c r="AH920" s="304">
        <f t="shared" ca="1" si="434"/>
        <v>-8.5146240777767268</v>
      </c>
    </row>
    <row r="921" spans="1:34" x14ac:dyDescent="0.2">
      <c r="A921" s="347">
        <f t="shared" ca="1" si="412"/>
        <v>1E-4</v>
      </c>
      <c r="B921" s="304">
        <f t="shared" ca="1" si="413"/>
        <v>33.354000000001975</v>
      </c>
      <c r="D921" s="306">
        <f t="shared" ca="1" si="414"/>
        <v>-0.73042751573040465</v>
      </c>
      <c r="E921" s="307">
        <f t="shared" ca="1" si="415"/>
        <v>-1.3267342466146594</v>
      </c>
      <c r="F921" s="304">
        <f t="shared" ca="1" si="416"/>
        <v>1.5145125013931904</v>
      </c>
      <c r="G921" s="306">
        <f t="shared" ca="1" si="417"/>
        <v>9.0282061355947274</v>
      </c>
      <c r="H921" s="307">
        <f t="shared" ca="1" si="418"/>
        <v>-104.85556311142003</v>
      </c>
      <c r="I921" s="304">
        <f t="shared" ca="1" si="419"/>
        <v>105.243515816604</v>
      </c>
      <c r="J921" s="306">
        <f t="shared" ca="1" si="420"/>
        <v>725.01152856350234</v>
      </c>
      <c r="K921" s="307">
        <f t="shared" ca="1" si="421"/>
        <v>-7.2777926564852464</v>
      </c>
      <c r="L921" s="304">
        <f t="shared" ca="1" si="406"/>
        <v>725.04805552179573</v>
      </c>
      <c r="M921" s="306">
        <f t="shared" ca="1" si="422"/>
        <v>-1.4849067988529396</v>
      </c>
      <c r="N921" s="304">
        <f t="shared" ca="1" si="423"/>
        <v>-85.078892544554918</v>
      </c>
      <c r="P921" s="310">
        <f t="shared" ca="1" si="424"/>
        <v>23</v>
      </c>
      <c r="Q921" s="304">
        <f t="shared" ca="1" si="425"/>
        <v>0</v>
      </c>
      <c r="R921" s="306">
        <f t="shared" ca="1" si="426"/>
        <v>0</v>
      </c>
      <c r="S921" s="307">
        <f t="shared" ca="1" si="427"/>
        <v>3.2539999999999996</v>
      </c>
      <c r="T921" s="304">
        <f t="shared" ca="1" si="407"/>
        <v>31.921739999999996</v>
      </c>
      <c r="U921" s="311">
        <f t="shared" ca="1" si="408"/>
        <v>0</v>
      </c>
      <c r="V921" s="306">
        <f t="shared" ca="1" si="409"/>
        <v>1.2258918541368939</v>
      </c>
      <c r="W921" s="304">
        <f t="shared" ca="1" si="410"/>
        <v>27.706777453134379</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1.2591839459206415</v>
      </c>
      <c r="AH921" s="304">
        <f t="shared" ca="1" si="434"/>
        <v>-8.5146533809836704</v>
      </c>
    </row>
    <row r="922" spans="1:34" x14ac:dyDescent="0.2">
      <c r="A922" s="347">
        <f t="shared" ca="1" si="412"/>
        <v>1E-4</v>
      </c>
      <c r="B922" s="304">
        <f t="shared" ca="1" si="413"/>
        <v>33.354100000001978</v>
      </c>
      <c r="D922" s="306">
        <f t="shared" ca="1" si="414"/>
        <v>-0.73042324605174225</v>
      </c>
      <c r="E922" s="307">
        <f t="shared" ca="1" si="415"/>
        <v>-1.3267044677384838</v>
      </c>
      <c r="F922" s="304">
        <f t="shared" ca="1" si="416"/>
        <v>1.5144843555118084</v>
      </c>
      <c r="G922" s="306">
        <f t="shared" ca="1" si="417"/>
        <v>9.0281330932701227</v>
      </c>
      <c r="H922" s="307">
        <f t="shared" ca="1" si="418"/>
        <v>-104.8556957818668</v>
      </c>
      <c r="I922" s="304">
        <f t="shared" ca="1" si="419"/>
        <v>105.24364173216925</v>
      </c>
      <c r="J922" s="306">
        <f t="shared" ca="1" si="420"/>
        <v>725.01152856350234</v>
      </c>
      <c r="K922" s="307">
        <f t="shared" ca="1" si="421"/>
        <v>-7.2882782194299107</v>
      </c>
      <c r="L922" s="304">
        <f t="shared" ca="1" si="406"/>
        <v>725.04816084822255</v>
      </c>
      <c r="M922" s="306">
        <f t="shared" ca="1" si="422"/>
        <v>-1.4849075984648574</v>
      </c>
      <c r="N922" s="304">
        <f t="shared" ca="1" si="423"/>
        <v>-85.078938358943049</v>
      </c>
      <c r="P922" s="310">
        <f t="shared" ca="1" si="424"/>
        <v>23</v>
      </c>
      <c r="Q922" s="304">
        <f t="shared" ca="1" si="425"/>
        <v>0</v>
      </c>
      <c r="R922" s="306">
        <f t="shared" ca="1" si="426"/>
        <v>0</v>
      </c>
      <c r="S922" s="307">
        <f t="shared" ca="1" si="427"/>
        <v>3.2539999999999996</v>
      </c>
      <c r="T922" s="304">
        <f t="shared" ca="1" si="407"/>
        <v>31.921739999999996</v>
      </c>
      <c r="U922" s="311">
        <f t="shared" ca="1" si="408"/>
        <v>0</v>
      </c>
      <c r="V922" s="306">
        <f t="shared" ca="1" si="409"/>
        <v>1.225893139554358</v>
      </c>
      <c r="W922" s="304">
        <f t="shared" ca="1" si="410"/>
        <v>27.706872803326057</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1.2591553160053515</v>
      </c>
      <c r="AH922" s="304">
        <f t="shared" ca="1" si="434"/>
        <v>-8.5146826838151153</v>
      </c>
    </row>
    <row r="923" spans="1:34" x14ac:dyDescent="0.2">
      <c r="A923" s="347">
        <f t="shared" ca="1" si="412"/>
        <v>1E-4</v>
      </c>
      <c r="B923" s="304">
        <f t="shared" ca="1" si="413"/>
        <v>33.354200000001981</v>
      </c>
      <c r="D923" s="306">
        <f t="shared" ca="1" si="414"/>
        <v>-0.73041897636482711</v>
      </c>
      <c r="E923" s="307">
        <f t="shared" ca="1" si="415"/>
        <v>-1.3266746892439407</v>
      </c>
      <c r="F923" s="304">
        <f t="shared" ca="1" si="416"/>
        <v>1.514456210035255</v>
      </c>
      <c r="G923" s="306">
        <f t="shared" ca="1" si="417"/>
        <v>9.0280600513724867</v>
      </c>
      <c r="H923" s="307">
        <f t="shared" ca="1" si="418"/>
        <v>-104.85582844933572</v>
      </c>
      <c r="I923" s="304">
        <f t="shared" ca="1" si="419"/>
        <v>105.24376764487154</v>
      </c>
      <c r="J923" s="306">
        <f t="shared" ca="1" si="420"/>
        <v>725.01152856350234</v>
      </c>
      <c r="K923" s="307">
        <f t="shared" ca="1" si="421"/>
        <v>-7.298763795641471</v>
      </c>
      <c r="L923" s="304">
        <f t="shared" ca="1" si="406"/>
        <v>725.04826632640857</v>
      </c>
      <c r="M923" s="306">
        <f t="shared" ca="1" si="422"/>
        <v>-1.4849083980683928</v>
      </c>
      <c r="N923" s="304">
        <f t="shared" ca="1" si="423"/>
        <v>-85.078984172850909</v>
      </c>
      <c r="P923" s="310">
        <f t="shared" ca="1" si="424"/>
        <v>23</v>
      </c>
      <c r="Q923" s="304">
        <f t="shared" ca="1" si="425"/>
        <v>0</v>
      </c>
      <c r="R923" s="306">
        <f t="shared" ca="1" si="426"/>
        <v>0</v>
      </c>
      <c r="S923" s="307">
        <f t="shared" ca="1" si="427"/>
        <v>3.2539999999999996</v>
      </c>
      <c r="T923" s="304">
        <f t="shared" ca="1" si="407"/>
        <v>31.921739999999996</v>
      </c>
      <c r="U923" s="311">
        <f t="shared" ca="1" si="408"/>
        <v>0</v>
      </c>
      <c r="V923" s="306">
        <f t="shared" ca="1" si="409"/>
        <v>1.2258944249747976</v>
      </c>
      <c r="W923" s="304">
        <f t="shared" ca="1" si="410"/>
        <v>27.7069681522959</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1.2591266864522463</v>
      </c>
      <c r="AH923" s="304">
        <f t="shared" ca="1" si="434"/>
        <v>-8.5147119862710703</v>
      </c>
    </row>
    <row r="924" spans="1:34" x14ac:dyDescent="0.2">
      <c r="A924" s="347">
        <f t="shared" ca="1" si="412"/>
        <v>1E-4</v>
      </c>
      <c r="B924" s="304">
        <f t="shared" ca="1" si="413"/>
        <v>33.354300000001984</v>
      </c>
      <c r="D924" s="306">
        <f t="shared" ca="1" si="414"/>
        <v>-0.73041470666965713</v>
      </c>
      <c r="E924" s="307">
        <f t="shared" ca="1" si="415"/>
        <v>-1.3266449111310301</v>
      </c>
      <c r="F924" s="304">
        <f t="shared" ca="1" si="416"/>
        <v>1.5144280649635293</v>
      </c>
      <c r="G924" s="306">
        <f t="shared" ca="1" si="417"/>
        <v>9.0279870099018193</v>
      </c>
      <c r="H924" s="307">
        <f t="shared" ca="1" si="418"/>
        <v>-104.85596111382684</v>
      </c>
      <c r="I924" s="304">
        <f t="shared" ca="1" si="419"/>
        <v>105.24389355471091</v>
      </c>
      <c r="J924" s="306">
        <f t="shared" ca="1" si="420"/>
        <v>725.01152856350234</v>
      </c>
      <c r="K924" s="307">
        <f t="shared" ca="1" si="421"/>
        <v>-7.309249385119629</v>
      </c>
      <c r="L924" s="304">
        <f t="shared" ca="1" si="406"/>
        <v>725.04837195635446</v>
      </c>
      <c r="M924" s="306">
        <f t="shared" ca="1" si="422"/>
        <v>-1.4849091976635458</v>
      </c>
      <c r="N924" s="304">
        <f t="shared" ca="1" si="423"/>
        <v>-85.079029986278499</v>
      </c>
      <c r="P924" s="310">
        <f t="shared" ca="1" si="424"/>
        <v>23</v>
      </c>
      <c r="Q924" s="304">
        <f t="shared" ca="1" si="425"/>
        <v>0</v>
      </c>
      <c r="R924" s="306">
        <f t="shared" ca="1" si="426"/>
        <v>0</v>
      </c>
      <c r="S924" s="307">
        <f t="shared" ca="1" si="427"/>
        <v>3.2539999999999996</v>
      </c>
      <c r="T924" s="304">
        <f t="shared" ca="1" si="407"/>
        <v>31.921739999999996</v>
      </c>
      <c r="U924" s="311">
        <f t="shared" ca="1" si="408"/>
        <v>0</v>
      </c>
      <c r="V924" s="306">
        <f t="shared" ca="1" si="409"/>
        <v>1.2258957103982109</v>
      </c>
      <c r="W924" s="304">
        <f t="shared" ca="1" si="410"/>
        <v>27.707063500043894</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1.2590980572613262</v>
      </c>
      <c r="AH924" s="304">
        <f t="shared" ca="1" si="434"/>
        <v>-8.5147412883515372</v>
      </c>
    </row>
    <row r="925" spans="1:34" x14ac:dyDescent="0.2">
      <c r="A925" s="347">
        <f t="shared" ca="1" si="412"/>
        <v>1E-4</v>
      </c>
      <c r="B925" s="304">
        <f t="shared" ca="1" si="413"/>
        <v>33.354400000001988</v>
      </c>
      <c r="D925" s="306">
        <f t="shared" ca="1" si="414"/>
        <v>-0.73041043696623398</v>
      </c>
      <c r="E925" s="307">
        <f t="shared" ca="1" si="415"/>
        <v>-1.3266151333997502</v>
      </c>
      <c r="F925" s="304">
        <f t="shared" ca="1" si="416"/>
        <v>1.514399920296631</v>
      </c>
      <c r="G925" s="306">
        <f t="shared" ca="1" si="417"/>
        <v>9.0279139688581225</v>
      </c>
      <c r="H925" s="307">
        <f t="shared" ca="1" si="418"/>
        <v>-104.85609377534017</v>
      </c>
      <c r="I925" s="304">
        <f t="shared" ca="1" si="419"/>
        <v>105.24401946168739</v>
      </c>
      <c r="J925" s="306">
        <f t="shared" ca="1" si="420"/>
        <v>725.01152856350234</v>
      </c>
      <c r="K925" s="307">
        <f t="shared" ca="1" si="421"/>
        <v>-7.3197349878640869</v>
      </c>
      <c r="L925" s="304">
        <f t="shared" ca="1" si="406"/>
        <v>725.04847773806046</v>
      </c>
      <c r="M925" s="306">
        <f t="shared" ca="1" si="422"/>
        <v>-1.4849099972503164</v>
      </c>
      <c r="N925" s="304">
        <f t="shared" ca="1" si="423"/>
        <v>-85.079075799225805</v>
      </c>
      <c r="P925" s="310">
        <f t="shared" ca="1" si="424"/>
        <v>23</v>
      </c>
      <c r="Q925" s="304">
        <f t="shared" ca="1" si="425"/>
        <v>0</v>
      </c>
      <c r="R925" s="306">
        <f t="shared" ca="1" si="426"/>
        <v>0</v>
      </c>
      <c r="S925" s="307">
        <f t="shared" ca="1" si="427"/>
        <v>3.2539999999999996</v>
      </c>
      <c r="T925" s="304">
        <f t="shared" ca="1" si="407"/>
        <v>31.921739999999996</v>
      </c>
      <c r="U925" s="311">
        <f t="shared" ca="1" si="408"/>
        <v>0</v>
      </c>
      <c r="V925" s="306">
        <f t="shared" ca="1" si="409"/>
        <v>1.2258969958245998</v>
      </c>
      <c r="W925" s="304">
        <f t="shared" ca="1" si="410"/>
        <v>27.707158846570071</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1.259069428432591</v>
      </c>
      <c r="AH925" s="304">
        <f t="shared" ca="1" si="434"/>
        <v>-8.5147705900565143</v>
      </c>
    </row>
    <row r="926" spans="1:34" x14ac:dyDescent="0.2">
      <c r="A926" s="347">
        <f t="shared" ca="1" si="412"/>
        <v>1E-4</v>
      </c>
      <c r="B926" s="304">
        <f t="shared" ca="1" si="413"/>
        <v>33.354500000001991</v>
      </c>
      <c r="D926" s="306">
        <f t="shared" ca="1" si="414"/>
        <v>-0.73040616725455965</v>
      </c>
      <c r="E926" s="307">
        <f t="shared" ca="1" si="415"/>
        <v>-1.3265853560500958</v>
      </c>
      <c r="F926" s="304">
        <f t="shared" ca="1" si="416"/>
        <v>1.5143717760345559</v>
      </c>
      <c r="G926" s="306">
        <f t="shared" ca="1" si="417"/>
        <v>9.0278409282413978</v>
      </c>
      <c r="H926" s="307">
        <f t="shared" ca="1" si="418"/>
        <v>-104.85622643387578</v>
      </c>
      <c r="I926" s="304">
        <f t="shared" ca="1" si="419"/>
        <v>105.24414536580105</v>
      </c>
      <c r="J926" s="306">
        <f t="shared" ca="1" si="420"/>
        <v>725.01152856350234</v>
      </c>
      <c r="K926" s="307">
        <f t="shared" ca="1" si="421"/>
        <v>-7.3302206038745474</v>
      </c>
      <c r="L926" s="304">
        <f t="shared" ca="1" si="406"/>
        <v>725.04858367152724</v>
      </c>
      <c r="M926" s="306">
        <f t="shared" ca="1" si="422"/>
        <v>-1.4849107968287047</v>
      </c>
      <c r="N926" s="304">
        <f t="shared" ca="1" si="423"/>
        <v>-85.079121611692855</v>
      </c>
      <c r="P926" s="310">
        <f t="shared" ca="1" si="424"/>
        <v>23</v>
      </c>
      <c r="Q926" s="304">
        <f t="shared" ca="1" si="425"/>
        <v>0</v>
      </c>
      <c r="R926" s="306">
        <f t="shared" ca="1" si="426"/>
        <v>0</v>
      </c>
      <c r="S926" s="307">
        <f t="shared" ca="1" si="427"/>
        <v>3.2539999999999996</v>
      </c>
      <c r="T926" s="304">
        <f t="shared" ca="1" si="407"/>
        <v>31.921739999999996</v>
      </c>
      <c r="U926" s="311">
        <f t="shared" ca="1" si="408"/>
        <v>0</v>
      </c>
      <c r="V926" s="306">
        <f t="shared" ca="1" si="409"/>
        <v>1.2258982812539625</v>
      </c>
      <c r="W926" s="304">
        <f t="shared" ca="1" si="410"/>
        <v>27.707254191874434</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1.2590407999660389</v>
      </c>
      <c r="AH926" s="304">
        <f t="shared" ca="1" si="434"/>
        <v>-8.5147998913860086</v>
      </c>
    </row>
    <row r="927" spans="1:34" x14ac:dyDescent="0.2">
      <c r="A927" s="347">
        <f t="shared" ca="1" si="412"/>
        <v>1E-4</v>
      </c>
      <c r="B927" s="304">
        <f t="shared" ca="1" si="413"/>
        <v>33.354600000001994</v>
      </c>
      <c r="D927" s="306">
        <f t="shared" ca="1" si="414"/>
        <v>-0.73040189753463436</v>
      </c>
      <c r="E927" s="307">
        <f t="shared" ca="1" si="415"/>
        <v>-1.3265555790820631</v>
      </c>
      <c r="F927" s="304">
        <f t="shared" ca="1" si="416"/>
        <v>1.5143436321773016</v>
      </c>
      <c r="G927" s="306">
        <f t="shared" ca="1" si="417"/>
        <v>9.0277678880516437</v>
      </c>
      <c r="H927" s="307">
        <f t="shared" ca="1" si="418"/>
        <v>-104.85635908943368</v>
      </c>
      <c r="I927" s="304">
        <f t="shared" ca="1" si="419"/>
        <v>105.24427126705186</v>
      </c>
      <c r="J927" s="306">
        <f t="shared" ca="1" si="420"/>
        <v>725.01152856350234</v>
      </c>
      <c r="K927" s="307">
        <f t="shared" ca="1" si="421"/>
        <v>-7.3407062331507129</v>
      </c>
      <c r="L927" s="304">
        <f t="shared" ca="1" si="406"/>
        <v>725.04868975675527</v>
      </c>
      <c r="M927" s="306">
        <f t="shared" ca="1" si="422"/>
        <v>-1.4849115963987112</v>
      </c>
      <c r="N927" s="304">
        <f t="shared" ca="1" si="423"/>
        <v>-85.07916742367965</v>
      </c>
      <c r="P927" s="310">
        <f t="shared" ca="1" si="424"/>
        <v>23</v>
      </c>
      <c r="Q927" s="304">
        <f t="shared" ca="1" si="425"/>
        <v>0</v>
      </c>
      <c r="R927" s="306">
        <f t="shared" ca="1" si="426"/>
        <v>0</v>
      </c>
      <c r="S927" s="307">
        <f t="shared" ca="1" si="427"/>
        <v>3.2539999999999996</v>
      </c>
      <c r="T927" s="304">
        <f t="shared" ca="1" si="407"/>
        <v>31.921739999999996</v>
      </c>
      <c r="U927" s="311">
        <f t="shared" ca="1" si="408"/>
        <v>0</v>
      </c>
      <c r="V927" s="306">
        <f t="shared" ca="1" si="409"/>
        <v>1.2258995666863</v>
      </c>
      <c r="W927" s="304">
        <f t="shared" ca="1" si="410"/>
        <v>27.707349535956972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1.2590121718616629</v>
      </c>
      <c r="AH927" s="304">
        <f t="shared" ca="1" si="434"/>
        <v>-8.5148291923400237</v>
      </c>
    </row>
    <row r="928" spans="1:34" x14ac:dyDescent="0.2">
      <c r="A928" s="347">
        <f t="shared" ca="1" si="412"/>
        <v>1E-4</v>
      </c>
      <c r="B928" s="304">
        <f t="shared" ca="1" si="413"/>
        <v>33.354700000001998</v>
      </c>
      <c r="D928" s="306">
        <f t="shared" ca="1" si="414"/>
        <v>-0.73039762780645734</v>
      </c>
      <c r="E928" s="307">
        <f t="shared" ca="1" si="415"/>
        <v>-1.3265258024956577</v>
      </c>
      <c r="F928" s="304">
        <f t="shared" ca="1" si="416"/>
        <v>1.5143154887248722</v>
      </c>
      <c r="G928" s="306">
        <f t="shared" ca="1" si="417"/>
        <v>9.0276948482888635</v>
      </c>
      <c r="H928" s="307">
        <f t="shared" ca="1" si="418"/>
        <v>-104.85649174201393</v>
      </c>
      <c r="I928" s="304">
        <f t="shared" ca="1" si="419"/>
        <v>105.24439716543991</v>
      </c>
      <c r="J928" s="306">
        <f t="shared" ca="1" si="420"/>
        <v>725.01152856350234</v>
      </c>
      <c r="K928" s="307">
        <f t="shared" ca="1" si="421"/>
        <v>-7.3511918756922849</v>
      </c>
      <c r="L928" s="304">
        <f t="shared" ca="1" si="406"/>
        <v>725.0487959937451</v>
      </c>
      <c r="M928" s="306">
        <f t="shared" ca="1" si="422"/>
        <v>-1.4849123959603356</v>
      </c>
      <c r="N928" s="304">
        <f t="shared" ca="1" si="423"/>
        <v>-85.079213235186188</v>
      </c>
      <c r="P928" s="310">
        <f t="shared" ca="1" si="424"/>
        <v>23</v>
      </c>
      <c r="Q928" s="304">
        <f t="shared" ca="1" si="425"/>
        <v>0</v>
      </c>
      <c r="R928" s="306">
        <f t="shared" ca="1" si="426"/>
        <v>0</v>
      </c>
      <c r="S928" s="307">
        <f t="shared" ca="1" si="427"/>
        <v>3.2539999999999996</v>
      </c>
      <c r="T928" s="304">
        <f t="shared" ca="1" si="407"/>
        <v>31.921739999999996</v>
      </c>
      <c r="U928" s="311">
        <f t="shared" ca="1" si="408"/>
        <v>0</v>
      </c>
      <c r="V928" s="306">
        <f t="shared" ca="1" si="409"/>
        <v>1.2259008521216124</v>
      </c>
      <c r="W928" s="304">
        <f t="shared" ca="1" si="410"/>
        <v>27.707444878817739</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1.2589835441194683</v>
      </c>
      <c r="AH928" s="304">
        <f t="shared" ca="1" si="434"/>
        <v>-8.5148584929185542</v>
      </c>
    </row>
    <row r="929" spans="1:34" x14ac:dyDescent="0.2">
      <c r="A929" s="347">
        <f t="shared" ca="1" si="412"/>
        <v>1E-4</v>
      </c>
      <c r="B929" s="304">
        <f t="shared" ca="1" si="413"/>
        <v>33.354800000002001</v>
      </c>
      <c r="D929" s="306">
        <f t="shared" ca="1" si="414"/>
        <v>-0.73039335807003181</v>
      </c>
      <c r="E929" s="307">
        <f t="shared" ca="1" si="415"/>
        <v>-1.3264960262908634</v>
      </c>
      <c r="F929" s="304">
        <f t="shared" ca="1" si="416"/>
        <v>1.5142873456772556</v>
      </c>
      <c r="G929" s="306">
        <f t="shared" ca="1" si="417"/>
        <v>9.0276218089530573</v>
      </c>
      <c r="H929" s="307">
        <f t="shared" ca="1" si="418"/>
        <v>-104.85662439161656</v>
      </c>
      <c r="I929" s="304">
        <f t="shared" ca="1" si="419"/>
        <v>105.24452306096524</v>
      </c>
      <c r="J929" s="306">
        <f t="shared" ca="1" si="420"/>
        <v>725.01152856350234</v>
      </c>
      <c r="K929" s="307">
        <f t="shared" ca="1" si="421"/>
        <v>-7.3616775314989669</v>
      </c>
      <c r="L929" s="304">
        <f t="shared" ca="1" si="406"/>
        <v>725.0489023824972</v>
      </c>
      <c r="M929" s="306">
        <f t="shared" ca="1" si="422"/>
        <v>-1.4849131955135784</v>
      </c>
      <c r="N929" s="304">
        <f t="shared" ca="1" si="423"/>
        <v>-85.079259046212485</v>
      </c>
      <c r="P929" s="310">
        <f t="shared" ca="1" si="424"/>
        <v>23</v>
      </c>
      <c r="Q929" s="304">
        <f t="shared" ca="1" si="425"/>
        <v>0</v>
      </c>
      <c r="R929" s="306">
        <f t="shared" ca="1" si="426"/>
        <v>0</v>
      </c>
      <c r="S929" s="307">
        <f t="shared" ca="1" si="427"/>
        <v>3.2539999999999996</v>
      </c>
      <c r="T929" s="304">
        <f t="shared" ca="1" si="407"/>
        <v>31.921739999999996</v>
      </c>
      <c r="U929" s="311">
        <f t="shared" ca="1" si="408"/>
        <v>0</v>
      </c>
      <c r="V929" s="306">
        <f t="shared" ca="1" si="409"/>
        <v>1.2259021375598989</v>
      </c>
      <c r="W929" s="304">
        <f t="shared" ca="1" si="410"/>
        <v>27.707540220456703</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1.2589549167394409</v>
      </c>
      <c r="AH929" s="304">
        <f t="shared" ca="1" si="434"/>
        <v>-8.514887793121618</v>
      </c>
    </row>
    <row r="930" spans="1:34" x14ac:dyDescent="0.2">
      <c r="A930" s="347">
        <f t="shared" ca="1" si="412"/>
        <v>1E-4</v>
      </c>
      <c r="B930" s="304">
        <f t="shared" ca="1" si="413"/>
        <v>33.354900000002004</v>
      </c>
      <c r="D930" s="306">
        <f t="shared" ca="1" si="414"/>
        <v>-0.73038908832535654</v>
      </c>
      <c r="E930" s="307">
        <f t="shared" ca="1" si="415"/>
        <v>-1.3264662504676892</v>
      </c>
      <c r="F930" s="304">
        <f t="shared" ca="1" si="416"/>
        <v>1.5142592030344593</v>
      </c>
      <c r="G930" s="306">
        <f t="shared" ca="1" si="417"/>
        <v>9.0275487700442252</v>
      </c>
      <c r="H930" s="307">
        <f t="shared" ca="1" si="418"/>
        <v>-104.85675703824161</v>
      </c>
      <c r="I930" s="304">
        <f t="shared" ca="1" si="419"/>
        <v>105.24464895362784</v>
      </c>
      <c r="J930" s="306">
        <f t="shared" ca="1" si="420"/>
        <v>725.01152856350234</v>
      </c>
      <c r="K930" s="307">
        <f t="shared" ca="1" si="421"/>
        <v>-7.3721632005704594</v>
      </c>
      <c r="L930" s="304">
        <f t="shared" ca="1" si="406"/>
        <v>725.04900892301202</v>
      </c>
      <c r="M930" s="306">
        <f t="shared" ca="1" si="422"/>
        <v>-1.4849139950584394</v>
      </c>
      <c r="N930" s="304">
        <f t="shared" ca="1" si="423"/>
        <v>-85.079304856758554</v>
      </c>
      <c r="P930" s="310">
        <f t="shared" ca="1" si="424"/>
        <v>23</v>
      </c>
      <c r="Q930" s="304">
        <f t="shared" ca="1" si="425"/>
        <v>0</v>
      </c>
      <c r="R930" s="306">
        <f t="shared" ca="1" si="426"/>
        <v>0</v>
      </c>
      <c r="S930" s="307">
        <f t="shared" ca="1" si="427"/>
        <v>3.2539999999999996</v>
      </c>
      <c r="T930" s="304">
        <f t="shared" ca="1" si="407"/>
        <v>31.921739999999996</v>
      </c>
      <c r="U930" s="311">
        <f t="shared" ca="1" si="408"/>
        <v>0</v>
      </c>
      <c r="V930" s="306">
        <f t="shared" ca="1" si="409"/>
        <v>1.2259034230011598</v>
      </c>
      <c r="W930" s="304">
        <f t="shared" ca="1" si="410"/>
        <v>27.707635560873882</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1.2589262897215878</v>
      </c>
      <c r="AH930" s="304">
        <f t="shared" ca="1" si="434"/>
        <v>-8.5149170929492026</v>
      </c>
    </row>
    <row r="931" spans="1:34" x14ac:dyDescent="0.2">
      <c r="A931" s="347">
        <f t="shared" ca="1" si="412"/>
        <v>1E-4</v>
      </c>
      <c r="B931" s="304">
        <f t="shared" ca="1" si="413"/>
        <v>33.355000000002008</v>
      </c>
      <c r="D931" s="306">
        <f t="shared" ca="1" si="414"/>
        <v>-0.73038481857243398</v>
      </c>
      <c r="E931" s="307">
        <f t="shared" ca="1" si="415"/>
        <v>-1.3264364750261279</v>
      </c>
      <c r="F931" s="304">
        <f t="shared" ca="1" si="416"/>
        <v>1.514231060796478</v>
      </c>
      <c r="G931" s="306">
        <f t="shared" ca="1" si="417"/>
        <v>9.0274757315623688</v>
      </c>
      <c r="H931" s="307">
        <f t="shared" ca="1" si="418"/>
        <v>-104.85688968188911</v>
      </c>
      <c r="I931" s="304">
        <f t="shared" ca="1" si="419"/>
        <v>105.24477484342779</v>
      </c>
      <c r="J931" s="306">
        <f t="shared" ca="1" si="420"/>
        <v>725.01152856350234</v>
      </c>
      <c r="K931" s="307">
        <f t="shared" ca="1" si="421"/>
        <v>-7.3826488829064658</v>
      </c>
      <c r="L931" s="304">
        <f t="shared" ca="1" si="406"/>
        <v>725.04911561529025</v>
      </c>
      <c r="M931" s="306">
        <f t="shared" ca="1" si="422"/>
        <v>-1.4849147945949186</v>
      </c>
      <c r="N931" s="304">
        <f t="shared" ca="1" si="423"/>
        <v>-85.079350666824382</v>
      </c>
      <c r="P931" s="310">
        <f t="shared" ca="1" si="424"/>
        <v>23</v>
      </c>
      <c r="Q931" s="304">
        <f t="shared" ca="1" si="425"/>
        <v>0</v>
      </c>
      <c r="R931" s="306">
        <f t="shared" ca="1" si="426"/>
        <v>0</v>
      </c>
      <c r="S931" s="307">
        <f t="shared" ca="1" si="427"/>
        <v>3.2539999999999996</v>
      </c>
      <c r="T931" s="304">
        <f t="shared" ca="1" si="407"/>
        <v>31.921739999999996</v>
      </c>
      <c r="U931" s="311">
        <f t="shared" ca="1" si="408"/>
        <v>0</v>
      </c>
      <c r="V931" s="306">
        <f t="shared" ca="1" si="409"/>
        <v>1.225904708445396</v>
      </c>
      <c r="W931" s="304">
        <f t="shared" ca="1" si="410"/>
        <v>27.707730900069308</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1.2588976630659072</v>
      </c>
      <c r="AH931" s="304">
        <f t="shared" ca="1" si="434"/>
        <v>-8.5149463924013169</v>
      </c>
    </row>
    <row r="932" spans="1:34" x14ac:dyDescent="0.2">
      <c r="A932" s="347">
        <f t="shared" ca="1" si="412"/>
        <v>1E-4</v>
      </c>
      <c r="B932" s="304">
        <f t="shared" ca="1" si="413"/>
        <v>33.355100000002011</v>
      </c>
      <c r="D932" s="306">
        <f t="shared" ca="1" si="414"/>
        <v>-0.73038054881126624</v>
      </c>
      <c r="E932" s="307">
        <f t="shared" ca="1" si="415"/>
        <v>-1.3264066999661708</v>
      </c>
      <c r="F932" s="304">
        <f t="shared" ca="1" si="416"/>
        <v>1.5142029189633053</v>
      </c>
      <c r="G932" s="306">
        <f t="shared" ca="1" si="417"/>
        <v>9.0274026935074883</v>
      </c>
      <c r="H932" s="307">
        <f t="shared" ca="1" si="418"/>
        <v>-104.85702232255912</v>
      </c>
      <c r="I932" s="304">
        <f t="shared" ca="1" si="419"/>
        <v>105.24490073036512</v>
      </c>
      <c r="J932" s="306">
        <f t="shared" ca="1" si="420"/>
        <v>725.01152856350234</v>
      </c>
      <c r="K932" s="307">
        <f t="shared" ca="1" si="421"/>
        <v>-7.3931345785066886</v>
      </c>
      <c r="L932" s="304">
        <f t="shared" ca="1" si="406"/>
        <v>725.0492224593321</v>
      </c>
      <c r="M932" s="306">
        <f t="shared" ca="1" si="422"/>
        <v>-1.4849155941230165</v>
      </c>
      <c r="N932" s="304">
        <f t="shared" ca="1" si="423"/>
        <v>-85.079396476409997</v>
      </c>
      <c r="P932" s="310">
        <f t="shared" ca="1" si="424"/>
        <v>23</v>
      </c>
      <c r="Q932" s="304">
        <f t="shared" ca="1" si="425"/>
        <v>0</v>
      </c>
      <c r="R932" s="306">
        <f t="shared" ca="1" si="426"/>
        <v>0</v>
      </c>
      <c r="S932" s="307">
        <f t="shared" ca="1" si="427"/>
        <v>3.2539999999999996</v>
      </c>
      <c r="T932" s="304">
        <f t="shared" ca="1" si="407"/>
        <v>31.921739999999996</v>
      </c>
      <c r="U932" s="311">
        <f t="shared" ca="1" si="408"/>
        <v>0</v>
      </c>
      <c r="V932" s="306">
        <f t="shared" ca="1" si="409"/>
        <v>1.2259059938926058</v>
      </c>
      <c r="W932" s="304">
        <f t="shared" ca="1" si="410"/>
        <v>27.707826238042959</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1.2588690367723849</v>
      </c>
      <c r="AH932" s="304">
        <f t="shared" ca="1" si="434"/>
        <v>-8.5149756914779697</v>
      </c>
    </row>
    <row r="933" spans="1:34" x14ac:dyDescent="0.2">
      <c r="A933" s="347">
        <f t="shared" ca="1" si="412"/>
        <v>1E-4</v>
      </c>
      <c r="B933" s="304">
        <f t="shared" ca="1" si="413"/>
        <v>33.355200000002014</v>
      </c>
      <c r="D933" s="306">
        <f t="shared" ca="1" si="414"/>
        <v>-0.73037627904185065</v>
      </c>
      <c r="E933" s="307">
        <f t="shared" ca="1" si="415"/>
        <v>-1.3263769252878266</v>
      </c>
      <c r="F933" s="304">
        <f t="shared" ca="1" si="416"/>
        <v>1.5141747775349477</v>
      </c>
      <c r="G933" s="306">
        <f t="shared" ca="1" si="417"/>
        <v>9.0273296558795835</v>
      </c>
      <c r="H933" s="307">
        <f t="shared" ca="1" si="418"/>
        <v>-104.85715496025165</v>
      </c>
      <c r="I933" s="304">
        <f t="shared" ca="1" si="419"/>
        <v>105.24502661443984</v>
      </c>
      <c r="J933" s="306">
        <f t="shared" ca="1" si="420"/>
        <v>725.01152856350234</v>
      </c>
      <c r="K933" s="307">
        <f t="shared" ca="1" si="421"/>
        <v>-7.4036202873708294</v>
      </c>
      <c r="L933" s="304">
        <f t="shared" ca="1" si="406"/>
        <v>725.04932945513826</v>
      </c>
      <c r="M933" s="306">
        <f t="shared" ca="1" si="422"/>
        <v>-1.4849163936427332</v>
      </c>
      <c r="N933" s="304">
        <f t="shared" ca="1" si="423"/>
        <v>-85.079442285515398</v>
      </c>
      <c r="P933" s="310">
        <f t="shared" ca="1" si="424"/>
        <v>23</v>
      </c>
      <c r="Q933" s="304">
        <f t="shared" ca="1" si="425"/>
        <v>0</v>
      </c>
      <c r="R933" s="306">
        <f t="shared" ca="1" si="426"/>
        <v>0</v>
      </c>
      <c r="S933" s="307">
        <f t="shared" ca="1" si="427"/>
        <v>3.2539999999999996</v>
      </c>
      <c r="T933" s="304">
        <f t="shared" ca="1" si="407"/>
        <v>31.921739999999996</v>
      </c>
      <c r="U933" s="311">
        <f t="shared" ca="1" si="408"/>
        <v>0</v>
      </c>
      <c r="V933" s="306">
        <f t="shared" ca="1" si="409"/>
        <v>1.2259072793427908</v>
      </c>
      <c r="W933" s="304">
        <f t="shared" ca="1" si="410"/>
        <v>27.70792157479487</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1.2588404108410316</v>
      </c>
      <c r="AH933" s="304">
        <f t="shared" ca="1" si="434"/>
        <v>-8.5150049901791522</v>
      </c>
    </row>
    <row r="934" spans="1:34" x14ac:dyDescent="0.2">
      <c r="A934" s="347">
        <f t="shared" ca="1" si="412"/>
        <v>1E-4</v>
      </c>
      <c r="B934" s="304">
        <f t="shared" ca="1" si="413"/>
        <v>33.355300000002018</v>
      </c>
      <c r="D934" s="306">
        <f t="shared" ca="1" si="414"/>
        <v>-0.7303720092641901</v>
      </c>
      <c r="E934" s="307">
        <f t="shared" ca="1" si="415"/>
        <v>-1.3263471509910794</v>
      </c>
      <c r="F934" s="304">
        <f t="shared" ca="1" si="416"/>
        <v>1.5141466365113927</v>
      </c>
      <c r="G934" s="306">
        <f t="shared" ca="1" si="417"/>
        <v>9.0272566186786563</v>
      </c>
      <c r="H934" s="307">
        <f t="shared" ca="1" si="418"/>
        <v>-104.85728759496675</v>
      </c>
      <c r="I934" s="304">
        <f t="shared" ca="1" si="419"/>
        <v>105.24515249565201</v>
      </c>
      <c r="J934" s="306">
        <f t="shared" ca="1" si="420"/>
        <v>725.01152856350234</v>
      </c>
      <c r="K934" s="307">
        <f t="shared" ca="1" si="421"/>
        <v>-7.4141060094985907</v>
      </c>
      <c r="L934" s="304">
        <f t="shared" ca="1" si="406"/>
        <v>725.04943660270931</v>
      </c>
      <c r="M934" s="306">
        <f t="shared" ca="1" si="422"/>
        <v>-1.4849171931540686</v>
      </c>
      <c r="N934" s="304">
        <f t="shared" ca="1" si="423"/>
        <v>-85.079488094140586</v>
      </c>
      <c r="P934" s="310">
        <f t="shared" ca="1" si="424"/>
        <v>23</v>
      </c>
      <c r="Q934" s="304">
        <f t="shared" ca="1" si="425"/>
        <v>0</v>
      </c>
      <c r="R934" s="306">
        <f t="shared" ca="1" si="426"/>
        <v>0</v>
      </c>
      <c r="S934" s="307">
        <f t="shared" ca="1" si="427"/>
        <v>3.2539999999999996</v>
      </c>
      <c r="T934" s="304">
        <f t="shared" ca="1" si="407"/>
        <v>31.921739999999996</v>
      </c>
      <c r="U934" s="311">
        <f t="shared" ca="1" si="408"/>
        <v>0</v>
      </c>
      <c r="V934" s="306">
        <f t="shared" ca="1" si="409"/>
        <v>1.2259085647959493</v>
      </c>
      <c r="W934" s="304">
        <f t="shared" ca="1" si="410"/>
        <v>27.708016910325018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1.2588117852718366</v>
      </c>
      <c r="AH934" s="304">
        <f t="shared" ca="1" si="434"/>
        <v>-8.5150342885048786</v>
      </c>
    </row>
    <row r="935" spans="1:34" x14ac:dyDescent="0.2">
      <c r="A935" s="347">
        <f t="shared" ca="1" si="412"/>
        <v>1E-4</v>
      </c>
      <c r="B935" s="304">
        <f t="shared" ca="1" si="413"/>
        <v>33.355400000002021</v>
      </c>
      <c r="D935" s="306">
        <f t="shared" ca="1" si="414"/>
        <v>-0.73036773947828526</v>
      </c>
      <c r="E935" s="307">
        <f t="shared" ca="1" si="415"/>
        <v>-1.3263173770759433</v>
      </c>
      <c r="F935" s="304">
        <f t="shared" ca="1" si="416"/>
        <v>1.5141184958926532</v>
      </c>
      <c r="G935" s="306">
        <f t="shared" ca="1" si="417"/>
        <v>9.0271835819047084</v>
      </c>
      <c r="H935" s="307">
        <f t="shared" ca="1" si="418"/>
        <v>-104.85742022670446</v>
      </c>
      <c r="I935" s="304">
        <f t="shared" ca="1" si="419"/>
        <v>105.24527837400166</v>
      </c>
      <c r="J935" s="306">
        <f t="shared" ca="1" si="420"/>
        <v>725.01152856350234</v>
      </c>
      <c r="K935" s="307">
        <f t="shared" ca="1" si="421"/>
        <v>-7.4245917448896739</v>
      </c>
      <c r="L935" s="304">
        <f t="shared" ca="1" si="406"/>
        <v>725.04954390204568</v>
      </c>
      <c r="M935" s="306">
        <f t="shared" ca="1" si="422"/>
        <v>-1.4849179926570228</v>
      </c>
      <c r="N935" s="304">
        <f t="shared" ca="1" si="423"/>
        <v>-85.079533902285576</v>
      </c>
      <c r="P935" s="310">
        <f t="shared" ca="1" si="424"/>
        <v>23</v>
      </c>
      <c r="Q935" s="304">
        <f t="shared" ca="1" si="425"/>
        <v>0</v>
      </c>
      <c r="R935" s="306">
        <f t="shared" ca="1" si="426"/>
        <v>0</v>
      </c>
      <c r="S935" s="307">
        <f t="shared" ca="1" si="427"/>
        <v>3.2539999999999996</v>
      </c>
      <c r="T935" s="304">
        <f t="shared" ca="1" si="407"/>
        <v>31.921739999999996</v>
      </c>
      <c r="U935" s="311">
        <f t="shared" ca="1" si="408"/>
        <v>0</v>
      </c>
      <c r="V935" s="306">
        <f t="shared" ca="1" si="409"/>
        <v>1.2259098502520827</v>
      </c>
      <c r="W935" s="304">
        <f t="shared" ca="1" si="410"/>
        <v>27.708112244633444</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1.2587831600648069</v>
      </c>
      <c r="AH935" s="304">
        <f t="shared" ca="1" si="434"/>
        <v>-8.5150635864551383</v>
      </c>
    </row>
    <row r="936" spans="1:34" x14ac:dyDescent="0.2">
      <c r="A936" s="347">
        <f t="shared" ca="1" si="412"/>
        <v>1E-4</v>
      </c>
      <c r="B936" s="304">
        <f t="shared" ca="1" si="413"/>
        <v>33.355500000002024</v>
      </c>
      <c r="D936" s="306">
        <f t="shared" ca="1" si="414"/>
        <v>-0.73036346968413712</v>
      </c>
      <c r="E936" s="307">
        <f t="shared" ca="1" si="415"/>
        <v>-1.3262876035423989</v>
      </c>
      <c r="F936" s="304">
        <f t="shared" ca="1" si="416"/>
        <v>1.5140903556787129</v>
      </c>
      <c r="G936" s="306">
        <f t="shared" ca="1" si="417"/>
        <v>9.0271105455577398</v>
      </c>
      <c r="H936" s="307">
        <f t="shared" ca="1" si="418"/>
        <v>-104.85755285546482</v>
      </c>
      <c r="I936" s="304">
        <f t="shared" ca="1" si="419"/>
        <v>105.24540424948881</v>
      </c>
      <c r="J936" s="306">
        <f t="shared" ca="1" si="420"/>
        <v>725.01152856350234</v>
      </c>
      <c r="K936" s="307">
        <f t="shared" ca="1" si="421"/>
        <v>-7.4350774935437824</v>
      </c>
      <c r="L936" s="304">
        <f t="shared" ca="1" si="406"/>
        <v>725.04965135314785</v>
      </c>
      <c r="M936" s="306">
        <f t="shared" ca="1" si="422"/>
        <v>-1.4849187921515961</v>
      </c>
      <c r="N936" s="304">
        <f t="shared" ca="1" si="423"/>
        <v>-85.079579709950366</v>
      </c>
      <c r="P936" s="310">
        <f t="shared" ca="1" si="424"/>
        <v>23</v>
      </c>
      <c r="Q936" s="304">
        <f t="shared" ca="1" si="425"/>
        <v>0</v>
      </c>
      <c r="R936" s="306">
        <f t="shared" ca="1" si="426"/>
        <v>0</v>
      </c>
      <c r="S936" s="307">
        <f t="shared" ca="1" si="427"/>
        <v>3.2539999999999996</v>
      </c>
      <c r="T936" s="304">
        <f t="shared" ca="1" si="407"/>
        <v>31.921739999999996</v>
      </c>
      <c r="U936" s="311">
        <f t="shared" ca="1" si="408"/>
        <v>0</v>
      </c>
      <c r="V936" s="306">
        <f t="shared" ca="1" si="409"/>
        <v>1.2259111357111903</v>
      </c>
      <c r="W936" s="304">
        <f t="shared" ca="1" si="410"/>
        <v>27.708207577720145</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1.2587545352199285</v>
      </c>
      <c r="AH936" s="304">
        <f t="shared" ca="1" si="434"/>
        <v>-8.5150928840299471</v>
      </c>
    </row>
    <row r="937" spans="1:34" x14ac:dyDescent="0.2">
      <c r="A937" s="347">
        <f t="shared" ca="1" si="412"/>
        <v>1E-4</v>
      </c>
      <c r="B937" s="304">
        <f t="shared" ca="1" si="413"/>
        <v>33.355600000002028</v>
      </c>
      <c r="D937" s="306">
        <f t="shared" ca="1" si="414"/>
        <v>-0.73035919988174725</v>
      </c>
      <c r="E937" s="307">
        <f t="shared" ca="1" si="415"/>
        <v>-1.3262578303904498</v>
      </c>
      <c r="F937" s="304">
        <f t="shared" ca="1" si="416"/>
        <v>1.5140622158695756</v>
      </c>
      <c r="G937" s="306">
        <f t="shared" ca="1" si="417"/>
        <v>9.0270375096377524</v>
      </c>
      <c r="H937" s="307">
        <f t="shared" ca="1" si="418"/>
        <v>-104.85768548124786</v>
      </c>
      <c r="I937" s="304">
        <f t="shared" ca="1" si="419"/>
        <v>105.24553012211352</v>
      </c>
      <c r="J937" s="306">
        <f t="shared" ca="1" si="420"/>
        <v>725.01152856350234</v>
      </c>
      <c r="K937" s="307">
        <f t="shared" ca="1" si="421"/>
        <v>-7.4455632554606179</v>
      </c>
      <c r="L937" s="304">
        <f t="shared" ca="1" si="406"/>
        <v>725.04975895601615</v>
      </c>
      <c r="M937" s="306">
        <f t="shared" ca="1" si="422"/>
        <v>-1.4849195916377884</v>
      </c>
      <c r="N937" s="304">
        <f t="shared" ca="1" si="423"/>
        <v>-85.079625517134971</v>
      </c>
      <c r="P937" s="310">
        <f t="shared" ca="1" si="424"/>
        <v>23</v>
      </c>
      <c r="Q937" s="304">
        <f t="shared" ca="1" si="425"/>
        <v>0</v>
      </c>
      <c r="R937" s="306">
        <f t="shared" ca="1" si="426"/>
        <v>0</v>
      </c>
      <c r="S937" s="307">
        <f t="shared" ca="1" si="427"/>
        <v>3.2539999999999996</v>
      </c>
      <c r="T937" s="304">
        <f t="shared" ca="1" si="407"/>
        <v>31.921739999999996</v>
      </c>
      <c r="U937" s="311">
        <f t="shared" ca="1" si="408"/>
        <v>0</v>
      </c>
      <c r="V937" s="306">
        <f t="shared" ca="1" si="409"/>
        <v>1.2259124211732719</v>
      </c>
      <c r="W937" s="304">
        <f t="shared" ca="1" si="410"/>
        <v>27.708302909585115</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1.2587259107372049</v>
      </c>
      <c r="AH937" s="304">
        <f t="shared" ca="1" si="434"/>
        <v>-8.5151221812293016</v>
      </c>
    </row>
    <row r="938" spans="1:34" x14ac:dyDescent="0.2">
      <c r="A938" s="347">
        <f t="shared" ca="1" si="412"/>
        <v>1E-4</v>
      </c>
      <c r="B938" s="304">
        <f t="shared" ca="1" si="413"/>
        <v>33.355700000002031</v>
      </c>
      <c r="D938" s="306">
        <f t="shared" ca="1" si="414"/>
        <v>-0.73035493007111552</v>
      </c>
      <c r="E938" s="307">
        <f t="shared" ca="1" si="415"/>
        <v>-1.3262280576200993</v>
      </c>
      <c r="F938" s="304">
        <f t="shared" ca="1" si="416"/>
        <v>1.5140340764652445</v>
      </c>
      <c r="G938" s="306">
        <f t="shared" ca="1" si="417"/>
        <v>9.0269644741447461</v>
      </c>
      <c r="H938" s="307">
        <f t="shared" ca="1" si="418"/>
        <v>-104.85781810405362</v>
      </c>
      <c r="I938" s="304">
        <f t="shared" ca="1" si="419"/>
        <v>105.24565599187582</v>
      </c>
      <c r="J938" s="306">
        <f t="shared" ca="1" si="420"/>
        <v>725.01152856350234</v>
      </c>
      <c r="K938" s="307">
        <f t="shared" ca="1" si="421"/>
        <v>-7.4560490306398828</v>
      </c>
      <c r="L938" s="304">
        <f t="shared" ca="1" si="406"/>
        <v>725.04986671065149</v>
      </c>
      <c r="M938" s="306">
        <f t="shared" ca="1" si="422"/>
        <v>-1.4849203911156001</v>
      </c>
      <c r="N938" s="304">
        <f t="shared" ca="1" si="423"/>
        <v>-85.079671323839392</v>
      </c>
      <c r="P938" s="310">
        <f t="shared" ca="1" si="424"/>
        <v>23</v>
      </c>
      <c r="Q938" s="304">
        <f t="shared" ca="1" si="425"/>
        <v>0</v>
      </c>
      <c r="R938" s="306">
        <f t="shared" ca="1" si="426"/>
        <v>0</v>
      </c>
      <c r="S938" s="307">
        <f t="shared" ca="1" si="427"/>
        <v>3.2539999999999996</v>
      </c>
      <c r="T938" s="304">
        <f t="shared" ca="1" si="407"/>
        <v>31.921739999999996</v>
      </c>
      <c r="U938" s="311">
        <f t="shared" ca="1" si="408"/>
        <v>0</v>
      </c>
      <c r="V938" s="306">
        <f t="shared" ca="1" si="409"/>
        <v>1.2259137066383283</v>
      </c>
      <c r="W938" s="304">
        <f t="shared" ca="1" si="410"/>
        <v>27.708398240228394</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1.2586972866166377</v>
      </c>
      <c r="AH938" s="304">
        <f t="shared" ca="1" si="434"/>
        <v>-8.5151514780532018</v>
      </c>
    </row>
    <row r="939" spans="1:34" x14ac:dyDescent="0.2">
      <c r="A939" s="347">
        <f t="shared" ca="1" si="412"/>
        <v>1E-4</v>
      </c>
      <c r="B939" s="304">
        <f t="shared" ca="1" si="413"/>
        <v>33.355800000002034</v>
      </c>
      <c r="D939" s="306">
        <f t="shared" ca="1" si="414"/>
        <v>-0.73035066025224216</v>
      </c>
      <c r="E939" s="307">
        <f t="shared" ca="1" si="415"/>
        <v>-1.3261982852313334</v>
      </c>
      <c r="F939" s="304">
        <f t="shared" ca="1" si="416"/>
        <v>1.5140059374657073</v>
      </c>
      <c r="G939" s="306">
        <f t="shared" ca="1" si="417"/>
        <v>9.0268914390787209</v>
      </c>
      <c r="H939" s="307">
        <f t="shared" ca="1" si="418"/>
        <v>-104.85795072388214</v>
      </c>
      <c r="I939" s="304">
        <f t="shared" ca="1" si="419"/>
        <v>105.24578185877574</v>
      </c>
      <c r="J939" s="306">
        <f t="shared" ca="1" si="420"/>
        <v>725.01152856350234</v>
      </c>
      <c r="K939" s="307">
        <f t="shared" ca="1" si="421"/>
        <v>-7.4665348190812795</v>
      </c>
      <c r="L939" s="304">
        <f t="shared" ca="1" si="406"/>
        <v>725.04997461705398</v>
      </c>
      <c r="M939" s="306">
        <f t="shared" ca="1" si="422"/>
        <v>-1.4849211905850312</v>
      </c>
      <c r="N939" s="304">
        <f t="shared" ca="1" si="423"/>
        <v>-85.079717130063642</v>
      </c>
      <c r="P939" s="310">
        <f t="shared" ca="1" si="424"/>
        <v>23</v>
      </c>
      <c r="Q939" s="304">
        <f t="shared" ca="1" si="425"/>
        <v>0</v>
      </c>
      <c r="R939" s="306">
        <f t="shared" ca="1" si="426"/>
        <v>0</v>
      </c>
      <c r="S939" s="307">
        <f t="shared" ca="1" si="427"/>
        <v>3.2539999999999996</v>
      </c>
      <c r="T939" s="304">
        <f t="shared" ca="1" si="407"/>
        <v>31.921739999999996</v>
      </c>
      <c r="U939" s="311">
        <f t="shared" ca="1" si="408"/>
        <v>0</v>
      </c>
      <c r="V939" s="306">
        <f t="shared" ca="1" si="409"/>
        <v>1.2259149921063588</v>
      </c>
      <c r="W939" s="304">
        <f t="shared" ca="1" si="410"/>
        <v>27.70849356964996</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1.2586686628582129</v>
      </c>
      <c r="AH939" s="304">
        <f t="shared" ca="1" si="434"/>
        <v>-8.5151807745016583</v>
      </c>
    </row>
    <row r="940" spans="1:34" x14ac:dyDescent="0.2">
      <c r="A940" s="347">
        <f t="shared" ca="1" si="412"/>
        <v>1E-4</v>
      </c>
      <c r="B940" s="304">
        <f t="shared" ca="1" si="413"/>
        <v>33.355900000002038</v>
      </c>
      <c r="D940" s="306">
        <f t="shared" ca="1" si="414"/>
        <v>-0.73034639042512883</v>
      </c>
      <c r="E940" s="307">
        <f t="shared" ca="1" si="415"/>
        <v>-1.3261685132241592</v>
      </c>
      <c r="F940" s="304">
        <f t="shared" ca="1" si="416"/>
        <v>1.5139777988709713</v>
      </c>
      <c r="G940" s="306">
        <f t="shared" ca="1" si="417"/>
        <v>9.0268184044396786</v>
      </c>
      <c r="H940" s="307">
        <f t="shared" ca="1" si="418"/>
        <v>-104.85808334073346</v>
      </c>
      <c r="I940" s="304">
        <f t="shared" ca="1" si="419"/>
        <v>105.2459077228133</v>
      </c>
      <c r="J940" s="306">
        <f t="shared" ca="1" si="420"/>
        <v>725.01152856350234</v>
      </c>
      <c r="K940" s="307">
        <f t="shared" ca="1" si="421"/>
        <v>-7.4770206207845105</v>
      </c>
      <c r="L940" s="304">
        <f t="shared" ca="1" si="406"/>
        <v>725.05008267522442</v>
      </c>
      <c r="M940" s="306">
        <f t="shared" ca="1" si="422"/>
        <v>-1.4849219900460817</v>
      </c>
      <c r="N940" s="304">
        <f t="shared" ca="1" si="423"/>
        <v>-85.079762935807722</v>
      </c>
      <c r="P940" s="310">
        <f t="shared" ca="1" si="424"/>
        <v>23</v>
      </c>
      <c r="Q940" s="304">
        <f t="shared" ca="1" si="425"/>
        <v>0</v>
      </c>
      <c r="R940" s="306">
        <f t="shared" ca="1" si="426"/>
        <v>0</v>
      </c>
      <c r="S940" s="307">
        <f t="shared" ca="1" si="427"/>
        <v>3.2539999999999996</v>
      </c>
      <c r="T940" s="304">
        <f t="shared" ca="1" si="407"/>
        <v>31.921739999999996</v>
      </c>
      <c r="U940" s="311">
        <f t="shared" ca="1" si="408"/>
        <v>0</v>
      </c>
      <c r="V940" s="306">
        <f t="shared" ca="1" si="409"/>
        <v>1.2259162775773631</v>
      </c>
      <c r="W940" s="304">
        <f t="shared" ca="1" si="410"/>
        <v>27.708588897849822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1.2586400394619393</v>
      </c>
      <c r="AH940" s="304">
        <f t="shared" ca="1" si="434"/>
        <v>-8.5152100705746658</v>
      </c>
    </row>
    <row r="941" spans="1:34" x14ac:dyDescent="0.2">
      <c r="A941" s="347">
        <f t="shared" ca="1" si="412"/>
        <v>1E-4</v>
      </c>
      <c r="B941" s="304">
        <f t="shared" ca="1" si="413"/>
        <v>33.356000000002041</v>
      </c>
      <c r="D941" s="306">
        <f t="shared" ca="1" si="414"/>
        <v>-0.73034212058977688</v>
      </c>
      <c r="E941" s="307">
        <f t="shared" ca="1" si="415"/>
        <v>-1.326138741598573</v>
      </c>
      <c r="F941" s="304">
        <f t="shared" ca="1" si="416"/>
        <v>1.5139496606810343</v>
      </c>
      <c r="G941" s="306">
        <f t="shared" ca="1" si="417"/>
        <v>9.0267453702276192</v>
      </c>
      <c r="H941" s="307">
        <f t="shared" ca="1" si="418"/>
        <v>-104.85821595460762</v>
      </c>
      <c r="I941" s="304">
        <f t="shared" ca="1" si="419"/>
        <v>105.24603358398858</v>
      </c>
      <c r="J941" s="306">
        <f t="shared" ca="1" si="420"/>
        <v>725.01152856350234</v>
      </c>
      <c r="K941" s="307">
        <f t="shared" ca="1" si="421"/>
        <v>-7.4875064357492773</v>
      </c>
      <c r="L941" s="304">
        <f t="shared" ca="1" si="406"/>
        <v>725.05019088516315</v>
      </c>
      <c r="M941" s="306">
        <f t="shared" ca="1" si="422"/>
        <v>-1.484922789498752</v>
      </c>
      <c r="N941" s="304">
        <f t="shared" ca="1" si="423"/>
        <v>-85.079808741071645</v>
      </c>
      <c r="P941" s="310">
        <f t="shared" ca="1" si="424"/>
        <v>23</v>
      </c>
      <c r="Q941" s="304">
        <f t="shared" ca="1" si="425"/>
        <v>0</v>
      </c>
      <c r="R941" s="306">
        <f t="shared" ca="1" si="426"/>
        <v>0</v>
      </c>
      <c r="S941" s="307">
        <f t="shared" ca="1" si="427"/>
        <v>3.2539999999999996</v>
      </c>
      <c r="T941" s="304">
        <f t="shared" ca="1" si="407"/>
        <v>31.921739999999996</v>
      </c>
      <c r="U941" s="311">
        <f t="shared" ca="1" si="408"/>
        <v>0</v>
      </c>
      <c r="V941" s="306">
        <f t="shared" ca="1" si="409"/>
        <v>1.2259175630513417</v>
      </c>
      <c r="W941" s="304">
        <f t="shared" ca="1" si="410"/>
        <v>27.708684224828016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1.258611416427815</v>
      </c>
      <c r="AH941" s="304">
        <f t="shared" ca="1" si="434"/>
        <v>-8.5152393662722261</v>
      </c>
    </row>
    <row r="942" spans="1:34" x14ac:dyDescent="0.2">
      <c r="A942" s="347">
        <f t="shared" ca="1" si="412"/>
        <v>1E-4</v>
      </c>
      <c r="B942" s="304">
        <f t="shared" ca="1" si="413"/>
        <v>33.356100000002044</v>
      </c>
      <c r="D942" s="306">
        <f t="shared" ca="1" si="414"/>
        <v>-0.73033785074618573</v>
      </c>
      <c r="E942" s="307">
        <f t="shared" ca="1" si="415"/>
        <v>-1.3261089703545643</v>
      </c>
      <c r="F942" s="304">
        <f t="shared" ca="1" si="416"/>
        <v>1.5139215228958867</v>
      </c>
      <c r="G942" s="306">
        <f t="shared" ca="1" si="417"/>
        <v>9.0266723364425445</v>
      </c>
      <c r="H942" s="307">
        <f t="shared" ca="1" si="418"/>
        <v>-104.85834856550466</v>
      </c>
      <c r="I942" s="304">
        <f t="shared" ca="1" si="419"/>
        <v>105.2461594423016</v>
      </c>
      <c r="J942" s="306">
        <f t="shared" ca="1" si="420"/>
        <v>725.01152856350234</v>
      </c>
      <c r="K942" s="307">
        <f t="shared" ca="1" si="421"/>
        <v>-7.4979922639752825</v>
      </c>
      <c r="L942" s="304">
        <f t="shared" ca="1" si="406"/>
        <v>725.05029924687074</v>
      </c>
      <c r="M942" s="306">
        <f t="shared" ca="1" si="422"/>
        <v>-1.4849235889430419</v>
      </c>
      <c r="N942" s="304">
        <f t="shared" ca="1" si="423"/>
        <v>-85.079854545855412</v>
      </c>
      <c r="P942" s="310">
        <f t="shared" ca="1" si="424"/>
        <v>23</v>
      </c>
      <c r="Q942" s="304">
        <f t="shared" ca="1" si="425"/>
        <v>0</v>
      </c>
      <c r="R942" s="306">
        <f t="shared" ca="1" si="426"/>
        <v>0</v>
      </c>
      <c r="S942" s="307">
        <f t="shared" ca="1" si="427"/>
        <v>3.2539999999999996</v>
      </c>
      <c r="T942" s="304">
        <f t="shared" ca="1" si="407"/>
        <v>31.921739999999996</v>
      </c>
      <c r="U942" s="311">
        <f t="shared" ca="1" si="408"/>
        <v>0</v>
      </c>
      <c r="V942" s="306">
        <f t="shared" ca="1" si="409"/>
        <v>1.2259188485282948</v>
      </c>
      <c r="W942" s="304">
        <f t="shared" ca="1" si="410"/>
        <v>27.708779550584559</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1.2585827937558296</v>
      </c>
      <c r="AH942" s="304">
        <f t="shared" ca="1" si="434"/>
        <v>-8.5152686615943516</v>
      </c>
    </row>
    <row r="943" spans="1:34" x14ac:dyDescent="0.2">
      <c r="A943" s="347">
        <f t="shared" ca="1" si="412"/>
        <v>1E-4</v>
      </c>
      <c r="B943" s="304">
        <f t="shared" ca="1" si="413"/>
        <v>33.356200000002048</v>
      </c>
      <c r="D943" s="306">
        <f t="shared" ca="1" si="414"/>
        <v>-0.73033358089435885</v>
      </c>
      <c r="E943" s="307">
        <f t="shared" ca="1" si="415"/>
        <v>-1.3260791994921277</v>
      </c>
      <c r="F943" s="304">
        <f t="shared" ca="1" si="416"/>
        <v>1.5138933855155254</v>
      </c>
      <c r="G943" s="306">
        <f t="shared" ca="1" si="417"/>
        <v>9.0265993030844545</v>
      </c>
      <c r="H943" s="307">
        <f t="shared" ca="1" si="418"/>
        <v>-104.85848117342461</v>
      </c>
      <c r="I943" s="304">
        <f t="shared" ca="1" si="419"/>
        <v>105.24628529775238</v>
      </c>
      <c r="J943" s="306">
        <f t="shared" ca="1" si="420"/>
        <v>725.01152856350234</v>
      </c>
      <c r="K943" s="307">
        <f t="shared" ca="1" si="421"/>
        <v>-7.5084781054622294</v>
      </c>
      <c r="L943" s="304">
        <f t="shared" ca="1" si="406"/>
        <v>725.05040776034764</v>
      </c>
      <c r="M943" s="306">
        <f t="shared" ca="1" si="422"/>
        <v>-1.4849243883789516</v>
      </c>
      <c r="N943" s="304">
        <f t="shared" ca="1" si="423"/>
        <v>-85.079900350159036</v>
      </c>
      <c r="P943" s="310">
        <f t="shared" ca="1" si="424"/>
        <v>23</v>
      </c>
      <c r="Q943" s="304">
        <f t="shared" ca="1" si="425"/>
        <v>0</v>
      </c>
      <c r="R943" s="306">
        <f t="shared" ca="1" si="426"/>
        <v>0</v>
      </c>
      <c r="S943" s="307">
        <f t="shared" ca="1" si="427"/>
        <v>3.2539999999999996</v>
      </c>
      <c r="T943" s="304">
        <f t="shared" ca="1" si="407"/>
        <v>31.921739999999996</v>
      </c>
      <c r="U943" s="311">
        <f t="shared" ca="1" si="408"/>
        <v>0</v>
      </c>
      <c r="V943" s="306">
        <f t="shared" ca="1" si="409"/>
        <v>1.2259201340082218</v>
      </c>
      <c r="W943" s="304">
        <f t="shared" ca="1" si="410"/>
        <v>27.70887487511942</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1.258554171445974</v>
      </c>
      <c r="AH943" s="304">
        <f t="shared" ca="1" si="434"/>
        <v>-8.5152979565410458</v>
      </c>
    </row>
    <row r="944" spans="1:34" x14ac:dyDescent="0.2">
      <c r="A944" s="347">
        <f t="shared" ca="1" si="412"/>
        <v>1E-4</v>
      </c>
      <c r="B944" s="304">
        <f t="shared" ca="1" si="413"/>
        <v>33.356300000002051</v>
      </c>
      <c r="D944" s="306">
        <f t="shared" ca="1" si="414"/>
        <v>-0.73032931103429533</v>
      </c>
      <c r="E944" s="307">
        <f t="shared" ca="1" si="415"/>
        <v>-1.3260494290112739</v>
      </c>
      <c r="F944" s="304">
        <f t="shared" ca="1" si="416"/>
        <v>1.5138652485399597</v>
      </c>
      <c r="G944" s="306">
        <f t="shared" ca="1" si="417"/>
        <v>9.0265262701533509</v>
      </c>
      <c r="H944" s="307">
        <f t="shared" ca="1" si="418"/>
        <v>-104.85861377836751</v>
      </c>
      <c r="I944" s="304">
        <f t="shared" ca="1" si="419"/>
        <v>105.24641115034096</v>
      </c>
      <c r="J944" s="306">
        <f t="shared" ca="1" si="420"/>
        <v>725.01152856350234</v>
      </c>
      <c r="K944" s="307">
        <f t="shared" ca="1" si="421"/>
        <v>-7.5189639602098186</v>
      </c>
      <c r="L944" s="304">
        <f t="shared" ca="1" si="406"/>
        <v>725.05051642559442</v>
      </c>
      <c r="M944" s="306">
        <f t="shared" ca="1" si="422"/>
        <v>-1.4849251878064813</v>
      </c>
      <c r="N944" s="304">
        <f t="shared" ca="1" si="423"/>
        <v>-85.079946153982519</v>
      </c>
      <c r="P944" s="310">
        <f t="shared" ca="1" si="424"/>
        <v>23</v>
      </c>
      <c r="Q944" s="304">
        <f t="shared" ca="1" si="425"/>
        <v>0</v>
      </c>
      <c r="R944" s="306">
        <f t="shared" ca="1" si="426"/>
        <v>0</v>
      </c>
      <c r="S944" s="307">
        <f t="shared" ca="1" si="427"/>
        <v>3.2539999999999996</v>
      </c>
      <c r="T944" s="304">
        <f t="shared" ca="1" si="407"/>
        <v>31.921739999999996</v>
      </c>
      <c r="U944" s="311">
        <f t="shared" ca="1" si="408"/>
        <v>0</v>
      </c>
      <c r="V944" s="306">
        <f t="shared" ca="1" si="409"/>
        <v>1.2259214194911232</v>
      </c>
      <c r="W944" s="304">
        <f t="shared" ca="1" si="410"/>
        <v>27.708970198432642</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1.2585255494982626</v>
      </c>
      <c r="AH944" s="304">
        <f t="shared" ca="1" si="434"/>
        <v>-8.5153272511122999</v>
      </c>
    </row>
    <row r="945" spans="1:34" x14ac:dyDescent="0.2">
      <c r="A945" s="347">
        <f t="shared" ca="1" si="412"/>
        <v>1E-4</v>
      </c>
      <c r="B945" s="304">
        <f t="shared" ca="1" si="413"/>
        <v>33.356400000002054</v>
      </c>
      <c r="D945" s="306">
        <f t="shared" ca="1" si="414"/>
        <v>-0.73032504116599595</v>
      </c>
      <c r="E945" s="307">
        <f t="shared" ca="1" si="415"/>
        <v>-1.3260196589119904</v>
      </c>
      <c r="F945" s="304">
        <f t="shared" ca="1" si="416"/>
        <v>1.5138371119691791</v>
      </c>
      <c r="G945" s="306">
        <f t="shared" ca="1" si="417"/>
        <v>9.0264532376492337</v>
      </c>
      <c r="H945" s="307">
        <f t="shared" ca="1" si="418"/>
        <v>-104.8587463803334</v>
      </c>
      <c r="I945" s="304">
        <f t="shared" ca="1" si="419"/>
        <v>105.24653700006738</v>
      </c>
      <c r="J945" s="306">
        <f t="shared" ca="1" si="420"/>
        <v>725.01152856350234</v>
      </c>
      <c r="K945" s="307">
        <f t="shared" ca="1" si="421"/>
        <v>-7.5294498282177535</v>
      </c>
      <c r="L945" s="304">
        <f t="shared" ca="1" si="406"/>
        <v>725.05062524261143</v>
      </c>
      <c r="M945" s="306">
        <f t="shared" ca="1" si="422"/>
        <v>-1.4849259872256311</v>
      </c>
      <c r="N945" s="304">
        <f t="shared" ca="1" si="423"/>
        <v>-85.079991957325859</v>
      </c>
      <c r="P945" s="310">
        <f t="shared" ca="1" si="424"/>
        <v>23</v>
      </c>
      <c r="Q945" s="304">
        <f t="shared" ca="1" si="425"/>
        <v>0</v>
      </c>
      <c r="R945" s="306">
        <f t="shared" ca="1" si="426"/>
        <v>0</v>
      </c>
      <c r="S945" s="307">
        <f t="shared" ca="1" si="427"/>
        <v>3.2539999999999996</v>
      </c>
      <c r="T945" s="304">
        <f t="shared" ca="1" si="407"/>
        <v>31.921739999999996</v>
      </c>
      <c r="U945" s="311">
        <f t="shared" ca="1" si="408"/>
        <v>0</v>
      </c>
      <c r="V945" s="306">
        <f t="shared" ca="1" si="409"/>
        <v>1.2259227049769981</v>
      </c>
      <c r="W945" s="304">
        <f t="shared" ca="1" si="410"/>
        <v>27.709065520524192</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1.2584969279126845</v>
      </c>
      <c r="AH945" s="304">
        <f t="shared" ca="1" si="434"/>
        <v>-8.5153565453081264</v>
      </c>
    </row>
    <row r="946" spans="1:34" x14ac:dyDescent="0.2">
      <c r="A946" s="347">
        <f t="shared" ca="1" si="412"/>
        <v>1E-4</v>
      </c>
      <c r="B946" s="304">
        <f t="shared" ca="1" si="413"/>
        <v>33.356500000002058</v>
      </c>
      <c r="D946" s="306">
        <f t="shared" ca="1" si="414"/>
        <v>-0.73032077128946205</v>
      </c>
      <c r="E946" s="307">
        <f t="shared" ca="1" si="415"/>
        <v>-1.3259898891942825</v>
      </c>
      <c r="F946" s="304">
        <f t="shared" ca="1" si="416"/>
        <v>1.513808975803189</v>
      </c>
      <c r="G946" s="306">
        <f t="shared" ca="1" si="417"/>
        <v>9.0263802055721047</v>
      </c>
      <c r="H946" s="307">
        <f t="shared" ca="1" si="418"/>
        <v>-104.85887897932231</v>
      </c>
      <c r="I946" s="304">
        <f t="shared" ca="1" si="419"/>
        <v>105.24666284693167</v>
      </c>
      <c r="J946" s="306">
        <f t="shared" ca="1" si="420"/>
        <v>725.01152856350234</v>
      </c>
      <c r="K946" s="307">
        <f t="shared" ca="1" si="421"/>
        <v>-7.5399357094857367</v>
      </c>
      <c r="L946" s="304">
        <f t="shared" ca="1" si="406"/>
        <v>725.05073421139934</v>
      </c>
      <c r="M946" s="306">
        <f t="shared" ca="1" si="422"/>
        <v>-1.4849267866364011</v>
      </c>
      <c r="N946" s="304">
        <f t="shared" ca="1" si="423"/>
        <v>-85.080037760189072</v>
      </c>
      <c r="P946" s="310">
        <f t="shared" ca="1" si="424"/>
        <v>23</v>
      </c>
      <c r="Q946" s="304">
        <f t="shared" ca="1" si="425"/>
        <v>0</v>
      </c>
      <c r="R946" s="306">
        <f t="shared" ca="1" si="426"/>
        <v>0</v>
      </c>
      <c r="S946" s="307">
        <f t="shared" ca="1" si="427"/>
        <v>3.2539999999999996</v>
      </c>
      <c r="T946" s="304">
        <f t="shared" ca="1" si="407"/>
        <v>31.921739999999996</v>
      </c>
      <c r="U946" s="311">
        <f t="shared" ca="1" si="408"/>
        <v>0</v>
      </c>
      <c r="V946" s="306">
        <f t="shared" ca="1" si="409"/>
        <v>1.2259239904658477</v>
      </c>
      <c r="W946" s="304">
        <f t="shared" ca="1" si="410"/>
        <v>27.709160841394127</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1.2584683066892417</v>
      </c>
      <c r="AH946" s="304">
        <f t="shared" ca="1" si="434"/>
        <v>-8.515385839128518</v>
      </c>
    </row>
    <row r="947" spans="1:34" x14ac:dyDescent="0.2">
      <c r="A947" s="347">
        <f t="shared" ca="1" si="412"/>
        <v>1E-4</v>
      </c>
      <c r="B947" s="304">
        <f t="shared" ca="1" si="413"/>
        <v>33.356600000002061</v>
      </c>
      <c r="D947" s="306">
        <f t="shared" ca="1" si="414"/>
        <v>-0.73031650140469406</v>
      </c>
      <c r="E947" s="307">
        <f t="shared" ca="1" si="415"/>
        <v>-1.3259601198581379</v>
      </c>
      <c r="F947" s="304">
        <f t="shared" ca="1" si="416"/>
        <v>1.5137808400419792</v>
      </c>
      <c r="G947" s="306">
        <f t="shared" ca="1" si="417"/>
        <v>9.026307173921964</v>
      </c>
      <c r="H947" s="307">
        <f t="shared" ca="1" si="418"/>
        <v>-104.85901157533429</v>
      </c>
      <c r="I947" s="304">
        <f t="shared" ca="1" si="419"/>
        <v>105.24678869093388</v>
      </c>
      <c r="J947" s="306">
        <f t="shared" ca="1" si="420"/>
        <v>725.01152856350234</v>
      </c>
      <c r="K947" s="307">
        <f t="shared" ca="1" si="421"/>
        <v>-7.5504216040134695</v>
      </c>
      <c r="L947" s="304">
        <f t="shared" ca="1" si="406"/>
        <v>725.05084333195873</v>
      </c>
      <c r="M947" s="306">
        <f t="shared" ca="1" si="422"/>
        <v>-1.4849275860387916</v>
      </c>
      <c r="N947" s="304">
        <f t="shared" ca="1" si="423"/>
        <v>-85.080083562572185</v>
      </c>
      <c r="P947" s="310">
        <f t="shared" ca="1" si="424"/>
        <v>23</v>
      </c>
      <c r="Q947" s="304">
        <f t="shared" ca="1" si="425"/>
        <v>0</v>
      </c>
      <c r="R947" s="306">
        <f t="shared" ca="1" si="426"/>
        <v>0</v>
      </c>
      <c r="S947" s="307">
        <f t="shared" ca="1" si="427"/>
        <v>3.2539999999999996</v>
      </c>
      <c r="T947" s="304">
        <f t="shared" ca="1" si="407"/>
        <v>31.921739999999996</v>
      </c>
      <c r="U947" s="311">
        <f t="shared" ca="1" si="408"/>
        <v>0</v>
      </c>
      <c r="V947" s="306">
        <f t="shared" ca="1" si="409"/>
        <v>1.2259252759576706</v>
      </c>
      <c r="W947" s="304">
        <f t="shared" ca="1" si="410"/>
        <v>27.709256161042422</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1.2584396858279234</v>
      </c>
      <c r="AH947" s="304">
        <f t="shared" ca="1" si="434"/>
        <v>-8.5154151325734873</v>
      </c>
    </row>
    <row r="948" spans="1:34" x14ac:dyDescent="0.2">
      <c r="A948" s="347">
        <f t="shared" ca="1" si="412"/>
        <v>1E-4</v>
      </c>
      <c r="B948" s="304">
        <f t="shared" ca="1" si="413"/>
        <v>33.356700000002064</v>
      </c>
      <c r="D948" s="306">
        <f t="shared" ca="1" si="414"/>
        <v>-0.73031223151169178</v>
      </c>
      <c r="E948" s="307">
        <f t="shared" ca="1" si="415"/>
        <v>-1.32593035090356</v>
      </c>
      <c r="F948" s="304">
        <f t="shared" ca="1" si="416"/>
        <v>1.5137527046855521</v>
      </c>
      <c r="G948" s="306">
        <f t="shared" ca="1" si="417"/>
        <v>9.0262341426988133</v>
      </c>
      <c r="H948" s="307">
        <f t="shared" ca="1" si="418"/>
        <v>-104.85914416836938</v>
      </c>
      <c r="I948" s="304">
        <f t="shared" ca="1" si="419"/>
        <v>105.24691453207403</v>
      </c>
      <c r="J948" s="306">
        <f t="shared" ca="1" si="420"/>
        <v>725.01152856350234</v>
      </c>
      <c r="K948" s="307">
        <f t="shared" ca="1" si="421"/>
        <v>-7.5609075118006546</v>
      </c>
      <c r="L948" s="304">
        <f t="shared" ca="1" si="406"/>
        <v>725.05095260428982</v>
      </c>
      <c r="M948" s="306">
        <f t="shared" ca="1" si="422"/>
        <v>-1.4849283854328024</v>
      </c>
      <c r="N948" s="304">
        <f t="shared" ca="1" si="423"/>
        <v>-85.080129364475169</v>
      </c>
      <c r="P948" s="310">
        <f t="shared" ca="1" si="424"/>
        <v>23</v>
      </c>
      <c r="Q948" s="304">
        <f t="shared" ca="1" si="425"/>
        <v>0</v>
      </c>
      <c r="R948" s="306">
        <f t="shared" ca="1" si="426"/>
        <v>0</v>
      </c>
      <c r="S948" s="307">
        <f t="shared" ca="1" si="427"/>
        <v>3.2539999999999996</v>
      </c>
      <c r="T948" s="304">
        <f t="shared" ca="1" si="407"/>
        <v>31.921739999999996</v>
      </c>
      <c r="U948" s="311">
        <f t="shared" ca="1" si="408"/>
        <v>0</v>
      </c>
      <c r="V948" s="306">
        <f t="shared" ca="1" si="409"/>
        <v>1.2259265614524681</v>
      </c>
      <c r="W948" s="304">
        <f t="shared" ca="1" si="410"/>
        <v>27.709351479469106</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1.258411065328735</v>
      </c>
      <c r="AH948" s="304">
        <f t="shared" ca="1" si="434"/>
        <v>-8.5154444256430324</v>
      </c>
    </row>
    <row r="949" spans="1:34" x14ac:dyDescent="0.2">
      <c r="A949" s="347">
        <f t="shared" ca="1" si="412"/>
        <v>1E-4</v>
      </c>
      <c r="B949" s="304">
        <f t="shared" ca="1" si="413"/>
        <v>33.356800000002067</v>
      </c>
      <c r="D949" s="306">
        <f t="shared" ca="1" si="414"/>
        <v>-0.73030796161045908</v>
      </c>
      <c r="E949" s="307">
        <f t="shared" ca="1" si="415"/>
        <v>-1.3259005823305436</v>
      </c>
      <c r="F949" s="304">
        <f t="shared" ca="1" si="416"/>
        <v>1.5137245697339059</v>
      </c>
      <c r="G949" s="306">
        <f t="shared" ca="1" si="417"/>
        <v>9.0261611119026526</v>
      </c>
      <c r="H949" s="307">
        <f t="shared" ca="1" si="418"/>
        <v>-104.85927675842761</v>
      </c>
      <c r="I949" s="304">
        <f t="shared" ca="1" si="419"/>
        <v>105.24704037035218</v>
      </c>
      <c r="J949" s="306">
        <f t="shared" ca="1" si="420"/>
        <v>725.01152856350234</v>
      </c>
      <c r="K949" s="307">
        <f t="shared" ca="1" si="421"/>
        <v>-7.5713934328469943</v>
      </c>
      <c r="L949" s="304">
        <f t="shared" ca="1" si="406"/>
        <v>725.0510620283934</v>
      </c>
      <c r="M949" s="306">
        <f t="shared" ca="1" si="422"/>
        <v>-1.4849291848184336</v>
      </c>
      <c r="N949" s="304">
        <f t="shared" ca="1" si="423"/>
        <v>-85.080175165898041</v>
      </c>
      <c r="P949" s="310">
        <f t="shared" ca="1" si="424"/>
        <v>23</v>
      </c>
      <c r="Q949" s="304">
        <f t="shared" ca="1" si="425"/>
        <v>0</v>
      </c>
      <c r="R949" s="306">
        <f t="shared" ca="1" si="426"/>
        <v>0</v>
      </c>
      <c r="S949" s="307">
        <f t="shared" ca="1" si="427"/>
        <v>3.2539999999999996</v>
      </c>
      <c r="T949" s="304">
        <f t="shared" ca="1" si="407"/>
        <v>31.921739999999996</v>
      </c>
      <c r="U949" s="311">
        <f t="shared" ca="1" si="408"/>
        <v>0</v>
      </c>
      <c r="V949" s="306">
        <f t="shared" ca="1" si="409"/>
        <v>1.2259278469502393</v>
      </c>
      <c r="W949" s="304">
        <f t="shared" ca="1" si="410"/>
        <v>27.709446796674175</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1.2583824451916712</v>
      </c>
      <c r="AH949" s="304">
        <f t="shared" ca="1" si="434"/>
        <v>-8.5154737183371569</v>
      </c>
    </row>
    <row r="950" spans="1:34" x14ac:dyDescent="0.2">
      <c r="A950" s="347">
        <f t="shared" ca="1" si="412"/>
        <v>1E-4</v>
      </c>
      <c r="B950" s="304">
        <f t="shared" ca="1" si="413"/>
        <v>33.356900000002071</v>
      </c>
      <c r="D950" s="306">
        <f t="shared" ca="1" si="414"/>
        <v>-0.73030369170099585</v>
      </c>
      <c r="E950" s="307">
        <f t="shared" ca="1" si="415"/>
        <v>-1.3258708141390869</v>
      </c>
      <c r="F950" s="304">
        <f t="shared" ca="1" si="416"/>
        <v>1.5136964351870386</v>
      </c>
      <c r="G950" s="306">
        <f t="shared" ca="1" si="417"/>
        <v>9.0260880815334819</v>
      </c>
      <c r="H950" s="307">
        <f t="shared" ca="1" si="418"/>
        <v>-104.85940934550902</v>
      </c>
      <c r="I950" s="304">
        <f t="shared" ca="1" si="419"/>
        <v>105.24716620576834</v>
      </c>
      <c r="J950" s="306">
        <f t="shared" ca="1" si="420"/>
        <v>725.01152856350234</v>
      </c>
      <c r="K950" s="307">
        <f t="shared" ca="1" si="421"/>
        <v>-7.5818793671521911</v>
      </c>
      <c r="L950" s="304">
        <f t="shared" ca="1" si="406"/>
        <v>725.05117160426971</v>
      </c>
      <c r="M950" s="306">
        <f t="shared" ca="1" si="422"/>
        <v>-1.4849299841956858</v>
      </c>
      <c r="N950" s="304">
        <f t="shared" ca="1" si="423"/>
        <v>-85.080220966840827</v>
      </c>
      <c r="P950" s="310">
        <f t="shared" ca="1" si="424"/>
        <v>23</v>
      </c>
      <c r="Q950" s="304">
        <f t="shared" ca="1" si="425"/>
        <v>0</v>
      </c>
      <c r="R950" s="306">
        <f t="shared" ca="1" si="426"/>
        <v>0</v>
      </c>
      <c r="S950" s="307">
        <f t="shared" ca="1" si="427"/>
        <v>3.2539999999999996</v>
      </c>
      <c r="T950" s="304">
        <f t="shared" ca="1" si="407"/>
        <v>31.921739999999996</v>
      </c>
      <c r="U950" s="311">
        <f t="shared" ca="1" si="408"/>
        <v>0</v>
      </c>
      <c r="V950" s="306">
        <f t="shared" ca="1" si="409"/>
        <v>1.2259291324509842</v>
      </c>
      <c r="W950" s="304">
        <f t="shared" ca="1" si="410"/>
        <v>27.70954211265764</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1.2583538254167319</v>
      </c>
      <c r="AH950" s="304">
        <f t="shared" ca="1" si="434"/>
        <v>-8.5155030106558627</v>
      </c>
    </row>
    <row r="951" spans="1:34" x14ac:dyDescent="0.2">
      <c r="A951" s="347">
        <f t="shared" ca="1" si="412"/>
        <v>1E-4</v>
      </c>
      <c r="B951" s="304">
        <f t="shared" ca="1" si="413"/>
        <v>33.357000000002074</v>
      </c>
      <c r="D951" s="306">
        <f t="shared" ca="1" si="414"/>
        <v>-0.73029942178330021</v>
      </c>
      <c r="E951" s="307">
        <f t="shared" ca="1" si="415"/>
        <v>-1.3258410463291881</v>
      </c>
      <c r="F951" s="304">
        <f t="shared" ca="1" si="416"/>
        <v>1.5136683010449479</v>
      </c>
      <c r="G951" s="306">
        <f t="shared" ca="1" si="417"/>
        <v>9.0260150515913029</v>
      </c>
      <c r="H951" s="307">
        <f t="shared" ca="1" si="418"/>
        <v>-104.85954192961366</v>
      </c>
      <c r="I951" s="304">
        <f t="shared" ca="1" si="419"/>
        <v>105.24729203832257</v>
      </c>
      <c r="J951" s="306">
        <f t="shared" ca="1" si="420"/>
        <v>725.01152856350234</v>
      </c>
      <c r="K951" s="307">
        <f t="shared" ca="1" si="421"/>
        <v>-7.5923653147159476</v>
      </c>
      <c r="L951" s="304">
        <f t="shared" ca="1" si="406"/>
        <v>725.05128133191954</v>
      </c>
      <c r="M951" s="306">
        <f t="shared" ca="1" si="422"/>
        <v>-1.4849307835645587</v>
      </c>
      <c r="N951" s="304">
        <f t="shared" ca="1" si="423"/>
        <v>-85.080266767303527</v>
      </c>
      <c r="P951" s="310">
        <f t="shared" ca="1" si="424"/>
        <v>23</v>
      </c>
      <c r="Q951" s="304">
        <f t="shared" ca="1" si="425"/>
        <v>0</v>
      </c>
      <c r="R951" s="306">
        <f t="shared" ca="1" si="426"/>
        <v>0</v>
      </c>
      <c r="S951" s="307">
        <f t="shared" ca="1" si="427"/>
        <v>3.2539999999999996</v>
      </c>
      <c r="T951" s="304">
        <f t="shared" ca="1" si="407"/>
        <v>31.921739999999996</v>
      </c>
      <c r="U951" s="311">
        <f t="shared" ca="1" si="408"/>
        <v>0</v>
      </c>
      <c r="V951" s="306">
        <f t="shared" ca="1" si="409"/>
        <v>1.225930417954703</v>
      </c>
      <c r="W951" s="304">
        <f t="shared" ca="1" si="410"/>
        <v>27.709637427419516</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1.2583252060039101</v>
      </c>
      <c r="AH951" s="304">
        <f t="shared" ca="1" si="434"/>
        <v>-8.5155323025991532</v>
      </c>
    </row>
    <row r="952" spans="1:34" x14ac:dyDescent="0.2">
      <c r="A952" s="347">
        <f t="shared" ca="1" si="412"/>
        <v>1E-4</v>
      </c>
      <c r="B952" s="304">
        <f t="shared" ca="1" si="413"/>
        <v>33.357100000002077</v>
      </c>
      <c r="D952" s="306">
        <f t="shared" ca="1" si="414"/>
        <v>-0.73029515185737592</v>
      </c>
      <c r="E952" s="307">
        <f t="shared" ca="1" si="415"/>
        <v>-1.3258112789008418</v>
      </c>
      <c r="F952" s="304">
        <f t="shared" ca="1" si="416"/>
        <v>1.513640167307631</v>
      </c>
      <c r="G952" s="306">
        <f t="shared" ca="1" si="417"/>
        <v>9.0259420220761175</v>
      </c>
      <c r="H952" s="307">
        <f t="shared" ca="1" si="418"/>
        <v>-104.85967451074154</v>
      </c>
      <c r="I952" s="304">
        <f t="shared" ca="1" si="419"/>
        <v>105.24741786801488</v>
      </c>
      <c r="J952" s="306">
        <f t="shared" ca="1" si="420"/>
        <v>725.01152856350234</v>
      </c>
      <c r="K952" s="307">
        <f t="shared" ca="1" si="421"/>
        <v>-7.6028512755379651</v>
      </c>
      <c r="L952" s="304">
        <f t="shared" ca="1" si="406"/>
        <v>725.05139121134312</v>
      </c>
      <c r="M952" s="306">
        <f t="shared" ca="1" si="422"/>
        <v>-1.4849315829250522</v>
      </c>
      <c r="N952" s="304">
        <f t="shared" ca="1" si="423"/>
        <v>-85.080312567286114</v>
      </c>
      <c r="P952" s="310">
        <f t="shared" ca="1" si="424"/>
        <v>23</v>
      </c>
      <c r="Q952" s="304">
        <f t="shared" ca="1" si="425"/>
        <v>0</v>
      </c>
      <c r="R952" s="306">
        <f t="shared" ca="1" si="426"/>
        <v>0</v>
      </c>
      <c r="S952" s="307">
        <f t="shared" ca="1" si="427"/>
        <v>3.2539999999999996</v>
      </c>
      <c r="T952" s="304">
        <f t="shared" ca="1" si="407"/>
        <v>31.921739999999996</v>
      </c>
      <c r="U952" s="311">
        <f t="shared" ca="1" si="408"/>
        <v>0</v>
      </c>
      <c r="V952" s="306">
        <f t="shared" ca="1" si="409"/>
        <v>1.2259317034613957</v>
      </c>
      <c r="W952" s="304">
        <f t="shared" ca="1" si="410"/>
        <v>27.709732740959812</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1.2582965869532075</v>
      </c>
      <c r="AH952" s="304">
        <f t="shared" ca="1" si="434"/>
        <v>-8.515561594167032</v>
      </c>
    </row>
    <row r="953" spans="1:34" x14ac:dyDescent="0.2">
      <c r="A953" s="347">
        <f t="shared" ca="1" si="412"/>
        <v>1E-4</v>
      </c>
      <c r="B953" s="304">
        <f t="shared" ca="1" si="413"/>
        <v>33.357200000002081</v>
      </c>
      <c r="D953" s="306">
        <f t="shared" ca="1" si="414"/>
        <v>-0.73029088192322489</v>
      </c>
      <c r="E953" s="307">
        <f t="shared" ca="1" si="415"/>
        <v>-1.3257815118540464</v>
      </c>
      <c r="F953" s="304">
        <f t="shared" ca="1" si="416"/>
        <v>1.5136120339750878</v>
      </c>
      <c r="G953" s="306">
        <f t="shared" ca="1" si="417"/>
        <v>9.0258689929879257</v>
      </c>
      <c r="H953" s="307">
        <f t="shared" ca="1" si="418"/>
        <v>-104.85980708889272</v>
      </c>
      <c r="I953" s="304">
        <f t="shared" ca="1" si="419"/>
        <v>105.24754369484533</v>
      </c>
      <c r="J953" s="306">
        <f t="shared" ca="1" si="420"/>
        <v>725.01152856350234</v>
      </c>
      <c r="K953" s="307">
        <f t="shared" ca="1" si="421"/>
        <v>-7.6133372496179472</v>
      </c>
      <c r="L953" s="304">
        <f t="shared" ca="1" si="406"/>
        <v>725.05150124254112</v>
      </c>
      <c r="M953" s="306">
        <f t="shared" ca="1" si="422"/>
        <v>-1.4849323822771672</v>
      </c>
      <c r="N953" s="304">
        <f t="shared" ca="1" si="423"/>
        <v>-85.080358366788644</v>
      </c>
      <c r="P953" s="310">
        <f t="shared" ca="1" si="424"/>
        <v>23</v>
      </c>
      <c r="Q953" s="304">
        <f t="shared" ca="1" si="425"/>
        <v>0</v>
      </c>
      <c r="R953" s="306">
        <f t="shared" ca="1" si="426"/>
        <v>0</v>
      </c>
      <c r="S953" s="307">
        <f t="shared" ca="1" si="427"/>
        <v>3.2539999999999996</v>
      </c>
      <c r="T953" s="304">
        <f t="shared" ca="1" si="407"/>
        <v>31.921739999999996</v>
      </c>
      <c r="U953" s="311">
        <f t="shared" ca="1" si="408"/>
        <v>0</v>
      </c>
      <c r="V953" s="306">
        <f t="shared" ca="1" si="409"/>
        <v>1.2259329889710626</v>
      </c>
      <c r="W953" s="304">
        <f t="shared" ca="1" si="410"/>
        <v>27.709828053278542</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1.2582679682646187</v>
      </c>
      <c r="AH953" s="304">
        <f t="shared" ca="1" si="434"/>
        <v>-8.5155908853595008</v>
      </c>
    </row>
    <row r="954" spans="1:34" x14ac:dyDescent="0.2">
      <c r="A954" s="347">
        <f t="shared" ca="1" si="412"/>
        <v>1E-4</v>
      </c>
      <c r="B954" s="304">
        <f t="shared" ca="1" si="413"/>
        <v>33.357300000002084</v>
      </c>
      <c r="D954" s="306">
        <f t="shared" ca="1" si="414"/>
        <v>-0.73028661198084388</v>
      </c>
      <c r="E954" s="307">
        <f t="shared" ca="1" si="415"/>
        <v>-1.3257517451887963</v>
      </c>
      <c r="F954" s="304">
        <f t="shared" ca="1" si="416"/>
        <v>1.513583901047312</v>
      </c>
      <c r="G954" s="306">
        <f t="shared" ca="1" si="417"/>
        <v>9.0257959643267274</v>
      </c>
      <c r="H954" s="307">
        <f t="shared" ca="1" si="418"/>
        <v>-104.85993966406724</v>
      </c>
      <c r="I954" s="304">
        <f t="shared" ca="1" si="419"/>
        <v>105.24766951881395</v>
      </c>
      <c r="J954" s="306">
        <f t="shared" ca="1" si="420"/>
        <v>725.01152856350234</v>
      </c>
      <c r="K954" s="307">
        <f t="shared" ca="1" si="421"/>
        <v>-7.6238232369555954</v>
      </c>
      <c r="L954" s="304">
        <f t="shared" ca="1" si="406"/>
        <v>725.05161142551401</v>
      </c>
      <c r="M954" s="306">
        <f t="shared" ca="1" si="422"/>
        <v>-1.484933181620903</v>
      </c>
      <c r="N954" s="304">
        <f t="shared" ca="1" si="423"/>
        <v>-85.080404165811089</v>
      </c>
      <c r="P954" s="310">
        <f t="shared" ca="1" si="424"/>
        <v>23</v>
      </c>
      <c r="Q954" s="304">
        <f t="shared" ca="1" si="425"/>
        <v>0</v>
      </c>
      <c r="R954" s="306">
        <f t="shared" ca="1" si="426"/>
        <v>0</v>
      </c>
      <c r="S954" s="307">
        <f t="shared" ca="1" si="427"/>
        <v>3.2539999999999996</v>
      </c>
      <c r="T954" s="304">
        <f t="shared" ca="1" si="407"/>
        <v>31.921739999999996</v>
      </c>
      <c r="U954" s="311">
        <f t="shared" ca="1" si="408"/>
        <v>0</v>
      </c>
      <c r="V954" s="306">
        <f t="shared" ca="1" si="409"/>
        <v>1.225934274483703</v>
      </c>
      <c r="W954" s="304">
        <f t="shared" ca="1" si="410"/>
        <v>27.709923364375701</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1.2582393499381368</v>
      </c>
      <c r="AH954" s="304">
        <f t="shared" ca="1" si="434"/>
        <v>-8.5156201761765669</v>
      </c>
    </row>
    <row r="955" spans="1:34" x14ac:dyDescent="0.2">
      <c r="A955" s="347">
        <f t="shared" ca="1" si="412"/>
        <v>1E-4</v>
      </c>
      <c r="B955" s="304">
        <f t="shared" ca="1" si="413"/>
        <v>33.357400000002087</v>
      </c>
      <c r="D955" s="306">
        <f t="shared" ca="1" si="414"/>
        <v>-0.73028234203023756</v>
      </c>
      <c r="E955" s="307">
        <f t="shared" ca="1" si="415"/>
        <v>-1.3257219789050954</v>
      </c>
      <c r="F955" s="304">
        <f t="shared" ca="1" si="416"/>
        <v>1.5135557685243086</v>
      </c>
      <c r="G955" s="306">
        <f t="shared" ca="1" si="417"/>
        <v>9.0257229360925244</v>
      </c>
      <c r="H955" s="307">
        <f t="shared" ca="1" si="418"/>
        <v>-104.86007223626513</v>
      </c>
      <c r="I955" s="304">
        <f t="shared" ca="1" si="419"/>
        <v>105.24779533992077</v>
      </c>
      <c r="J955" s="306">
        <f t="shared" ca="1" si="420"/>
        <v>725.01152856350234</v>
      </c>
      <c r="K955" s="307">
        <f t="shared" ca="1" si="421"/>
        <v>-7.6343092375506121</v>
      </c>
      <c r="L955" s="304">
        <f t="shared" ca="1" si="406"/>
        <v>725.05172176026224</v>
      </c>
      <c r="M955" s="306">
        <f t="shared" ca="1" si="422"/>
        <v>-1.4849339809562603</v>
      </c>
      <c r="N955" s="304">
        <f t="shared" ca="1" si="423"/>
        <v>-85.080449964353477</v>
      </c>
      <c r="P955" s="310">
        <f t="shared" ca="1" si="424"/>
        <v>23</v>
      </c>
      <c r="Q955" s="304">
        <f t="shared" ca="1" si="425"/>
        <v>0</v>
      </c>
      <c r="R955" s="306">
        <f t="shared" ca="1" si="426"/>
        <v>0</v>
      </c>
      <c r="S955" s="307">
        <f t="shared" ca="1" si="427"/>
        <v>3.2539999999999996</v>
      </c>
      <c r="T955" s="304">
        <f t="shared" ca="1" si="407"/>
        <v>31.921739999999996</v>
      </c>
      <c r="U955" s="311">
        <f t="shared" ca="1" si="408"/>
        <v>0</v>
      </c>
      <c r="V955" s="306">
        <f t="shared" ca="1" si="409"/>
        <v>1.2259355599993171</v>
      </c>
      <c r="W955" s="304">
        <f t="shared" ca="1" si="410"/>
        <v>27.710018674251309</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1.2582107319737705</v>
      </c>
      <c r="AH955" s="304">
        <f t="shared" ca="1" si="434"/>
        <v>-8.5156494666182247</v>
      </c>
    </row>
    <row r="956" spans="1:34" x14ac:dyDescent="0.2">
      <c r="A956" s="347">
        <f t="shared" ca="1" si="412"/>
        <v>1E-4</v>
      </c>
      <c r="B956" s="304">
        <f t="shared" ca="1" si="413"/>
        <v>33.357500000002091</v>
      </c>
      <c r="D956" s="306">
        <f t="shared" ca="1" si="414"/>
        <v>-0.73027807207140483</v>
      </c>
      <c r="E956" s="307">
        <f t="shared" ca="1" si="415"/>
        <v>-1.3256922130029327</v>
      </c>
      <c r="F956" s="304">
        <f t="shared" ca="1" si="416"/>
        <v>1.5135276364060686</v>
      </c>
      <c r="G956" s="306">
        <f t="shared" ca="1" si="417"/>
        <v>9.0256499082853168</v>
      </c>
      <c r="H956" s="307">
        <f t="shared" ca="1" si="418"/>
        <v>-104.86020480548643</v>
      </c>
      <c r="I956" s="304">
        <f t="shared" ca="1" si="419"/>
        <v>105.24792115816584</v>
      </c>
      <c r="J956" s="306">
        <f t="shared" ca="1" si="420"/>
        <v>725.01152856350234</v>
      </c>
      <c r="K956" s="307">
        <f t="shared" ca="1" si="421"/>
        <v>-7.6447952514026998</v>
      </c>
      <c r="L956" s="304">
        <f t="shared" ca="1" si="406"/>
        <v>725.05183224678638</v>
      </c>
      <c r="M956" s="306">
        <f t="shared" ca="1" si="422"/>
        <v>-1.4849347802832391</v>
      </c>
      <c r="N956" s="304">
        <f t="shared" ca="1" si="423"/>
        <v>-85.080495762415808</v>
      </c>
      <c r="P956" s="310">
        <f t="shared" ca="1" si="424"/>
        <v>23</v>
      </c>
      <c r="Q956" s="304">
        <f t="shared" ca="1" si="425"/>
        <v>0</v>
      </c>
      <c r="R956" s="306">
        <f t="shared" ca="1" si="426"/>
        <v>0</v>
      </c>
      <c r="S956" s="307">
        <f t="shared" ca="1" si="427"/>
        <v>3.2539999999999996</v>
      </c>
      <c r="T956" s="304">
        <f t="shared" ca="1" si="407"/>
        <v>31.921739999999996</v>
      </c>
      <c r="U956" s="311">
        <f t="shared" ca="1" si="408"/>
        <v>0</v>
      </c>
      <c r="V956" s="306">
        <f t="shared" ca="1" si="409"/>
        <v>1.2259368455179054</v>
      </c>
      <c r="W956" s="304">
        <f t="shared" ca="1" si="410"/>
        <v>27.71011398290538</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1.2581821143715075</v>
      </c>
      <c r="AH956" s="304">
        <f t="shared" ca="1" si="434"/>
        <v>-8.5156787566844852</v>
      </c>
    </row>
    <row r="957" spans="1:34" x14ac:dyDescent="0.2">
      <c r="A957" s="347">
        <f t="shared" ca="1" si="412"/>
        <v>1E-4</v>
      </c>
      <c r="B957" s="304">
        <f t="shared" ca="1" si="413"/>
        <v>33.357600000002094</v>
      </c>
      <c r="D957" s="306">
        <f t="shared" ca="1" si="414"/>
        <v>-0.73027380210434545</v>
      </c>
      <c r="E957" s="307">
        <f t="shared" ca="1" si="415"/>
        <v>-1.3256624474823084</v>
      </c>
      <c r="F957" s="304">
        <f t="shared" ca="1" si="416"/>
        <v>1.5134995046925919</v>
      </c>
      <c r="G957" s="306">
        <f t="shared" ca="1" si="417"/>
        <v>9.0255768809051062</v>
      </c>
      <c r="H957" s="307">
        <f t="shared" ca="1" si="418"/>
        <v>-104.86033737173118</v>
      </c>
      <c r="I957" s="304">
        <f t="shared" ca="1" si="419"/>
        <v>105.24804697354917</v>
      </c>
      <c r="J957" s="306">
        <f t="shared" ca="1" si="420"/>
        <v>725.01152856350234</v>
      </c>
      <c r="K957" s="307">
        <f t="shared" ca="1" si="421"/>
        <v>-7.6552812785115609</v>
      </c>
      <c r="L957" s="304">
        <f t="shared" ca="1" si="406"/>
        <v>725.05194288508687</v>
      </c>
      <c r="M957" s="306">
        <f t="shared" ca="1" si="422"/>
        <v>-1.4849355796018393</v>
      </c>
      <c r="N957" s="304">
        <f t="shared" ca="1" si="423"/>
        <v>-85.080541559998096</v>
      </c>
      <c r="P957" s="310">
        <f t="shared" ca="1" si="424"/>
        <v>23</v>
      </c>
      <c r="Q957" s="304">
        <f t="shared" ca="1" si="425"/>
        <v>0</v>
      </c>
      <c r="R957" s="306">
        <f t="shared" ca="1" si="426"/>
        <v>0</v>
      </c>
      <c r="S957" s="307">
        <f t="shared" ca="1" si="427"/>
        <v>3.2539999999999996</v>
      </c>
      <c r="T957" s="304">
        <f t="shared" ca="1" si="407"/>
        <v>31.921739999999996</v>
      </c>
      <c r="U957" s="311">
        <f t="shared" ca="1" si="408"/>
        <v>0</v>
      </c>
      <c r="V957" s="306">
        <f t="shared" ca="1" si="409"/>
        <v>1.225938131039467</v>
      </c>
      <c r="W957" s="304">
        <f t="shared" ca="1" si="410"/>
        <v>27.710209290337893</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1.2581534971313495</v>
      </c>
      <c r="AH957" s="304">
        <f t="shared" ca="1" si="434"/>
        <v>-8.5157080463753481</v>
      </c>
    </row>
    <row r="958" spans="1:34" x14ac:dyDescent="0.2">
      <c r="A958" s="347">
        <f t="shared" ca="1" si="412"/>
        <v>1E-4</v>
      </c>
      <c r="B958" s="304">
        <f t="shared" ca="1" si="413"/>
        <v>33.357700000002097</v>
      </c>
      <c r="D958" s="306">
        <f t="shared" ca="1" si="414"/>
        <v>-0.73026953212906265</v>
      </c>
      <c r="E958" s="307">
        <f t="shared" ca="1" si="415"/>
        <v>-1.3256326823432261</v>
      </c>
      <c r="F958" s="304">
        <f t="shared" ca="1" si="416"/>
        <v>1.5134713733838829</v>
      </c>
      <c r="G958" s="306">
        <f t="shared" ca="1" si="417"/>
        <v>9.0255038539518928</v>
      </c>
      <c r="H958" s="307">
        <f t="shared" ca="1" si="418"/>
        <v>-104.86046993499941</v>
      </c>
      <c r="I958" s="304">
        <f t="shared" ca="1" si="419"/>
        <v>105.24817278607081</v>
      </c>
      <c r="J958" s="306">
        <f t="shared" ca="1" si="420"/>
        <v>725.01152856350234</v>
      </c>
      <c r="K958" s="307">
        <f t="shared" ca="1" si="421"/>
        <v>-7.6657673188768971</v>
      </c>
      <c r="L958" s="304">
        <f t="shared" ca="1" si="406"/>
        <v>725.0520536751643</v>
      </c>
      <c r="M958" s="306">
        <f t="shared" ca="1" si="422"/>
        <v>-1.4849363789120611</v>
      </c>
      <c r="N958" s="304">
        <f t="shared" ca="1" si="423"/>
        <v>-85.080587357100313</v>
      </c>
      <c r="P958" s="310">
        <f t="shared" ca="1" si="424"/>
        <v>23</v>
      </c>
      <c r="Q958" s="304">
        <f t="shared" ca="1" si="425"/>
        <v>0</v>
      </c>
      <c r="R958" s="306">
        <f t="shared" ca="1" si="426"/>
        <v>0</v>
      </c>
      <c r="S958" s="307">
        <f t="shared" ca="1" si="427"/>
        <v>3.2539999999999996</v>
      </c>
      <c r="T958" s="304">
        <f t="shared" ca="1" si="407"/>
        <v>31.921739999999996</v>
      </c>
      <c r="U958" s="311">
        <f t="shared" ca="1" si="408"/>
        <v>0</v>
      </c>
      <c r="V958" s="306">
        <f t="shared" ca="1" si="409"/>
        <v>1.2259394165640023</v>
      </c>
      <c r="W958" s="304">
        <f t="shared" ca="1" si="410"/>
        <v>27.710304596548891</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1.2581248802532983</v>
      </c>
      <c r="AH958" s="304">
        <f t="shared" ca="1" si="434"/>
        <v>-8.5157373356908099</v>
      </c>
    </row>
    <row r="959" spans="1:34" x14ac:dyDescent="0.2">
      <c r="A959" s="347">
        <f t="shared" ca="1" si="412"/>
        <v>1E-4</v>
      </c>
      <c r="B959" s="304">
        <f t="shared" ca="1" si="413"/>
        <v>33.357800000002101</v>
      </c>
      <c r="D959" s="306">
        <f t="shared" ca="1" si="414"/>
        <v>-0.73026526214555731</v>
      </c>
      <c r="E959" s="307">
        <f t="shared" ca="1" si="415"/>
        <v>-1.3256029175856732</v>
      </c>
      <c r="F959" s="304">
        <f t="shared" ca="1" si="416"/>
        <v>1.5134432424799316</v>
      </c>
      <c r="G959" s="306">
        <f t="shared" ca="1" si="417"/>
        <v>9.0254308274256783</v>
      </c>
      <c r="H959" s="307">
        <f t="shared" ca="1" si="418"/>
        <v>-104.86060249529118</v>
      </c>
      <c r="I959" s="304">
        <f t="shared" ca="1" si="419"/>
        <v>105.24829859573082</v>
      </c>
      <c r="J959" s="306">
        <f t="shared" ca="1" si="420"/>
        <v>725.01152856350234</v>
      </c>
      <c r="K959" s="307">
        <f t="shared" ca="1" si="421"/>
        <v>-7.6762533724984117</v>
      </c>
      <c r="L959" s="304">
        <f t="shared" ca="1" si="406"/>
        <v>725.05216461701912</v>
      </c>
      <c r="M959" s="306">
        <f t="shared" ca="1" si="422"/>
        <v>-1.4849371782139047</v>
      </c>
      <c r="N959" s="304">
        <f t="shared" ca="1" si="423"/>
        <v>-85.080633153722516</v>
      </c>
      <c r="P959" s="310">
        <f t="shared" ca="1" si="424"/>
        <v>23</v>
      </c>
      <c r="Q959" s="304">
        <f t="shared" ca="1" si="425"/>
        <v>0</v>
      </c>
      <c r="R959" s="306">
        <f t="shared" ca="1" si="426"/>
        <v>0</v>
      </c>
      <c r="S959" s="307">
        <f t="shared" ca="1" si="427"/>
        <v>3.2539999999999996</v>
      </c>
      <c r="T959" s="304">
        <f t="shared" ca="1" si="407"/>
        <v>31.921739999999996</v>
      </c>
      <c r="U959" s="311">
        <f t="shared" ca="1" si="408"/>
        <v>0</v>
      </c>
      <c r="V959" s="306">
        <f t="shared" ca="1" si="409"/>
        <v>1.2259407020915112</v>
      </c>
      <c r="W959" s="304">
        <f t="shared" ca="1" si="410"/>
        <v>27.710399901538377</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1.2580962637373432</v>
      </c>
      <c r="AH959" s="304">
        <f t="shared" ca="1" si="434"/>
        <v>-8.5157666246308832</v>
      </c>
    </row>
    <row r="960" spans="1:34" x14ac:dyDescent="0.2">
      <c r="A960" s="347">
        <f t="shared" ca="1" si="412"/>
        <v>1E-4</v>
      </c>
      <c r="B960" s="304">
        <f t="shared" ca="1" si="413"/>
        <v>33.357900000002104</v>
      </c>
      <c r="D960" s="306">
        <f t="shared" ca="1" si="414"/>
        <v>-0.73026099215382922</v>
      </c>
      <c r="E960" s="307">
        <f t="shared" ca="1" si="415"/>
        <v>-1.325573153209648</v>
      </c>
      <c r="F960" s="304">
        <f t="shared" ca="1" si="416"/>
        <v>1.513415111980736</v>
      </c>
      <c r="G960" s="306">
        <f t="shared" ca="1" si="417"/>
        <v>9.0253578013264626</v>
      </c>
      <c r="H960" s="307">
        <f t="shared" ca="1" si="418"/>
        <v>-104.8607350526065</v>
      </c>
      <c r="I960" s="304">
        <f t="shared" ca="1" si="419"/>
        <v>105.2484244025292</v>
      </c>
      <c r="J960" s="306">
        <f t="shared" ca="1" si="420"/>
        <v>725.01152856350234</v>
      </c>
      <c r="K960" s="307">
        <f t="shared" ca="1" si="421"/>
        <v>-7.6867394393758062</v>
      </c>
      <c r="L960" s="304">
        <f t="shared" ca="1" si="406"/>
        <v>725.05227571065177</v>
      </c>
      <c r="M960" s="306">
        <f t="shared" ca="1" si="422"/>
        <v>-1.4849379775073701</v>
      </c>
      <c r="N960" s="304">
        <f t="shared" ca="1" si="423"/>
        <v>-85.080678949864676</v>
      </c>
      <c r="P960" s="310">
        <f t="shared" ca="1" si="424"/>
        <v>23</v>
      </c>
      <c r="Q960" s="304">
        <f t="shared" ca="1" si="425"/>
        <v>0</v>
      </c>
      <c r="R960" s="306">
        <f t="shared" ca="1" si="426"/>
        <v>0</v>
      </c>
      <c r="S960" s="307">
        <f t="shared" ca="1" si="427"/>
        <v>3.2539999999999996</v>
      </c>
      <c r="T960" s="304">
        <f t="shared" ca="1" si="407"/>
        <v>31.921739999999996</v>
      </c>
      <c r="U960" s="311">
        <f t="shared" ca="1" si="408"/>
        <v>0</v>
      </c>
      <c r="V960" s="306">
        <f t="shared" ca="1" si="409"/>
        <v>1.2259419876219939</v>
      </c>
      <c r="W960" s="304">
        <f t="shared" ca="1" si="410"/>
        <v>27.710495205306334</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1.2580676475834824</v>
      </c>
      <c r="AH960" s="304">
        <f t="shared" ca="1" si="434"/>
        <v>-8.5157959131955696</v>
      </c>
    </row>
    <row r="961" spans="1:34" x14ac:dyDescent="0.2">
      <c r="A961" s="347">
        <f t="shared" ca="1" si="412"/>
        <v>1E-4</v>
      </c>
      <c r="B961" s="304">
        <f t="shared" ca="1" si="413"/>
        <v>33.358000000002107</v>
      </c>
      <c r="D961" s="306">
        <f t="shared" ca="1" si="414"/>
        <v>-0.73025672215387938</v>
      </c>
      <c r="E961" s="307">
        <f t="shared" ca="1" si="415"/>
        <v>-1.3255433892151611</v>
      </c>
      <c r="F961" s="304">
        <f t="shared" ca="1" si="416"/>
        <v>1.5133869818863068</v>
      </c>
      <c r="G961" s="306">
        <f t="shared" ca="1" si="417"/>
        <v>9.0252847756542476</v>
      </c>
      <c r="H961" s="307">
        <f t="shared" ca="1" si="418"/>
        <v>-104.86086760694542</v>
      </c>
      <c r="I961" s="304">
        <f t="shared" ca="1" si="419"/>
        <v>105.24855020646599</v>
      </c>
      <c r="J961" s="306">
        <f t="shared" ca="1" si="420"/>
        <v>725.01152856350234</v>
      </c>
      <c r="K961" s="307">
        <f t="shared" ca="1" si="421"/>
        <v>-7.697225519508784</v>
      </c>
      <c r="L961" s="304">
        <f t="shared" ca="1" si="406"/>
        <v>725.05238695606283</v>
      </c>
      <c r="M961" s="306">
        <f t="shared" ca="1" si="422"/>
        <v>-1.4849387767924576</v>
      </c>
      <c r="N961" s="304">
        <f t="shared" ca="1" si="423"/>
        <v>-85.080724745526808</v>
      </c>
      <c r="P961" s="310">
        <f t="shared" ca="1" si="424"/>
        <v>23</v>
      </c>
      <c r="Q961" s="304">
        <f t="shared" ca="1" si="425"/>
        <v>0</v>
      </c>
      <c r="R961" s="306">
        <f t="shared" ca="1" si="426"/>
        <v>0</v>
      </c>
      <c r="S961" s="307">
        <f t="shared" ca="1" si="427"/>
        <v>3.2539999999999996</v>
      </c>
      <c r="T961" s="304">
        <f t="shared" ca="1" si="407"/>
        <v>31.921739999999996</v>
      </c>
      <c r="U961" s="311">
        <f t="shared" ca="1" si="408"/>
        <v>0</v>
      </c>
      <c r="V961" s="306">
        <f t="shared" ca="1" si="409"/>
        <v>1.2259432731554503</v>
      </c>
      <c r="W961" s="304">
        <f t="shared" ca="1" si="410"/>
        <v>27.710590507852803</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1.2580390317917249</v>
      </c>
      <c r="AH961" s="304">
        <f t="shared" ca="1" si="434"/>
        <v>-8.5158252013848603</v>
      </c>
    </row>
    <row r="962" spans="1:34" x14ac:dyDescent="0.2">
      <c r="A962" s="347">
        <f t="shared" ca="1" si="412"/>
        <v>1E-4</v>
      </c>
      <c r="B962" s="304">
        <f t="shared" ca="1" si="413"/>
        <v>33.358100000002111</v>
      </c>
      <c r="D962" s="306">
        <f t="shared" ca="1" si="414"/>
        <v>-0.730252452145709</v>
      </c>
      <c r="E962" s="307">
        <f t="shared" ca="1" si="415"/>
        <v>-1.3255136256021913</v>
      </c>
      <c r="F962" s="304">
        <f t="shared" ca="1" si="416"/>
        <v>1.5133588521966252</v>
      </c>
      <c r="G962" s="306">
        <f t="shared" ca="1" si="417"/>
        <v>9.0252117504090332</v>
      </c>
      <c r="H962" s="307">
        <f t="shared" ca="1" si="418"/>
        <v>-104.86100015830797</v>
      </c>
      <c r="I962" s="304">
        <f t="shared" ca="1" si="419"/>
        <v>105.24867600754123</v>
      </c>
      <c r="J962" s="306">
        <f t="shared" ca="1" si="420"/>
        <v>725.01152856350234</v>
      </c>
      <c r="K962" s="307">
        <f t="shared" ca="1" si="421"/>
        <v>-7.7077116128970466</v>
      </c>
      <c r="L962" s="304">
        <f t="shared" ca="1" si="406"/>
        <v>725.05249835325287</v>
      </c>
      <c r="M962" s="306">
        <f t="shared" ca="1" si="422"/>
        <v>-1.484939576069167</v>
      </c>
      <c r="N962" s="304">
        <f t="shared" ca="1" si="423"/>
        <v>-85.080770540708926</v>
      </c>
      <c r="P962" s="310">
        <f t="shared" ca="1" si="424"/>
        <v>23</v>
      </c>
      <c r="Q962" s="304">
        <f t="shared" ca="1" si="425"/>
        <v>0</v>
      </c>
      <c r="R962" s="306">
        <f t="shared" ca="1" si="426"/>
        <v>0</v>
      </c>
      <c r="S962" s="307">
        <f t="shared" ca="1" si="427"/>
        <v>3.2539999999999996</v>
      </c>
      <c r="T962" s="304">
        <f t="shared" ca="1" si="407"/>
        <v>31.921739999999996</v>
      </c>
      <c r="U962" s="311">
        <f t="shared" ca="1" si="408"/>
        <v>0</v>
      </c>
      <c r="V962" s="306">
        <f t="shared" ca="1" si="409"/>
        <v>1.22594455869188</v>
      </c>
      <c r="W962" s="304">
        <f t="shared" ca="1" si="410"/>
        <v>27.710685809177768</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1.2580104163620529</v>
      </c>
      <c r="AH962" s="304">
        <f t="shared" ca="1" si="434"/>
        <v>-8.5158544891987731</v>
      </c>
    </row>
    <row r="963" spans="1:34" x14ac:dyDescent="0.2">
      <c r="A963" s="347">
        <f t="shared" ca="1" si="412"/>
        <v>1E-4</v>
      </c>
      <c r="B963" s="304">
        <f t="shared" ca="1" si="413"/>
        <v>33.358200000002114</v>
      </c>
      <c r="D963" s="306">
        <f t="shared" ca="1" si="414"/>
        <v>-0.73024818212931908</v>
      </c>
      <c r="E963" s="307">
        <f t="shared" ca="1" si="415"/>
        <v>-1.325483862370751</v>
      </c>
      <c r="F963" s="304">
        <f t="shared" ca="1" si="416"/>
        <v>1.5133307229117035</v>
      </c>
      <c r="G963" s="306">
        <f t="shared" ca="1" si="417"/>
        <v>9.0251387255908195</v>
      </c>
      <c r="H963" s="307">
        <f t="shared" ca="1" si="418"/>
        <v>-104.86113270669421</v>
      </c>
      <c r="I963" s="304">
        <f t="shared" ca="1" si="419"/>
        <v>105.24880180575498</v>
      </c>
      <c r="J963" s="306">
        <f t="shared" ca="1" si="420"/>
        <v>725.01152856350234</v>
      </c>
      <c r="K963" s="307">
        <f t="shared" ca="1" si="421"/>
        <v>-7.7181977195402967</v>
      </c>
      <c r="L963" s="304">
        <f t="shared" ca="1" si="406"/>
        <v>725.05260990222223</v>
      </c>
      <c r="M963" s="306">
        <f t="shared" ca="1" si="422"/>
        <v>-1.484940375337499</v>
      </c>
      <c r="N963" s="304">
        <f t="shared" ca="1" si="423"/>
        <v>-85.080816335411058</v>
      </c>
      <c r="P963" s="310">
        <f t="shared" ca="1" si="424"/>
        <v>23</v>
      </c>
      <c r="Q963" s="304">
        <f t="shared" ca="1" si="425"/>
        <v>0</v>
      </c>
      <c r="R963" s="306">
        <f t="shared" ca="1" si="426"/>
        <v>0</v>
      </c>
      <c r="S963" s="307">
        <f t="shared" ca="1" si="427"/>
        <v>3.2539999999999996</v>
      </c>
      <c r="T963" s="304">
        <f t="shared" ca="1" si="407"/>
        <v>31.921739999999996</v>
      </c>
      <c r="U963" s="311">
        <f t="shared" ca="1" si="408"/>
        <v>0</v>
      </c>
      <c r="V963" s="306">
        <f t="shared" ca="1" si="409"/>
        <v>1.2259458442312832</v>
      </c>
      <c r="W963" s="304">
        <f t="shared" ca="1" si="410"/>
        <v>27.71078110928125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1.257981801294477</v>
      </c>
      <c r="AH963" s="304">
        <f t="shared" ca="1" si="434"/>
        <v>-8.515883776637299</v>
      </c>
    </row>
    <row r="964" spans="1:34" x14ac:dyDescent="0.2">
      <c r="A964" s="347">
        <f t="shared" ca="1" si="412"/>
        <v>1E-4</v>
      </c>
      <c r="B964" s="304">
        <f t="shared" ca="1" si="413"/>
        <v>33.358300000002117</v>
      </c>
      <c r="D964" s="306">
        <f t="shared" ca="1" si="414"/>
        <v>-0.73024391210470807</v>
      </c>
      <c r="E964" s="307">
        <f t="shared" ca="1" si="415"/>
        <v>-1.3254540995208277</v>
      </c>
      <c r="F964" s="304">
        <f t="shared" ca="1" si="416"/>
        <v>1.5133025940315297</v>
      </c>
      <c r="G964" s="306">
        <f t="shared" ca="1" si="417"/>
        <v>9.0250657011996083</v>
      </c>
      <c r="H964" s="307">
        <f t="shared" ca="1" si="418"/>
        <v>-104.86126525210416</v>
      </c>
      <c r="I964" s="304">
        <f t="shared" ca="1" si="419"/>
        <v>105.24892760110727</v>
      </c>
      <c r="J964" s="306">
        <f t="shared" ca="1" si="420"/>
        <v>725.01152856350234</v>
      </c>
      <c r="K964" s="307">
        <f t="shared" ca="1" si="421"/>
        <v>-7.7286838394382364</v>
      </c>
      <c r="L964" s="304">
        <f t="shared" ref="L964:L1004" ca="1" si="435">SQRT(pos_x^2+pos_z^2)</f>
        <v>725.05272160297147</v>
      </c>
      <c r="M964" s="306">
        <f t="shared" ca="1" si="422"/>
        <v>-1.484941174597453</v>
      </c>
      <c r="N964" s="304">
        <f t="shared" ca="1" si="423"/>
        <v>-85.080862129633147</v>
      </c>
      <c r="P964" s="310">
        <f t="shared" ca="1" si="424"/>
        <v>23</v>
      </c>
      <c r="Q964" s="304">
        <f t="shared" ca="1" si="425"/>
        <v>0</v>
      </c>
      <c r="R964" s="306">
        <f t="shared" ca="1" si="426"/>
        <v>0</v>
      </c>
      <c r="S964" s="307">
        <f t="shared" ca="1" si="427"/>
        <v>3.2539999999999996</v>
      </c>
      <c r="T964" s="304">
        <f t="shared" ref="T964:T1004" ca="1" si="436">m*g</f>
        <v>31.921739999999996</v>
      </c>
      <c r="U964" s="311">
        <f t="shared" ref="U964:U1004" ca="1" si="437">IF(pos_xz&lt;L_rampe,Poids*COS(Beta),0)</f>
        <v>0</v>
      </c>
      <c r="V964" s="306">
        <f t="shared" ref="V964:V1004" ca="1" si="438">Rho_moyen*(20000-Alt_rampe-pos_z)/(20000+Alt_rampe+pos_z)</f>
        <v>1.2259471297736602</v>
      </c>
      <c r="W964" s="304">
        <f t="shared" ref="W964:W1003" ca="1" si="439">1/2*Rho*Sref*Cx*vit_xz^2</f>
        <v>27.710876408163273</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1.2579531865889884</v>
      </c>
      <c r="AH964" s="304">
        <f t="shared" ca="1" si="434"/>
        <v>-8.515913063700447</v>
      </c>
    </row>
    <row r="965" spans="1:34" x14ac:dyDescent="0.2">
      <c r="A965" s="347">
        <f t="shared" ref="A965:A1004" ca="1" si="441">IF(B964+0.01&lt;=T_ini+ROUNDUP(Temps_fin_propu,0), 0.01, IF(K964&gt;0, 0.1, 0.0001))</f>
        <v>1E-4</v>
      </c>
      <c r="B965" s="304">
        <f t="shared" ref="B965:B1004" ca="1" si="442">B964+pas</f>
        <v>33.358400000002121</v>
      </c>
      <c r="D965" s="306">
        <f t="shared" ref="D965:D1004" ca="1" si="443">IF(AND(L964&lt;L_rampe,Poussee&lt;Poids*SIN(M964)),0,(-W964+Poussee)/m*COS(M964)-U964/m*SIN(M964))</f>
        <v>-0.73023964207188197</v>
      </c>
      <c r="E965" s="307">
        <f t="shared" ref="E965:E1004" ca="1" si="444">IF(AND(L964&lt;L_rampe,Poussee&lt;Poids*SIN(M964)),0,(-W964+Poussee)/m*SIN(M964)+U964/m*COS(M964)-Poids/m)</f>
        <v>-1.3254243370524179</v>
      </c>
      <c r="F965" s="304">
        <f t="shared" ref="F965:F1004" ca="1" si="445">SQRT(acc_x^2+acc_z^2)</f>
        <v>1.5132744655561039</v>
      </c>
      <c r="G965" s="306">
        <f t="shared" ref="G965:G1004" ca="1" si="446">G964+acc_x*pas</f>
        <v>9.0249926772354012</v>
      </c>
      <c r="H965" s="307">
        <f t="shared" ref="H965:H1004" ca="1" si="447">H964+acc_z*pas</f>
        <v>-104.86139779453787</v>
      </c>
      <c r="I965" s="304">
        <f t="shared" ref="I965:I1004" ca="1" si="448">SQRT(vit_x^2+vit_z^2)</f>
        <v>105.2490533935981</v>
      </c>
      <c r="J965" s="306">
        <f t="shared" ref="J965:J1004" ca="1" si="449">J964+0.5*(vit_x+G964)*pas*(K964&gt;=0)</f>
        <v>725.01152856350234</v>
      </c>
      <c r="K965" s="307">
        <f t="shared" ref="K965:K1004" ca="1" si="450">K964+0.5*(vit_z+H964)*pas</f>
        <v>-7.7391699725905685</v>
      </c>
      <c r="L965" s="304">
        <f t="shared" ca="1" si="435"/>
        <v>725.05283345550117</v>
      </c>
      <c r="M965" s="306">
        <f t="shared" ref="M965:M1004" ca="1" si="451">IF(AND(L964&gt;L_rampe,G965&gt;0),ATAN2(G965,H965),$M$4)</f>
        <v>-1.4849419738490297</v>
      </c>
      <c r="N965" s="304">
        <f t="shared" ref="N965:N1004" ca="1" si="452">DEGREES(Beta)</f>
        <v>-85.080907923375264</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3.2539999999999996</v>
      </c>
      <c r="T965" s="304">
        <f t="shared" ca="1" si="436"/>
        <v>31.921739999999996</v>
      </c>
      <c r="U965" s="311">
        <f t="shared" ca="1" si="437"/>
        <v>0</v>
      </c>
      <c r="V965" s="306">
        <f t="shared" ca="1" si="438"/>
        <v>1.2259484153190106</v>
      </c>
      <c r="W965" s="304">
        <f t="shared" ca="1" si="439"/>
        <v>27.71097170582382</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1.2579245722455781</v>
      </c>
      <c r="AH965" s="304">
        <f t="shared" ref="AH965:AH1004" ca="1" si="463">IF(AND(L964&lt;L_rampe,Poussee&lt;Poids*SIN(M964)), g*SIN(M964), (-W964+Poussee)/m)</f>
        <v>-8.5159423503882223</v>
      </c>
    </row>
    <row r="966" spans="1:34" x14ac:dyDescent="0.2">
      <c r="A966" s="347">
        <f t="shared" ca="1" si="441"/>
        <v>1E-4</v>
      </c>
      <c r="B966" s="304">
        <f t="shared" ca="1" si="442"/>
        <v>33.358500000002124</v>
      </c>
      <c r="D966" s="306">
        <f t="shared" ca="1" si="443"/>
        <v>-0.73023537203083644</v>
      </c>
      <c r="E966" s="307">
        <f t="shared" ca="1" si="444"/>
        <v>-1.3253945749655252</v>
      </c>
      <c r="F966" s="304">
        <f t="shared" ca="1" si="445"/>
        <v>1.5132463374854273</v>
      </c>
      <c r="G966" s="306">
        <f t="shared" ca="1" si="446"/>
        <v>9.0249196536981984</v>
      </c>
      <c r="H966" s="307">
        <f t="shared" ca="1" si="447"/>
        <v>-104.86153033399536</v>
      </c>
      <c r="I966" s="304">
        <f t="shared" ca="1" si="448"/>
        <v>105.24917918322754</v>
      </c>
      <c r="J966" s="306">
        <f t="shared" ca="1" si="449"/>
        <v>725.01152856350234</v>
      </c>
      <c r="K966" s="307">
        <f t="shared" ca="1" si="450"/>
        <v>-7.7496561189969952</v>
      </c>
      <c r="L966" s="304">
        <f t="shared" ca="1" si="435"/>
        <v>725.05294545981178</v>
      </c>
      <c r="M966" s="306">
        <f t="shared" ca="1" si="451"/>
        <v>-1.4849427730922289</v>
      </c>
      <c r="N966" s="304">
        <f t="shared" ca="1" si="452"/>
        <v>-85.080953716637381</v>
      </c>
      <c r="P966" s="310">
        <f t="shared" ca="1" si="453"/>
        <v>23</v>
      </c>
      <c r="Q966" s="304">
        <f t="shared" ca="1" si="454"/>
        <v>0</v>
      </c>
      <c r="R966" s="306">
        <f t="shared" ca="1" si="455"/>
        <v>0</v>
      </c>
      <c r="S966" s="307">
        <f t="shared" ca="1" si="456"/>
        <v>3.2539999999999996</v>
      </c>
      <c r="T966" s="304">
        <f t="shared" ca="1" si="436"/>
        <v>31.921739999999996</v>
      </c>
      <c r="U966" s="311">
        <f t="shared" ca="1" si="437"/>
        <v>0</v>
      </c>
      <c r="V966" s="306">
        <f t="shared" ca="1" si="438"/>
        <v>1.2259497008673343</v>
      </c>
      <c r="W966" s="304">
        <f t="shared" ca="1" si="439"/>
        <v>27.711067002262915</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1.257895958264255</v>
      </c>
      <c r="AH966" s="304">
        <f t="shared" ca="1" si="463"/>
        <v>-8.5159716367006215</v>
      </c>
    </row>
    <row r="967" spans="1:34" x14ac:dyDescent="0.2">
      <c r="A967" s="347">
        <f t="shared" ca="1" si="441"/>
        <v>1E-4</v>
      </c>
      <c r="B967" s="304">
        <f t="shared" ca="1" si="442"/>
        <v>33.358600000002127</v>
      </c>
      <c r="D967" s="306">
        <f t="shared" ca="1" si="443"/>
        <v>-0.73023110198157559</v>
      </c>
      <c r="E967" s="307">
        <f t="shared" ca="1" si="444"/>
        <v>-1.3253648132601423</v>
      </c>
      <c r="F967" s="304">
        <f t="shared" ca="1" si="445"/>
        <v>1.5132182098194953</v>
      </c>
      <c r="G967" s="306">
        <f t="shared" ca="1" si="446"/>
        <v>9.0248466305879997</v>
      </c>
      <c r="H967" s="307">
        <f t="shared" ca="1" si="447"/>
        <v>-104.86166287047669</v>
      </c>
      <c r="I967" s="304">
        <f t="shared" ca="1" si="448"/>
        <v>105.24930496999562</v>
      </c>
      <c r="J967" s="306">
        <f t="shared" ca="1" si="449"/>
        <v>725.01152856350234</v>
      </c>
      <c r="K967" s="307">
        <f t="shared" ca="1" si="450"/>
        <v>-7.7601422786572192</v>
      </c>
      <c r="L967" s="304">
        <f t="shared" ca="1" si="435"/>
        <v>725.05305761590387</v>
      </c>
      <c r="M967" s="306">
        <f t="shared" ca="1" si="451"/>
        <v>-1.4849435723270508</v>
      </c>
      <c r="N967" s="304">
        <f t="shared" ca="1" si="452"/>
        <v>-85.080999509419513</v>
      </c>
      <c r="P967" s="310">
        <f t="shared" ca="1" si="453"/>
        <v>23</v>
      </c>
      <c r="Q967" s="304">
        <f t="shared" ca="1" si="454"/>
        <v>0</v>
      </c>
      <c r="R967" s="306">
        <f t="shared" ca="1" si="455"/>
        <v>0</v>
      </c>
      <c r="S967" s="307">
        <f t="shared" ca="1" si="456"/>
        <v>3.2539999999999996</v>
      </c>
      <c r="T967" s="304">
        <f t="shared" ca="1" si="436"/>
        <v>31.921739999999996</v>
      </c>
      <c r="U967" s="311">
        <f t="shared" ca="1" si="437"/>
        <v>0</v>
      </c>
      <c r="V967" s="306">
        <f t="shared" ca="1" si="438"/>
        <v>1.2259509864186313</v>
      </c>
      <c r="W967" s="304">
        <f t="shared" ca="1" si="439"/>
        <v>27.711162297480556</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1.2578673446450104</v>
      </c>
      <c r="AH967" s="304">
        <f t="shared" ca="1" si="463"/>
        <v>-8.5160009226376516</v>
      </c>
    </row>
    <row r="968" spans="1:34" x14ac:dyDescent="0.2">
      <c r="A968" s="347">
        <f t="shared" ca="1" si="441"/>
        <v>1E-4</v>
      </c>
      <c r="B968" s="304">
        <f t="shared" ca="1" si="442"/>
        <v>33.358700000002131</v>
      </c>
      <c r="D968" s="306">
        <f t="shared" ca="1" si="443"/>
        <v>-0.7302268319240991</v>
      </c>
      <c r="E968" s="307">
        <f t="shared" ca="1" si="444"/>
        <v>-1.3253350519362712</v>
      </c>
      <c r="F968" s="304">
        <f t="shared" ca="1" si="445"/>
        <v>1.51319008255831</v>
      </c>
      <c r="G968" s="306">
        <f t="shared" ca="1" si="446"/>
        <v>9.0247736079048071</v>
      </c>
      <c r="H968" s="307">
        <f t="shared" ca="1" si="447"/>
        <v>-104.86179540398189</v>
      </c>
      <c r="I968" s="304">
        <f t="shared" ca="1" si="448"/>
        <v>105.24943075390239</v>
      </c>
      <c r="J968" s="306">
        <f t="shared" ca="1" si="449"/>
        <v>725.01152856350234</v>
      </c>
      <c r="K968" s="307">
        <f t="shared" ca="1" si="450"/>
        <v>-7.7706284515709418</v>
      </c>
      <c r="L968" s="304">
        <f t="shared" ca="1" si="435"/>
        <v>725.05316992377777</v>
      </c>
      <c r="M968" s="306">
        <f t="shared" ca="1" si="451"/>
        <v>-1.4849443715534956</v>
      </c>
      <c r="N968" s="304">
        <f t="shared" ca="1" si="452"/>
        <v>-85.081045301721673</v>
      </c>
      <c r="P968" s="310">
        <f t="shared" ca="1" si="453"/>
        <v>23</v>
      </c>
      <c r="Q968" s="304">
        <f t="shared" ca="1" si="454"/>
        <v>0</v>
      </c>
      <c r="R968" s="306">
        <f t="shared" ca="1" si="455"/>
        <v>0</v>
      </c>
      <c r="S968" s="307">
        <f t="shared" ca="1" si="456"/>
        <v>3.2539999999999996</v>
      </c>
      <c r="T968" s="304">
        <f t="shared" ca="1" si="436"/>
        <v>31.921739999999996</v>
      </c>
      <c r="U968" s="311">
        <f t="shared" ca="1" si="437"/>
        <v>0</v>
      </c>
      <c r="V968" s="306">
        <f t="shared" ca="1" si="438"/>
        <v>1.2259522719729017</v>
      </c>
      <c r="W968" s="304">
        <f t="shared" ca="1" si="439"/>
        <v>27.71125759147677</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1.2578387313878459</v>
      </c>
      <c r="AH968" s="304">
        <f t="shared" ca="1" si="463"/>
        <v>-8.5160302081993109</v>
      </c>
    </row>
    <row r="969" spans="1:34" x14ac:dyDescent="0.2">
      <c r="A969" s="347">
        <f t="shared" ca="1" si="441"/>
        <v>1E-4</v>
      </c>
      <c r="B969" s="304">
        <f t="shared" ca="1" si="442"/>
        <v>33.358800000002134</v>
      </c>
      <c r="D969" s="306">
        <f t="shared" ca="1" si="443"/>
        <v>-0.7302225618584075</v>
      </c>
      <c r="E969" s="307">
        <f t="shared" ca="1" si="444"/>
        <v>-1.3253052909938994</v>
      </c>
      <c r="F969" s="304">
        <f t="shared" ca="1" si="445"/>
        <v>1.5131619557018607</v>
      </c>
      <c r="G969" s="306">
        <f t="shared" ca="1" si="446"/>
        <v>9.0247005856486204</v>
      </c>
      <c r="H969" s="307">
        <f t="shared" ca="1" si="447"/>
        <v>-104.86192793451099</v>
      </c>
      <c r="I969" s="304">
        <f t="shared" ca="1" si="448"/>
        <v>105.24955653494784</v>
      </c>
      <c r="J969" s="306">
        <f t="shared" ca="1" si="449"/>
        <v>725.01152856350234</v>
      </c>
      <c r="K969" s="307">
        <f t="shared" ca="1" si="450"/>
        <v>-7.7811146377378666</v>
      </c>
      <c r="L969" s="304">
        <f t="shared" ca="1" si="435"/>
        <v>725.05328238343407</v>
      </c>
      <c r="M969" s="306">
        <f t="shared" ca="1" si="451"/>
        <v>-1.4849451707715633</v>
      </c>
      <c r="N969" s="304">
        <f t="shared" ca="1" si="452"/>
        <v>-85.081091093543861</v>
      </c>
      <c r="P969" s="310">
        <f t="shared" ca="1" si="453"/>
        <v>23</v>
      </c>
      <c r="Q969" s="304">
        <f t="shared" ca="1" si="454"/>
        <v>0</v>
      </c>
      <c r="R969" s="306">
        <f t="shared" ca="1" si="455"/>
        <v>0</v>
      </c>
      <c r="S969" s="307">
        <f t="shared" ca="1" si="456"/>
        <v>3.2539999999999996</v>
      </c>
      <c r="T969" s="304">
        <f t="shared" ca="1" si="436"/>
        <v>31.921739999999996</v>
      </c>
      <c r="U969" s="311">
        <f t="shared" ca="1" si="437"/>
        <v>0</v>
      </c>
      <c r="V969" s="306">
        <f t="shared" ca="1" si="438"/>
        <v>1.2259535575301459</v>
      </c>
      <c r="W969" s="304">
        <f t="shared" ca="1" si="439"/>
        <v>27.711352884251543</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1.2578101184927526</v>
      </c>
      <c r="AH969" s="304">
        <f t="shared" ca="1" si="463"/>
        <v>-8.51605949338561</v>
      </c>
    </row>
    <row r="970" spans="1:34" x14ac:dyDescent="0.2">
      <c r="A970" s="347">
        <f t="shared" ca="1" si="441"/>
        <v>1E-4</v>
      </c>
      <c r="B970" s="304">
        <f t="shared" ca="1" si="442"/>
        <v>33.358900000002137</v>
      </c>
      <c r="D970" s="306">
        <f t="shared" ca="1" si="443"/>
        <v>-0.73021829178450204</v>
      </c>
      <c r="E970" s="307">
        <f t="shared" ca="1" si="444"/>
        <v>-1.3252755304330375</v>
      </c>
      <c r="F970" s="304">
        <f t="shared" ca="1" si="445"/>
        <v>1.5131338292501575</v>
      </c>
      <c r="G970" s="306">
        <f t="shared" ca="1" si="446"/>
        <v>9.0246275638194415</v>
      </c>
      <c r="H970" s="307">
        <f t="shared" ca="1" si="447"/>
        <v>-104.86206046206404</v>
      </c>
      <c r="I970" s="304">
        <f t="shared" ca="1" si="448"/>
        <v>105.24968231313206</v>
      </c>
      <c r="J970" s="306">
        <f t="shared" ca="1" si="449"/>
        <v>725.01152856350234</v>
      </c>
      <c r="K970" s="307">
        <f t="shared" ca="1" si="450"/>
        <v>-7.791600837157695</v>
      </c>
      <c r="L970" s="304">
        <f t="shared" ca="1" si="435"/>
        <v>725.05339499487332</v>
      </c>
      <c r="M970" s="306">
        <f t="shared" ca="1" si="451"/>
        <v>-1.4849459699812542</v>
      </c>
      <c r="N970" s="304">
        <f t="shared" ca="1" si="452"/>
        <v>-85.081136884886106</v>
      </c>
      <c r="P970" s="310">
        <f t="shared" ca="1" si="453"/>
        <v>23</v>
      </c>
      <c r="Q970" s="304">
        <f t="shared" ca="1" si="454"/>
        <v>0</v>
      </c>
      <c r="R970" s="306">
        <f t="shared" ca="1" si="455"/>
        <v>0</v>
      </c>
      <c r="S970" s="307">
        <f t="shared" ca="1" si="456"/>
        <v>3.2539999999999996</v>
      </c>
      <c r="T970" s="304">
        <f t="shared" ca="1" si="436"/>
        <v>31.921739999999996</v>
      </c>
      <c r="U970" s="311">
        <f t="shared" ca="1" si="437"/>
        <v>0</v>
      </c>
      <c r="V970" s="306">
        <f t="shared" ca="1" si="438"/>
        <v>1.2259548430903631</v>
      </c>
      <c r="W970" s="304">
        <f t="shared" ca="1" si="439"/>
        <v>27.711448175804904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1.2577815059597341</v>
      </c>
      <c r="AH970" s="304">
        <f t="shared" ca="1" si="463"/>
        <v>-8.5160887781965418</v>
      </c>
    </row>
    <row r="971" spans="1:34" x14ac:dyDescent="0.2">
      <c r="A971" s="347">
        <f t="shared" ca="1" si="441"/>
        <v>1E-4</v>
      </c>
      <c r="B971" s="304">
        <f t="shared" ca="1" si="442"/>
        <v>33.35900000000214</v>
      </c>
      <c r="D971" s="306">
        <f t="shared" ca="1" si="443"/>
        <v>-0.73021402170238314</v>
      </c>
      <c r="E971" s="307">
        <f t="shared" ca="1" si="444"/>
        <v>-1.3252457702536713</v>
      </c>
      <c r="F971" s="304">
        <f t="shared" ca="1" si="445"/>
        <v>1.5131057032031883</v>
      </c>
      <c r="G971" s="306">
        <f t="shared" ca="1" si="446"/>
        <v>9.0245545424172722</v>
      </c>
      <c r="H971" s="307">
        <f t="shared" ca="1" si="447"/>
        <v>-104.86219298664106</v>
      </c>
      <c r="I971" s="304">
        <f t="shared" ca="1" si="448"/>
        <v>105.24980808845505</v>
      </c>
      <c r="J971" s="306">
        <f t="shared" ca="1" si="449"/>
        <v>725.01152856350234</v>
      </c>
      <c r="K971" s="307">
        <f t="shared" ca="1" si="450"/>
        <v>-7.8020870498301305</v>
      </c>
      <c r="L971" s="304">
        <f t="shared" ca="1" si="435"/>
        <v>725.05350775809598</v>
      </c>
      <c r="M971" s="306">
        <f t="shared" ca="1" si="451"/>
        <v>-1.484946769182568</v>
      </c>
      <c r="N971" s="304">
        <f t="shared" ca="1" si="452"/>
        <v>-85.081182675748366</v>
      </c>
      <c r="P971" s="310">
        <f t="shared" ca="1" si="453"/>
        <v>23</v>
      </c>
      <c r="Q971" s="304">
        <f t="shared" ca="1" si="454"/>
        <v>0</v>
      </c>
      <c r="R971" s="306">
        <f t="shared" ca="1" si="455"/>
        <v>0</v>
      </c>
      <c r="S971" s="307">
        <f t="shared" ca="1" si="456"/>
        <v>3.2539999999999996</v>
      </c>
      <c r="T971" s="304">
        <f t="shared" ca="1" si="436"/>
        <v>31.921739999999996</v>
      </c>
      <c r="U971" s="311">
        <f t="shared" ca="1" si="437"/>
        <v>0</v>
      </c>
      <c r="V971" s="306">
        <f t="shared" ca="1" si="438"/>
        <v>1.2259561286535534</v>
      </c>
      <c r="W971" s="304">
        <f t="shared" ca="1" si="439"/>
        <v>27.711543466136842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1.257752893788787</v>
      </c>
      <c r="AH971" s="304">
        <f t="shared" ca="1" si="463"/>
        <v>-8.5161180626321169</v>
      </c>
    </row>
    <row r="972" spans="1:34" x14ac:dyDescent="0.2">
      <c r="A972" s="347">
        <f t="shared" ca="1" si="441"/>
        <v>1E-4</v>
      </c>
      <c r="B972" s="304">
        <f t="shared" ca="1" si="442"/>
        <v>33.359100000002144</v>
      </c>
      <c r="D972" s="306">
        <f t="shared" ca="1" si="443"/>
        <v>-0.73020975161205437</v>
      </c>
      <c r="E972" s="307">
        <f t="shared" ca="1" si="444"/>
        <v>-1.3252160104558062</v>
      </c>
      <c r="F972" s="304">
        <f t="shared" ca="1" si="445"/>
        <v>1.5130775775609597</v>
      </c>
      <c r="G972" s="306">
        <f t="shared" ca="1" si="446"/>
        <v>9.0244815214421106</v>
      </c>
      <c r="H972" s="307">
        <f t="shared" ca="1" si="447"/>
        <v>-104.86232550824211</v>
      </c>
      <c r="I972" s="304">
        <f t="shared" ca="1" si="448"/>
        <v>105.24993386091685</v>
      </c>
      <c r="J972" s="306">
        <f t="shared" ca="1" si="449"/>
        <v>725.01152856350234</v>
      </c>
      <c r="K972" s="307">
        <f t="shared" ca="1" si="450"/>
        <v>-7.8125732757548745</v>
      </c>
      <c r="L972" s="304">
        <f t="shared" ca="1" si="435"/>
        <v>725.0536206731025</v>
      </c>
      <c r="M972" s="306">
        <f t="shared" ca="1" si="451"/>
        <v>-1.4849475683755053</v>
      </c>
      <c r="N972" s="304">
        <f t="shared" ca="1" si="452"/>
        <v>-85.081228466130696</v>
      </c>
      <c r="P972" s="310">
        <f t="shared" ca="1" si="453"/>
        <v>23</v>
      </c>
      <c r="Q972" s="304">
        <f t="shared" ca="1" si="454"/>
        <v>0</v>
      </c>
      <c r="R972" s="306">
        <f t="shared" ca="1" si="455"/>
        <v>0</v>
      </c>
      <c r="S972" s="307">
        <f t="shared" ca="1" si="456"/>
        <v>3.2539999999999996</v>
      </c>
      <c r="T972" s="304">
        <f t="shared" ca="1" si="436"/>
        <v>31.921739999999996</v>
      </c>
      <c r="U972" s="311">
        <f t="shared" ca="1" si="437"/>
        <v>0</v>
      </c>
      <c r="V972" s="306">
        <f t="shared" ca="1" si="438"/>
        <v>1.2259574142197174</v>
      </c>
      <c r="W972" s="304">
        <f t="shared" ca="1" si="439"/>
        <v>27.711638755247382</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1.2577242819799075</v>
      </c>
      <c r="AH972" s="304">
        <f t="shared" ca="1" si="463"/>
        <v>-8.5161473466923319</v>
      </c>
    </row>
    <row r="973" spans="1:34" x14ac:dyDescent="0.2">
      <c r="A973" s="347">
        <f t="shared" ca="1" si="441"/>
        <v>1E-4</v>
      </c>
      <c r="B973" s="304">
        <f t="shared" ca="1" si="442"/>
        <v>33.359200000002147</v>
      </c>
      <c r="D973" s="306">
        <f t="shared" ca="1" si="443"/>
        <v>-0.73020548151351172</v>
      </c>
      <c r="E973" s="307">
        <f t="shared" ca="1" si="444"/>
        <v>-1.325186251039435</v>
      </c>
      <c r="F973" s="304">
        <f t="shared" ca="1" si="445"/>
        <v>1.5130494523234632</v>
      </c>
      <c r="G973" s="306">
        <f t="shared" ca="1" si="446"/>
        <v>9.0244085008939585</v>
      </c>
      <c r="H973" s="307">
        <f t="shared" ca="1" si="447"/>
        <v>-104.86245802686722</v>
      </c>
      <c r="I973" s="304">
        <f t="shared" ca="1" si="448"/>
        <v>105.25005963051753</v>
      </c>
      <c r="J973" s="306">
        <f t="shared" ca="1" si="449"/>
        <v>725.01152856350234</v>
      </c>
      <c r="K973" s="307">
        <f t="shared" ca="1" si="450"/>
        <v>-7.8230595149316295</v>
      </c>
      <c r="L973" s="304">
        <f t="shared" ca="1" si="435"/>
        <v>725.05373373989346</v>
      </c>
      <c r="M973" s="306">
        <f t="shared" ca="1" si="451"/>
        <v>-1.4849483675600659</v>
      </c>
      <c r="N973" s="304">
        <f t="shared" ca="1" si="452"/>
        <v>-85.081274256033055</v>
      </c>
      <c r="P973" s="310">
        <f t="shared" ca="1" si="453"/>
        <v>23</v>
      </c>
      <c r="Q973" s="304">
        <f t="shared" ca="1" si="454"/>
        <v>0</v>
      </c>
      <c r="R973" s="306">
        <f t="shared" ca="1" si="455"/>
        <v>0</v>
      </c>
      <c r="S973" s="307">
        <f t="shared" ca="1" si="456"/>
        <v>3.2539999999999996</v>
      </c>
      <c r="T973" s="304">
        <f t="shared" ca="1" si="436"/>
        <v>31.921739999999996</v>
      </c>
      <c r="U973" s="311">
        <f t="shared" ca="1" si="437"/>
        <v>0</v>
      </c>
      <c r="V973" s="306">
        <f t="shared" ca="1" si="438"/>
        <v>1.2259586997888545</v>
      </c>
      <c r="W973" s="304">
        <f t="shared" ca="1" si="439"/>
        <v>27.711734043136541</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1.2576956705330957</v>
      </c>
      <c r="AH973" s="304">
        <f t="shared" ca="1" si="463"/>
        <v>-8.516176630377192</v>
      </c>
    </row>
    <row r="974" spans="1:34" x14ac:dyDescent="0.2">
      <c r="A974" s="347">
        <f t="shared" ca="1" si="441"/>
        <v>1E-4</v>
      </c>
      <c r="B974" s="304">
        <f t="shared" ca="1" si="442"/>
        <v>33.35930000000215</v>
      </c>
      <c r="D974" s="306">
        <f t="shared" ca="1" si="443"/>
        <v>-0.73020121140676197</v>
      </c>
      <c r="E974" s="307">
        <f t="shared" ca="1" si="444"/>
        <v>-1.3251564920045489</v>
      </c>
      <c r="F974" s="304">
        <f t="shared" ca="1" si="445"/>
        <v>1.513021327490695</v>
      </c>
      <c r="G974" s="306">
        <f t="shared" ca="1" si="446"/>
        <v>9.0243354807728178</v>
      </c>
      <c r="H974" s="307">
        <f t="shared" ca="1" si="447"/>
        <v>-104.86259054251641</v>
      </c>
      <c r="I974" s="304">
        <f t="shared" ca="1" si="448"/>
        <v>105.25018539725708</v>
      </c>
      <c r="J974" s="306">
        <f t="shared" ca="1" si="449"/>
        <v>725.01152856350234</v>
      </c>
      <c r="K974" s="307">
        <f t="shared" ca="1" si="450"/>
        <v>-7.833545767360099</v>
      </c>
      <c r="L974" s="304">
        <f t="shared" ca="1" si="435"/>
        <v>725.05384695846931</v>
      </c>
      <c r="M974" s="306">
        <f t="shared" ca="1" si="451"/>
        <v>-1.4849491667362502</v>
      </c>
      <c r="N974" s="304">
        <f t="shared" ca="1" si="452"/>
        <v>-85.081320045455513</v>
      </c>
      <c r="P974" s="310">
        <f t="shared" ca="1" si="453"/>
        <v>23</v>
      </c>
      <c r="Q974" s="304">
        <f t="shared" ca="1" si="454"/>
        <v>0</v>
      </c>
      <c r="R974" s="306">
        <f t="shared" ca="1" si="455"/>
        <v>0</v>
      </c>
      <c r="S974" s="307">
        <f t="shared" ca="1" si="456"/>
        <v>3.2539999999999996</v>
      </c>
      <c r="T974" s="304">
        <f t="shared" ca="1" si="436"/>
        <v>31.921739999999996</v>
      </c>
      <c r="U974" s="311">
        <f t="shared" ca="1" si="437"/>
        <v>0</v>
      </c>
      <c r="V974" s="306">
        <f t="shared" ca="1" si="438"/>
        <v>1.2259599853609648</v>
      </c>
      <c r="W974" s="304">
        <f t="shared" ca="1" si="439"/>
        <v>27.71182932980431</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1.2576670594483392</v>
      </c>
      <c r="AH974" s="304">
        <f t="shared" ca="1" si="463"/>
        <v>-8.5162059136867079</v>
      </c>
    </row>
    <row r="975" spans="1:34" x14ac:dyDescent="0.2">
      <c r="A975" s="347">
        <f t="shared" ca="1" si="441"/>
        <v>1E-4</v>
      </c>
      <c r="B975" s="304">
        <f t="shared" ca="1" si="442"/>
        <v>33.359400000002154</v>
      </c>
      <c r="D975" s="306">
        <f t="shared" ca="1" si="443"/>
        <v>-0.73019694129180002</v>
      </c>
      <c r="E975" s="307">
        <f t="shared" ca="1" si="444"/>
        <v>-1.3251267333511567</v>
      </c>
      <c r="F975" s="304">
        <f t="shared" ca="1" si="445"/>
        <v>1.5129932030626601</v>
      </c>
      <c r="G975" s="306">
        <f t="shared" ca="1" si="446"/>
        <v>9.0242624610786883</v>
      </c>
      <c r="H975" s="307">
        <f t="shared" ca="1" si="447"/>
        <v>-104.86272305518975</v>
      </c>
      <c r="I975" s="304">
        <f t="shared" ca="1" si="448"/>
        <v>105.25031116113557</v>
      </c>
      <c r="J975" s="306">
        <f t="shared" ca="1" si="449"/>
        <v>725.01152856350234</v>
      </c>
      <c r="K975" s="307">
        <f t="shared" ca="1" si="450"/>
        <v>-7.8440320330399844</v>
      </c>
      <c r="L975" s="304">
        <f t="shared" ca="1" si="435"/>
        <v>725.05396032883061</v>
      </c>
      <c r="M975" s="306">
        <f t="shared" ca="1" si="451"/>
        <v>-1.4849499659040581</v>
      </c>
      <c r="N975" s="304">
        <f t="shared" ca="1" si="452"/>
        <v>-85.081365834398028</v>
      </c>
      <c r="P975" s="310">
        <f t="shared" ca="1" si="453"/>
        <v>23</v>
      </c>
      <c r="Q975" s="304">
        <f t="shared" ca="1" si="454"/>
        <v>0</v>
      </c>
      <c r="R975" s="306">
        <f t="shared" ca="1" si="455"/>
        <v>0</v>
      </c>
      <c r="S975" s="307">
        <f t="shared" ca="1" si="456"/>
        <v>3.2539999999999996</v>
      </c>
      <c r="T975" s="304">
        <f t="shared" ca="1" si="436"/>
        <v>31.921739999999996</v>
      </c>
      <c r="U975" s="311">
        <f t="shared" ca="1" si="437"/>
        <v>0</v>
      </c>
      <c r="V975" s="306">
        <f t="shared" ca="1" si="438"/>
        <v>1.2259612709360483</v>
      </c>
      <c r="W975" s="304">
        <f t="shared" ca="1" si="439"/>
        <v>27.711924615250698</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1.2576384487256487</v>
      </c>
      <c r="AH975" s="304">
        <f t="shared" ca="1" si="463"/>
        <v>-8.5162351966208707</v>
      </c>
    </row>
    <row r="976" spans="1:34" x14ac:dyDescent="0.2">
      <c r="A976" s="347">
        <f t="shared" ca="1" si="441"/>
        <v>1E-4</v>
      </c>
      <c r="B976" s="304">
        <f t="shared" ca="1" si="442"/>
        <v>33.359500000002157</v>
      </c>
      <c r="D976" s="306">
        <f t="shared" ca="1" si="443"/>
        <v>-0.73019267116863007</v>
      </c>
      <c r="E976" s="307">
        <f t="shared" ca="1" si="444"/>
        <v>-1.3250969750792496</v>
      </c>
      <c r="F976" s="304">
        <f t="shared" ca="1" si="445"/>
        <v>1.5129650790393532</v>
      </c>
      <c r="G976" s="306">
        <f t="shared" ca="1" si="446"/>
        <v>9.024189441811572</v>
      </c>
      <c r="H976" s="307">
        <f t="shared" ca="1" si="447"/>
        <v>-104.86285556488725</v>
      </c>
      <c r="I976" s="304">
        <f t="shared" ca="1" si="448"/>
        <v>105.25043692215301</v>
      </c>
      <c r="J976" s="306">
        <f t="shared" ca="1" si="449"/>
        <v>725.01152856350234</v>
      </c>
      <c r="K976" s="307">
        <f t="shared" ca="1" si="450"/>
        <v>-7.8545183119709883</v>
      </c>
      <c r="L976" s="304">
        <f t="shared" ca="1" si="435"/>
        <v>725.05407385097783</v>
      </c>
      <c r="M976" s="306">
        <f t="shared" ca="1" si="451"/>
        <v>-1.4849507650634897</v>
      </c>
      <c r="N976" s="304">
        <f t="shared" ca="1" si="452"/>
        <v>-85.081411622860614</v>
      </c>
      <c r="P976" s="310">
        <f t="shared" ca="1" si="453"/>
        <v>23</v>
      </c>
      <c r="Q976" s="304">
        <f t="shared" ca="1" si="454"/>
        <v>0</v>
      </c>
      <c r="R976" s="306">
        <f t="shared" ca="1" si="455"/>
        <v>0</v>
      </c>
      <c r="S976" s="307">
        <f t="shared" ca="1" si="456"/>
        <v>3.2539999999999996</v>
      </c>
      <c r="T976" s="304">
        <f t="shared" ca="1" si="436"/>
        <v>31.921739999999996</v>
      </c>
      <c r="U976" s="311">
        <f t="shared" ca="1" si="437"/>
        <v>0</v>
      </c>
      <c r="V976" s="306">
        <f t="shared" ca="1" si="438"/>
        <v>1.2259625565141048</v>
      </c>
      <c r="W976" s="304">
        <f t="shared" ca="1" si="439"/>
        <v>27.71201989947572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1.2576098383650152</v>
      </c>
      <c r="AH976" s="304">
        <f t="shared" ca="1" si="463"/>
        <v>-8.5162644791796875</v>
      </c>
    </row>
    <row r="977" spans="1:34" x14ac:dyDescent="0.2">
      <c r="A977" s="347">
        <f t="shared" ca="1" si="441"/>
        <v>1E-4</v>
      </c>
      <c r="B977" s="304">
        <f t="shared" ca="1" si="442"/>
        <v>33.35960000000216</v>
      </c>
      <c r="D977" s="306">
        <f t="shared" ca="1" si="443"/>
        <v>-0.73018840103725413</v>
      </c>
      <c r="E977" s="307">
        <f t="shared" ca="1" si="444"/>
        <v>-1.3250672171888294</v>
      </c>
      <c r="F977" s="304">
        <f t="shared" ca="1" si="445"/>
        <v>1.512936955420777</v>
      </c>
      <c r="G977" s="306">
        <f t="shared" ca="1" si="446"/>
        <v>9.0241164229714688</v>
      </c>
      <c r="H977" s="307">
        <f t="shared" ca="1" si="447"/>
        <v>-104.86298807160897</v>
      </c>
      <c r="I977" s="304">
        <f t="shared" ca="1" si="448"/>
        <v>105.25056268030944</v>
      </c>
      <c r="J977" s="306">
        <f t="shared" ca="1" si="449"/>
        <v>725.01152856350234</v>
      </c>
      <c r="K977" s="307">
        <f t="shared" ca="1" si="450"/>
        <v>-7.865004604152813</v>
      </c>
      <c r="L977" s="304">
        <f t="shared" ca="1" si="435"/>
        <v>725.05418752491153</v>
      </c>
      <c r="M977" s="306">
        <f t="shared" ca="1" si="451"/>
        <v>-1.4849515642145452</v>
      </c>
      <c r="N977" s="304">
        <f t="shared" ca="1" si="452"/>
        <v>-85.081457410843285</v>
      </c>
      <c r="P977" s="310">
        <f t="shared" ca="1" si="453"/>
        <v>23</v>
      </c>
      <c r="Q977" s="304">
        <f t="shared" ca="1" si="454"/>
        <v>0</v>
      </c>
      <c r="R977" s="306">
        <f t="shared" ca="1" si="455"/>
        <v>0</v>
      </c>
      <c r="S977" s="307">
        <f t="shared" ca="1" si="456"/>
        <v>3.2539999999999996</v>
      </c>
      <c r="T977" s="304">
        <f t="shared" ca="1" si="436"/>
        <v>31.921739999999996</v>
      </c>
      <c r="U977" s="311">
        <f t="shared" ca="1" si="437"/>
        <v>0</v>
      </c>
      <c r="V977" s="306">
        <f t="shared" ca="1" si="438"/>
        <v>1.2259638420951344</v>
      </c>
      <c r="W977" s="304">
        <f t="shared" ca="1" si="439"/>
        <v>27.712115182479373</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1.2575812283664387</v>
      </c>
      <c r="AH977" s="304">
        <f t="shared" ca="1" si="463"/>
        <v>-8.5162937613631602</v>
      </c>
    </row>
    <row r="978" spans="1:34" x14ac:dyDescent="0.2">
      <c r="A978" s="347">
        <f t="shared" ca="1" si="441"/>
        <v>1E-4</v>
      </c>
      <c r="B978" s="304">
        <f t="shared" ca="1" si="442"/>
        <v>33.359700000002164</v>
      </c>
      <c r="D978" s="306">
        <f t="shared" ca="1" si="443"/>
        <v>-0.73018413089766998</v>
      </c>
      <c r="E978" s="307">
        <f t="shared" ca="1" si="444"/>
        <v>-1.3250374596798888</v>
      </c>
      <c r="F978" s="304">
        <f t="shared" ca="1" si="445"/>
        <v>1.5129088322069242</v>
      </c>
      <c r="G978" s="306">
        <f t="shared" ca="1" si="446"/>
        <v>9.0240434045583786</v>
      </c>
      <c r="H978" s="307">
        <f t="shared" ca="1" si="447"/>
        <v>-104.86312057535494</v>
      </c>
      <c r="I978" s="304">
        <f t="shared" ca="1" si="448"/>
        <v>105.25068843560493</v>
      </c>
      <c r="J978" s="306">
        <f t="shared" ca="1" si="449"/>
        <v>725.01152856350234</v>
      </c>
      <c r="K978" s="307">
        <f t="shared" ca="1" si="450"/>
        <v>-7.8754909095851611</v>
      </c>
      <c r="L978" s="304">
        <f t="shared" ca="1" si="435"/>
        <v>725.05430135063204</v>
      </c>
      <c r="M978" s="306">
        <f t="shared" ca="1" si="451"/>
        <v>-1.484952363357225</v>
      </c>
      <c r="N978" s="304">
        <f t="shared" ca="1" si="452"/>
        <v>-85.08150319834607</v>
      </c>
      <c r="P978" s="310">
        <f t="shared" ca="1" si="453"/>
        <v>23</v>
      </c>
      <c r="Q978" s="304">
        <f t="shared" ca="1" si="454"/>
        <v>0</v>
      </c>
      <c r="R978" s="306">
        <f t="shared" ca="1" si="455"/>
        <v>0</v>
      </c>
      <c r="S978" s="307">
        <f t="shared" ca="1" si="456"/>
        <v>3.2539999999999996</v>
      </c>
      <c r="T978" s="304">
        <f t="shared" ca="1" si="436"/>
        <v>31.921739999999996</v>
      </c>
      <c r="U978" s="311">
        <f t="shared" ca="1" si="437"/>
        <v>0</v>
      </c>
      <c r="V978" s="306">
        <f t="shared" ca="1" si="438"/>
        <v>1.2259651276791375</v>
      </c>
      <c r="W978" s="304">
        <f t="shared" ca="1" si="439"/>
        <v>27.712210464261691</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1.2575526187299175</v>
      </c>
      <c r="AH978" s="304">
        <f t="shared" ca="1" si="463"/>
        <v>-8.5163230431712904</v>
      </c>
    </row>
    <row r="979" spans="1:34" x14ac:dyDescent="0.2">
      <c r="A979" s="347">
        <f t="shared" ca="1" si="441"/>
        <v>1E-4</v>
      </c>
      <c r="B979" s="304">
        <f t="shared" ca="1" si="442"/>
        <v>33.359800000002167</v>
      </c>
      <c r="D979" s="306">
        <f t="shared" ca="1" si="443"/>
        <v>-0.73017986074987806</v>
      </c>
      <c r="E979" s="307">
        <f t="shared" ca="1" si="444"/>
        <v>-1.3250077025524245</v>
      </c>
      <c r="F979" s="304">
        <f t="shared" ca="1" si="445"/>
        <v>1.5128807093977916</v>
      </c>
      <c r="G979" s="306">
        <f t="shared" ca="1" si="446"/>
        <v>9.0239703865723033</v>
      </c>
      <c r="H979" s="307">
        <f t="shared" ca="1" si="447"/>
        <v>-104.86325307612519</v>
      </c>
      <c r="I979" s="304">
        <f t="shared" ca="1" si="448"/>
        <v>105.25081418803948</v>
      </c>
      <c r="J979" s="306">
        <f t="shared" ca="1" si="449"/>
        <v>725.01152856350234</v>
      </c>
      <c r="K979" s="307">
        <f t="shared" ca="1" si="450"/>
        <v>-7.885977228267735</v>
      </c>
      <c r="L979" s="304">
        <f t="shared" ca="1" si="435"/>
        <v>725.05441532813995</v>
      </c>
      <c r="M979" s="306">
        <f t="shared" ca="1" si="451"/>
        <v>-1.4849531624915286</v>
      </c>
      <c r="N979" s="304">
        <f t="shared" ca="1" si="452"/>
        <v>-85.081548985368926</v>
      </c>
      <c r="P979" s="310">
        <f t="shared" ca="1" si="453"/>
        <v>23</v>
      </c>
      <c r="Q979" s="304">
        <f t="shared" ca="1" si="454"/>
        <v>0</v>
      </c>
      <c r="R979" s="306">
        <f t="shared" ca="1" si="455"/>
        <v>0</v>
      </c>
      <c r="S979" s="307">
        <f t="shared" ca="1" si="456"/>
        <v>3.2539999999999996</v>
      </c>
      <c r="T979" s="304">
        <f t="shared" ca="1" si="436"/>
        <v>31.921739999999996</v>
      </c>
      <c r="U979" s="311">
        <f t="shared" ca="1" si="437"/>
        <v>0</v>
      </c>
      <c r="V979" s="306">
        <f t="shared" ca="1" si="438"/>
        <v>1.2259664132661132</v>
      </c>
      <c r="W979" s="304">
        <f t="shared" ca="1" si="439"/>
        <v>27.712305744822665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1.2575240094554445</v>
      </c>
      <c r="AH979" s="304">
        <f t="shared" ca="1" si="463"/>
        <v>-8.5163523246040853</v>
      </c>
    </row>
    <row r="980" spans="1:34" x14ac:dyDescent="0.2">
      <c r="A980" s="347">
        <f t="shared" ca="1" si="441"/>
        <v>1E-4</v>
      </c>
      <c r="B980" s="304">
        <f t="shared" ca="1" si="442"/>
        <v>33.35990000000217</v>
      </c>
      <c r="D980" s="306">
        <f t="shared" ca="1" si="443"/>
        <v>-0.73017559059388393</v>
      </c>
      <c r="E980" s="307">
        <f t="shared" ca="1" si="444"/>
        <v>-1.3249779458064346</v>
      </c>
      <c r="F980" s="304">
        <f t="shared" ca="1" si="445"/>
        <v>1.5128525869933813</v>
      </c>
      <c r="G980" s="306">
        <f t="shared" ca="1" si="446"/>
        <v>9.0238973690132447</v>
      </c>
      <c r="H980" s="307">
        <f t="shared" ca="1" si="447"/>
        <v>-104.86338557391977</v>
      </c>
      <c r="I980" s="304">
        <f t="shared" ca="1" si="448"/>
        <v>105.25093993761314</v>
      </c>
      <c r="J980" s="306">
        <f t="shared" ca="1" si="449"/>
        <v>725.01152856350234</v>
      </c>
      <c r="K980" s="307">
        <f t="shared" ca="1" si="450"/>
        <v>-7.8964635602002371</v>
      </c>
      <c r="L980" s="304">
        <f t="shared" ca="1" si="435"/>
        <v>725.05452945743582</v>
      </c>
      <c r="M980" s="306">
        <f t="shared" ca="1" si="451"/>
        <v>-1.4849539616174565</v>
      </c>
      <c r="N980" s="304">
        <f t="shared" ca="1" si="452"/>
        <v>-85.081594771911895</v>
      </c>
      <c r="P980" s="310">
        <f t="shared" ca="1" si="453"/>
        <v>23</v>
      </c>
      <c r="Q980" s="304">
        <f t="shared" ca="1" si="454"/>
        <v>0</v>
      </c>
      <c r="R980" s="306">
        <f t="shared" ca="1" si="455"/>
        <v>0</v>
      </c>
      <c r="S980" s="307">
        <f t="shared" ca="1" si="456"/>
        <v>3.2539999999999996</v>
      </c>
      <c r="T980" s="304">
        <f t="shared" ca="1" si="436"/>
        <v>31.921739999999996</v>
      </c>
      <c r="U980" s="311">
        <f t="shared" ca="1" si="437"/>
        <v>0</v>
      </c>
      <c r="V980" s="306">
        <f t="shared" ca="1" si="438"/>
        <v>1.2259676988560622</v>
      </c>
      <c r="W980" s="304">
        <f t="shared" ca="1" si="439"/>
        <v>27.712401024162315</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1.2574954005430179</v>
      </c>
      <c r="AH980" s="304">
        <f t="shared" ca="1" si="463"/>
        <v>-8.5163816056615449</v>
      </c>
    </row>
    <row r="981" spans="1:34" x14ac:dyDescent="0.2">
      <c r="A981" s="347">
        <f t="shared" ca="1" si="441"/>
        <v>1E-4</v>
      </c>
      <c r="B981" s="304">
        <f t="shared" ca="1" si="442"/>
        <v>33.360000000002174</v>
      </c>
      <c r="D981" s="306">
        <f t="shared" ca="1" si="443"/>
        <v>-0.73017132042968569</v>
      </c>
      <c r="E981" s="307">
        <f t="shared" ca="1" si="444"/>
        <v>-1.3249481894419173</v>
      </c>
      <c r="F981" s="304">
        <f t="shared" ca="1" si="445"/>
        <v>1.5128244649936904</v>
      </c>
      <c r="G981" s="306">
        <f t="shared" ca="1" si="446"/>
        <v>9.0238243518812009</v>
      </c>
      <c r="H981" s="307">
        <f t="shared" ca="1" si="447"/>
        <v>-104.86351806873871</v>
      </c>
      <c r="I981" s="304">
        <f t="shared" ca="1" si="448"/>
        <v>105.25106568432595</v>
      </c>
      <c r="J981" s="306">
        <f t="shared" ca="1" si="449"/>
        <v>725.01152856350234</v>
      </c>
      <c r="K981" s="307">
        <f t="shared" ca="1" si="450"/>
        <v>-7.90694990538237</v>
      </c>
      <c r="L981" s="304">
        <f t="shared" ca="1" si="435"/>
        <v>725.05464373852021</v>
      </c>
      <c r="M981" s="306">
        <f t="shared" ca="1" si="451"/>
        <v>-1.4849547607350091</v>
      </c>
      <c r="N981" s="304">
        <f t="shared" ca="1" si="452"/>
        <v>-85.081640557974993</v>
      </c>
      <c r="P981" s="310">
        <f t="shared" ca="1" si="453"/>
        <v>23</v>
      </c>
      <c r="Q981" s="304">
        <f t="shared" ca="1" si="454"/>
        <v>0</v>
      </c>
      <c r="R981" s="306">
        <f t="shared" ca="1" si="455"/>
        <v>0</v>
      </c>
      <c r="S981" s="307">
        <f t="shared" ca="1" si="456"/>
        <v>3.2539999999999996</v>
      </c>
      <c r="T981" s="304">
        <f t="shared" ca="1" si="436"/>
        <v>31.921739999999996</v>
      </c>
      <c r="U981" s="311">
        <f t="shared" ca="1" si="437"/>
        <v>0</v>
      </c>
      <c r="V981" s="306">
        <f t="shared" ca="1" si="438"/>
        <v>1.2259689844489845</v>
      </c>
      <c r="W981" s="304">
        <f t="shared" ca="1" si="439"/>
        <v>27.712496302280652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1.2574667919926377</v>
      </c>
      <c r="AH981" s="304">
        <f t="shared" ca="1" si="463"/>
        <v>-8.5164108863436745</v>
      </c>
    </row>
    <row r="982" spans="1:34" x14ac:dyDescent="0.2">
      <c r="A982" s="347">
        <f t="shared" ca="1" si="441"/>
        <v>1E-4</v>
      </c>
      <c r="B982" s="304">
        <f t="shared" ca="1" si="442"/>
        <v>33.360100000002177</v>
      </c>
      <c r="D982" s="306">
        <f t="shared" ca="1" si="443"/>
        <v>-0.73016705025728168</v>
      </c>
      <c r="E982" s="307">
        <f t="shared" ca="1" si="444"/>
        <v>-1.3249184334588637</v>
      </c>
      <c r="F982" s="304">
        <f t="shared" ca="1" si="445"/>
        <v>1.5127963433987106</v>
      </c>
      <c r="G982" s="306">
        <f t="shared" ca="1" si="446"/>
        <v>9.0237513351761756</v>
      </c>
      <c r="H982" s="307">
        <f t="shared" ca="1" si="447"/>
        <v>-104.86365056058206</v>
      </c>
      <c r="I982" s="304">
        <f t="shared" ca="1" si="448"/>
        <v>105.25119142817792</v>
      </c>
      <c r="J982" s="306">
        <f t="shared" ca="1" si="449"/>
        <v>725.01152856350234</v>
      </c>
      <c r="K982" s="307">
        <f t="shared" ca="1" si="450"/>
        <v>-7.917436263813836</v>
      </c>
      <c r="L982" s="304">
        <f t="shared" ca="1" si="435"/>
        <v>725.05475817139336</v>
      </c>
      <c r="M982" s="306">
        <f t="shared" ca="1" si="451"/>
        <v>-1.4849555598441859</v>
      </c>
      <c r="N982" s="304">
        <f t="shared" ca="1" si="452"/>
        <v>-85.081686343558204</v>
      </c>
      <c r="P982" s="310">
        <f t="shared" ca="1" si="453"/>
        <v>23</v>
      </c>
      <c r="Q982" s="304">
        <f t="shared" ca="1" si="454"/>
        <v>0</v>
      </c>
      <c r="R982" s="306">
        <f t="shared" ca="1" si="455"/>
        <v>0</v>
      </c>
      <c r="S982" s="307">
        <f t="shared" ca="1" si="456"/>
        <v>3.2539999999999996</v>
      </c>
      <c r="T982" s="304">
        <f t="shared" ca="1" si="436"/>
        <v>31.921739999999996</v>
      </c>
      <c r="U982" s="311">
        <f t="shared" ca="1" si="437"/>
        <v>0</v>
      </c>
      <c r="V982" s="306">
        <f t="shared" ca="1" si="438"/>
        <v>1.2259702700448794</v>
      </c>
      <c r="W982" s="304">
        <f t="shared" ca="1" si="439"/>
        <v>27.712591579177655</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1.2574381838042967</v>
      </c>
      <c r="AH982" s="304">
        <f t="shared" ca="1" si="463"/>
        <v>-8.5164401666504777</v>
      </c>
    </row>
    <row r="983" spans="1:34" x14ac:dyDescent="0.2">
      <c r="A983" s="347">
        <f t="shared" ca="1" si="441"/>
        <v>1E-4</v>
      </c>
      <c r="B983" s="304">
        <f t="shared" ca="1" si="442"/>
        <v>33.36020000000218</v>
      </c>
      <c r="D983" s="306">
        <f t="shared" ca="1" si="443"/>
        <v>-0.73016278007667657</v>
      </c>
      <c r="E983" s="307">
        <f t="shared" ca="1" si="444"/>
        <v>-1.3248886778572828</v>
      </c>
      <c r="F983" s="304">
        <f t="shared" ca="1" si="445"/>
        <v>1.512768222208452</v>
      </c>
      <c r="G983" s="306">
        <f t="shared" ca="1" si="446"/>
        <v>9.0236783188981686</v>
      </c>
      <c r="H983" s="307">
        <f t="shared" ca="1" si="447"/>
        <v>-104.86378304944985</v>
      </c>
      <c r="I983" s="304">
        <f t="shared" ca="1" si="448"/>
        <v>105.25131716916914</v>
      </c>
      <c r="J983" s="306">
        <f t="shared" ca="1" si="449"/>
        <v>725.01152856350234</v>
      </c>
      <c r="K983" s="307">
        <f t="shared" ca="1" si="450"/>
        <v>-7.9279226354943377</v>
      </c>
      <c r="L983" s="304">
        <f t="shared" ca="1" si="435"/>
        <v>725.05487275605606</v>
      </c>
      <c r="M983" s="306">
        <f t="shared" ca="1" si="451"/>
        <v>-1.4849563589449872</v>
      </c>
      <c r="N983" s="304">
        <f t="shared" ca="1" si="452"/>
        <v>-85.081732128661514</v>
      </c>
      <c r="P983" s="310">
        <f t="shared" ca="1" si="453"/>
        <v>23</v>
      </c>
      <c r="Q983" s="304">
        <f t="shared" ca="1" si="454"/>
        <v>0</v>
      </c>
      <c r="R983" s="306">
        <f t="shared" ca="1" si="455"/>
        <v>0</v>
      </c>
      <c r="S983" s="307">
        <f t="shared" ca="1" si="456"/>
        <v>3.2539999999999996</v>
      </c>
      <c r="T983" s="304">
        <f t="shared" ca="1" si="436"/>
        <v>31.921739999999996</v>
      </c>
      <c r="U983" s="311">
        <f t="shared" ca="1" si="437"/>
        <v>0</v>
      </c>
      <c r="V983" s="306">
        <f t="shared" ca="1" si="438"/>
        <v>1.2259715556437474</v>
      </c>
      <c r="W983" s="304">
        <f t="shared" ca="1" si="439"/>
        <v>27.712686854853377</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1.257409575978004</v>
      </c>
      <c r="AH983" s="304">
        <f t="shared" ca="1" si="463"/>
        <v>-8.5164694465819473</v>
      </c>
    </row>
    <row r="984" spans="1:34" x14ac:dyDescent="0.2">
      <c r="A984" s="347">
        <f t="shared" ca="1" si="441"/>
        <v>1E-4</v>
      </c>
      <c r="B984" s="304">
        <f t="shared" ca="1" si="442"/>
        <v>33.360300000002184</v>
      </c>
      <c r="D984" s="306">
        <f t="shared" ca="1" si="443"/>
        <v>-0.73015850988787179</v>
      </c>
      <c r="E984" s="307">
        <f t="shared" ca="1" si="444"/>
        <v>-1.3248589226371603</v>
      </c>
      <c r="F984" s="304">
        <f t="shared" ca="1" si="445"/>
        <v>1.5127401014229029</v>
      </c>
      <c r="G984" s="306">
        <f t="shared" ca="1" si="446"/>
        <v>9.0236053030471801</v>
      </c>
      <c r="H984" s="307">
        <f t="shared" ca="1" si="447"/>
        <v>-104.86391553534212</v>
      </c>
      <c r="I984" s="304">
        <f t="shared" ca="1" si="448"/>
        <v>105.25144290729961</v>
      </c>
      <c r="J984" s="306">
        <f t="shared" ca="1" si="449"/>
        <v>725.01152856350234</v>
      </c>
      <c r="K984" s="307">
        <f t="shared" ca="1" si="450"/>
        <v>-7.9384090204235775</v>
      </c>
      <c r="L984" s="304">
        <f t="shared" ca="1" si="435"/>
        <v>725.05498749250853</v>
      </c>
      <c r="M984" s="306">
        <f t="shared" ca="1" si="451"/>
        <v>-1.4849571580374135</v>
      </c>
      <c r="N984" s="304">
        <f t="shared" ca="1" si="452"/>
        <v>-85.081777913284981</v>
      </c>
      <c r="P984" s="310">
        <f t="shared" ca="1" si="453"/>
        <v>23</v>
      </c>
      <c r="Q984" s="304">
        <f t="shared" ca="1" si="454"/>
        <v>0</v>
      </c>
      <c r="R984" s="306">
        <f t="shared" ca="1" si="455"/>
        <v>0</v>
      </c>
      <c r="S984" s="307">
        <f t="shared" ca="1" si="456"/>
        <v>3.2539999999999996</v>
      </c>
      <c r="T984" s="304">
        <f t="shared" ca="1" si="436"/>
        <v>31.921739999999996</v>
      </c>
      <c r="U984" s="311">
        <f t="shared" ca="1" si="437"/>
        <v>0</v>
      </c>
      <c r="V984" s="306">
        <f t="shared" ca="1" si="438"/>
        <v>1.2259728412455877</v>
      </c>
      <c r="W984" s="304">
        <f t="shared" ca="1" si="439"/>
        <v>27.71278212930779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1.2573809685137416</v>
      </c>
      <c r="AH984" s="304">
        <f t="shared" ca="1" si="463"/>
        <v>-8.5164987261381011</v>
      </c>
    </row>
    <row r="985" spans="1:34" x14ac:dyDescent="0.2">
      <c r="A985" s="347">
        <f t="shared" ca="1" si="441"/>
        <v>1E-4</v>
      </c>
      <c r="B985" s="304">
        <f t="shared" ca="1" si="442"/>
        <v>33.360400000002187</v>
      </c>
      <c r="D985" s="306">
        <f t="shared" ca="1" si="443"/>
        <v>-0.73015423969086424</v>
      </c>
      <c r="E985" s="307">
        <f t="shared" ca="1" si="444"/>
        <v>-1.3248291677985016</v>
      </c>
      <c r="F985" s="304">
        <f t="shared" ca="1" si="445"/>
        <v>1.5127119810420666</v>
      </c>
      <c r="G985" s="306">
        <f t="shared" ca="1" si="446"/>
        <v>9.0235322876232118</v>
      </c>
      <c r="H985" s="307">
        <f t="shared" ca="1" si="447"/>
        <v>-104.8640480182589</v>
      </c>
      <c r="I985" s="304">
        <f t="shared" ca="1" si="448"/>
        <v>105.25156864256934</v>
      </c>
      <c r="J985" s="306">
        <f t="shared" ca="1" si="449"/>
        <v>725.01152856350234</v>
      </c>
      <c r="K985" s="307">
        <f t="shared" ca="1" si="450"/>
        <v>-7.9488954186012579</v>
      </c>
      <c r="L985" s="304">
        <f t="shared" ca="1" si="435"/>
        <v>725.05510238075146</v>
      </c>
      <c r="M985" s="306">
        <f t="shared" ca="1" si="451"/>
        <v>-1.4849579571214646</v>
      </c>
      <c r="N985" s="304">
        <f t="shared" ca="1" si="452"/>
        <v>-85.08182369742859</v>
      </c>
      <c r="P985" s="310">
        <f t="shared" ca="1" si="453"/>
        <v>23</v>
      </c>
      <c r="Q985" s="304">
        <f t="shared" ca="1" si="454"/>
        <v>0</v>
      </c>
      <c r="R985" s="306">
        <f t="shared" ca="1" si="455"/>
        <v>0</v>
      </c>
      <c r="S985" s="307">
        <f t="shared" ca="1" si="456"/>
        <v>3.2539999999999996</v>
      </c>
      <c r="T985" s="304">
        <f t="shared" ca="1" si="436"/>
        <v>31.921739999999996</v>
      </c>
      <c r="U985" s="311">
        <f t="shared" ca="1" si="437"/>
        <v>0</v>
      </c>
      <c r="V985" s="306">
        <f t="shared" ca="1" si="438"/>
        <v>1.2259741268504016</v>
      </c>
      <c r="W985" s="304">
        <f t="shared" ca="1" si="439"/>
        <v>27.712877402540919</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1.2573523614115203</v>
      </c>
      <c r="AH985" s="304">
        <f t="shared" ca="1" si="463"/>
        <v>-8.5165280053189285</v>
      </c>
    </row>
    <row r="986" spans="1:34" x14ac:dyDescent="0.2">
      <c r="A986" s="347">
        <f t="shared" ca="1" si="441"/>
        <v>1E-4</v>
      </c>
      <c r="B986" s="304">
        <f t="shared" ca="1" si="442"/>
        <v>33.36050000000219</v>
      </c>
      <c r="D986" s="306">
        <f t="shared" ca="1" si="443"/>
        <v>-0.73014996948565636</v>
      </c>
      <c r="E986" s="307">
        <f t="shared" ca="1" si="444"/>
        <v>-1.3247994133413012</v>
      </c>
      <c r="F986" s="304">
        <f t="shared" ca="1" si="445"/>
        <v>1.5126838610659403</v>
      </c>
      <c r="G986" s="306">
        <f t="shared" ca="1" si="446"/>
        <v>9.0234592726262637</v>
      </c>
      <c r="H986" s="307">
        <f t="shared" ca="1" si="447"/>
        <v>-104.86418049820023</v>
      </c>
      <c r="I986" s="304">
        <f t="shared" ca="1" si="448"/>
        <v>105.25169437497841</v>
      </c>
      <c r="J986" s="306">
        <f t="shared" ca="1" si="449"/>
        <v>725.01152856350234</v>
      </c>
      <c r="K986" s="307">
        <f t="shared" ca="1" si="450"/>
        <v>-7.9593818300270804</v>
      </c>
      <c r="L986" s="304">
        <f t="shared" ca="1" si="435"/>
        <v>725.05521742078531</v>
      </c>
      <c r="M986" s="306">
        <f t="shared" ca="1" si="451"/>
        <v>-1.4849587561971407</v>
      </c>
      <c r="N986" s="304">
        <f t="shared" ca="1" si="452"/>
        <v>-85.08186948109234</v>
      </c>
      <c r="P986" s="310">
        <f t="shared" ca="1" si="453"/>
        <v>23</v>
      </c>
      <c r="Q986" s="304">
        <f t="shared" ca="1" si="454"/>
        <v>0</v>
      </c>
      <c r="R986" s="306">
        <f t="shared" ca="1" si="455"/>
        <v>0</v>
      </c>
      <c r="S986" s="307">
        <f t="shared" ca="1" si="456"/>
        <v>3.2539999999999996</v>
      </c>
      <c r="T986" s="304">
        <f t="shared" ca="1" si="436"/>
        <v>31.921739999999996</v>
      </c>
      <c r="U986" s="311">
        <f t="shared" ca="1" si="437"/>
        <v>0</v>
      </c>
      <c r="V986" s="306">
        <f t="shared" ca="1" si="438"/>
        <v>1.2259754124581883</v>
      </c>
      <c r="W986" s="304">
        <f t="shared" ca="1" si="439"/>
        <v>27.712972674552777</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1.2573237546713312</v>
      </c>
      <c r="AH986" s="304">
        <f t="shared" ca="1" si="463"/>
        <v>-8.5165572841244384</v>
      </c>
    </row>
    <row r="987" spans="1:34" x14ac:dyDescent="0.2">
      <c r="A987" s="347">
        <f t="shared" ca="1" si="441"/>
        <v>1E-4</v>
      </c>
      <c r="B987" s="304">
        <f t="shared" ca="1" si="442"/>
        <v>33.360600000002194</v>
      </c>
      <c r="D987" s="306">
        <f t="shared" ca="1" si="443"/>
        <v>-0.73014569927224993</v>
      </c>
      <c r="E987" s="307">
        <f t="shared" ca="1" si="444"/>
        <v>-1.324769659265554</v>
      </c>
      <c r="F987" s="304">
        <f t="shared" ca="1" si="445"/>
        <v>1.5126557414945196</v>
      </c>
      <c r="G987" s="306">
        <f t="shared" ca="1" si="446"/>
        <v>9.0233862580563358</v>
      </c>
      <c r="H987" s="307">
        <f t="shared" ca="1" si="447"/>
        <v>-104.86431297516616</v>
      </c>
      <c r="I987" s="304">
        <f t="shared" ca="1" si="448"/>
        <v>105.25182010452684</v>
      </c>
      <c r="J987" s="306">
        <f t="shared" ca="1" si="449"/>
        <v>725.01152856350234</v>
      </c>
      <c r="K987" s="307">
        <f t="shared" ca="1" si="450"/>
        <v>-7.9698682547007484</v>
      </c>
      <c r="L987" s="304">
        <f t="shared" ca="1" si="435"/>
        <v>725.05533261261064</v>
      </c>
      <c r="M987" s="306">
        <f t="shared" ca="1" si="451"/>
        <v>-1.4849595552644417</v>
      </c>
      <c r="N987" s="304">
        <f t="shared" ca="1" si="452"/>
        <v>-85.081915264276233</v>
      </c>
      <c r="P987" s="310">
        <f t="shared" ca="1" si="453"/>
        <v>23</v>
      </c>
      <c r="Q987" s="304">
        <f t="shared" ca="1" si="454"/>
        <v>0</v>
      </c>
      <c r="R987" s="306">
        <f t="shared" ca="1" si="455"/>
        <v>0</v>
      </c>
      <c r="S987" s="307">
        <f t="shared" ca="1" si="456"/>
        <v>3.2539999999999996</v>
      </c>
      <c r="T987" s="304">
        <f t="shared" ca="1" si="436"/>
        <v>31.921739999999996</v>
      </c>
      <c r="U987" s="311">
        <f t="shared" ca="1" si="437"/>
        <v>0</v>
      </c>
      <c r="V987" s="306">
        <f t="shared" ca="1" si="438"/>
        <v>1.2259766980689479</v>
      </c>
      <c r="W987" s="304">
        <f t="shared" ca="1" si="439"/>
        <v>27.713067945343361</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1.2572951482931707</v>
      </c>
      <c r="AH987" s="304">
        <f t="shared" ca="1" si="463"/>
        <v>-8.5165865625546342</v>
      </c>
    </row>
    <row r="988" spans="1:34" x14ac:dyDescent="0.2">
      <c r="A988" s="347">
        <f t="shared" ca="1" si="441"/>
        <v>1E-4</v>
      </c>
      <c r="B988" s="304">
        <f t="shared" ca="1" si="442"/>
        <v>33.360700000002197</v>
      </c>
      <c r="D988" s="306">
        <f t="shared" ca="1" si="443"/>
        <v>-0.73014142905064683</v>
      </c>
      <c r="E988" s="307">
        <f t="shared" ca="1" si="444"/>
        <v>-1.3247399055712616</v>
      </c>
      <c r="F988" s="304">
        <f t="shared" ca="1" si="445"/>
        <v>1.5126276223278075</v>
      </c>
      <c r="G988" s="306">
        <f t="shared" ca="1" si="446"/>
        <v>9.0233132439134298</v>
      </c>
      <c r="H988" s="307">
        <f t="shared" ca="1" si="447"/>
        <v>-104.86444544915672</v>
      </c>
      <c r="I988" s="304">
        <f t="shared" ca="1" si="448"/>
        <v>105.25194583121467</v>
      </c>
      <c r="J988" s="306">
        <f t="shared" ca="1" si="449"/>
        <v>725.01152856350234</v>
      </c>
      <c r="K988" s="307">
        <f t="shared" ca="1" si="450"/>
        <v>-7.9803546926219644</v>
      </c>
      <c r="L988" s="304">
        <f t="shared" ca="1" si="435"/>
        <v>725.05544795622779</v>
      </c>
      <c r="M988" s="306">
        <f t="shared" ca="1" si="451"/>
        <v>-1.484960354323368</v>
      </c>
      <c r="N988" s="304">
        <f t="shared" ca="1" si="452"/>
        <v>-85.081961046980297</v>
      </c>
      <c r="P988" s="310">
        <f t="shared" ca="1" si="453"/>
        <v>23</v>
      </c>
      <c r="Q988" s="304">
        <f t="shared" ca="1" si="454"/>
        <v>0</v>
      </c>
      <c r="R988" s="306">
        <f t="shared" ca="1" si="455"/>
        <v>0</v>
      </c>
      <c r="S988" s="307">
        <f t="shared" ca="1" si="456"/>
        <v>3.2539999999999996</v>
      </c>
      <c r="T988" s="304">
        <f t="shared" ca="1" si="436"/>
        <v>31.921739999999996</v>
      </c>
      <c r="U988" s="311">
        <f t="shared" ca="1" si="437"/>
        <v>0</v>
      </c>
      <c r="V988" s="306">
        <f t="shared" ca="1" si="438"/>
        <v>1.2259779836826801</v>
      </c>
      <c r="W988" s="304">
        <f t="shared" ca="1" si="439"/>
        <v>27.713163214912694</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1.2572665422770424</v>
      </c>
      <c r="AH988" s="304">
        <f t="shared" ca="1" si="463"/>
        <v>-8.516615840609516</v>
      </c>
    </row>
    <row r="989" spans="1:34" x14ac:dyDescent="0.2">
      <c r="A989" s="347">
        <f t="shared" ca="1" si="441"/>
        <v>1E-4</v>
      </c>
      <c r="B989" s="304">
        <f t="shared" ca="1" si="442"/>
        <v>33.3608000000022</v>
      </c>
      <c r="D989" s="306">
        <f t="shared" ca="1" si="443"/>
        <v>-0.73013715882084529</v>
      </c>
      <c r="E989" s="307">
        <f t="shared" ca="1" si="444"/>
        <v>-1.3247101522584153</v>
      </c>
      <c r="F989" s="304">
        <f t="shared" ca="1" si="445"/>
        <v>1.5125995035657951</v>
      </c>
      <c r="G989" s="306">
        <f t="shared" ca="1" si="446"/>
        <v>9.0232402301975476</v>
      </c>
      <c r="H989" s="307">
        <f t="shared" ca="1" si="447"/>
        <v>-104.86457792017194</v>
      </c>
      <c r="I989" s="304">
        <f t="shared" ca="1" si="448"/>
        <v>105.25207155504192</v>
      </c>
      <c r="J989" s="306">
        <f t="shared" ca="1" si="449"/>
        <v>725.01152856350234</v>
      </c>
      <c r="K989" s="307">
        <f t="shared" ca="1" si="450"/>
        <v>-7.9908411437904308</v>
      </c>
      <c r="L989" s="304">
        <f t="shared" ca="1" si="435"/>
        <v>725.05556345163745</v>
      </c>
      <c r="M989" s="306">
        <f t="shared" ca="1" si="451"/>
        <v>-1.4849611533739198</v>
      </c>
      <c r="N989" s="304">
        <f t="shared" ca="1" si="452"/>
        <v>-85.082006829204531</v>
      </c>
      <c r="P989" s="310">
        <f t="shared" ca="1" si="453"/>
        <v>23</v>
      </c>
      <c r="Q989" s="304">
        <f t="shared" ca="1" si="454"/>
        <v>0</v>
      </c>
      <c r="R989" s="306">
        <f t="shared" ca="1" si="455"/>
        <v>0</v>
      </c>
      <c r="S989" s="307">
        <f t="shared" ca="1" si="456"/>
        <v>3.2539999999999996</v>
      </c>
      <c r="T989" s="304">
        <f t="shared" ca="1" si="436"/>
        <v>31.921739999999996</v>
      </c>
      <c r="U989" s="311">
        <f t="shared" ca="1" si="437"/>
        <v>0</v>
      </c>
      <c r="V989" s="306">
        <f t="shared" ca="1" si="438"/>
        <v>1.2259792692993847</v>
      </c>
      <c r="W989" s="304">
        <f t="shared" ca="1" si="439"/>
        <v>27.713258483260759</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1.2572379366229356</v>
      </c>
      <c r="AH989" s="304">
        <f t="shared" ca="1" si="463"/>
        <v>-8.5166451182890892</v>
      </c>
    </row>
    <row r="990" spans="1:34" x14ac:dyDescent="0.2">
      <c r="A990" s="347">
        <f t="shared" ca="1" si="441"/>
        <v>1E-4</v>
      </c>
      <c r="B990" s="304">
        <f t="shared" ca="1" si="442"/>
        <v>33.360900000002204</v>
      </c>
      <c r="D990" s="306">
        <f t="shared" ca="1" si="443"/>
        <v>-0.73013288858284664</v>
      </c>
      <c r="E990" s="307">
        <f t="shared" ca="1" si="444"/>
        <v>-1.324680399327022</v>
      </c>
      <c r="F990" s="304">
        <f t="shared" ca="1" si="445"/>
        <v>1.5125713852084899</v>
      </c>
      <c r="G990" s="306">
        <f t="shared" ca="1" si="446"/>
        <v>9.0231672169086892</v>
      </c>
      <c r="H990" s="307">
        <f t="shared" ca="1" si="447"/>
        <v>-104.86471038821188</v>
      </c>
      <c r="I990" s="304">
        <f t="shared" ca="1" si="448"/>
        <v>105.25219727600867</v>
      </c>
      <c r="J990" s="306">
        <f t="shared" ca="1" si="449"/>
        <v>725.01152856350234</v>
      </c>
      <c r="K990" s="307">
        <f t="shared" ca="1" si="450"/>
        <v>-8.00132760820585</v>
      </c>
      <c r="L990" s="304">
        <f t="shared" ca="1" si="435"/>
        <v>725.05567909883996</v>
      </c>
      <c r="M990" s="306">
        <f t="shared" ca="1" si="451"/>
        <v>-1.4849619524160969</v>
      </c>
      <c r="N990" s="304">
        <f t="shared" ca="1" si="452"/>
        <v>-85.082052610948935</v>
      </c>
      <c r="P990" s="310">
        <f t="shared" ca="1" si="453"/>
        <v>23</v>
      </c>
      <c r="Q990" s="304">
        <f t="shared" ca="1" si="454"/>
        <v>0</v>
      </c>
      <c r="R990" s="306">
        <f t="shared" ca="1" si="455"/>
        <v>0</v>
      </c>
      <c r="S990" s="307">
        <f t="shared" ca="1" si="456"/>
        <v>3.2539999999999996</v>
      </c>
      <c r="T990" s="304">
        <f t="shared" ca="1" si="436"/>
        <v>31.921739999999996</v>
      </c>
      <c r="U990" s="311">
        <f t="shared" ca="1" si="437"/>
        <v>0</v>
      </c>
      <c r="V990" s="306">
        <f t="shared" ca="1" si="438"/>
        <v>1.2259805549190628</v>
      </c>
      <c r="W990" s="304">
        <f t="shared" ca="1" si="439"/>
        <v>27.713353750387615</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1.2572093313308592</v>
      </c>
      <c r="AH990" s="304">
        <f t="shared" ca="1" si="463"/>
        <v>-8.5166743955933502</v>
      </c>
    </row>
    <row r="991" spans="1:34" x14ac:dyDescent="0.2">
      <c r="A991" s="347">
        <f t="shared" ca="1" si="441"/>
        <v>1E-4</v>
      </c>
      <c r="B991" s="304">
        <f t="shared" ca="1" si="442"/>
        <v>33.361000000002207</v>
      </c>
      <c r="D991" s="306">
        <f t="shared" ca="1" si="443"/>
        <v>-0.73012861833665388</v>
      </c>
      <c r="E991" s="307">
        <f t="shared" ca="1" si="444"/>
        <v>-1.3246506467770622</v>
      </c>
      <c r="F991" s="304">
        <f t="shared" ca="1" si="445"/>
        <v>1.5125432672558761</v>
      </c>
      <c r="G991" s="306">
        <f t="shared" ca="1" si="446"/>
        <v>9.0230942040468562</v>
      </c>
      <c r="H991" s="307">
        <f t="shared" ca="1" si="447"/>
        <v>-104.86484285327656</v>
      </c>
      <c r="I991" s="304">
        <f t="shared" ca="1" si="448"/>
        <v>105.25232299411492</v>
      </c>
      <c r="J991" s="306">
        <f t="shared" ca="1" si="449"/>
        <v>725.01152856350234</v>
      </c>
      <c r="K991" s="307">
        <f t="shared" ca="1" si="450"/>
        <v>-8.0118140858679237</v>
      </c>
      <c r="L991" s="304">
        <f t="shared" ca="1" si="435"/>
        <v>725.05579489783588</v>
      </c>
      <c r="M991" s="306">
        <f t="shared" ca="1" si="451"/>
        <v>-1.4849627514498995</v>
      </c>
      <c r="N991" s="304">
        <f t="shared" ca="1" si="452"/>
        <v>-85.08209839221351</v>
      </c>
      <c r="P991" s="310">
        <f t="shared" ca="1" si="453"/>
        <v>23</v>
      </c>
      <c r="Q991" s="304">
        <f t="shared" ca="1" si="454"/>
        <v>0</v>
      </c>
      <c r="R991" s="306">
        <f t="shared" ca="1" si="455"/>
        <v>0</v>
      </c>
      <c r="S991" s="307">
        <f t="shared" ca="1" si="456"/>
        <v>3.2539999999999996</v>
      </c>
      <c r="T991" s="304">
        <f t="shared" ca="1" si="436"/>
        <v>31.921739999999996</v>
      </c>
      <c r="U991" s="311">
        <f t="shared" ca="1" si="437"/>
        <v>0</v>
      </c>
      <c r="V991" s="306">
        <f t="shared" ca="1" si="438"/>
        <v>1.2259818405417131</v>
      </c>
      <c r="W991" s="304">
        <f t="shared" ca="1" si="439"/>
        <v>27.713449016293218</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1.2571807264007919</v>
      </c>
      <c r="AH991" s="304">
        <f t="shared" ca="1" si="463"/>
        <v>-8.5167036725223166</v>
      </c>
    </row>
    <row r="992" spans="1:34" x14ac:dyDescent="0.2">
      <c r="A992" s="347">
        <f t="shared" ca="1" si="441"/>
        <v>1E-4</v>
      </c>
      <c r="B992" s="304">
        <f t="shared" ca="1" si="442"/>
        <v>33.36110000000221</v>
      </c>
      <c r="D992" s="306">
        <f t="shared" ca="1" si="443"/>
        <v>-0.73012434808226589</v>
      </c>
      <c r="E992" s="307">
        <f t="shared" ca="1" si="444"/>
        <v>-1.324620894608552</v>
      </c>
      <c r="F992" s="304">
        <f t="shared" ca="1" si="445"/>
        <v>1.5125151497079672</v>
      </c>
      <c r="G992" s="306">
        <f t="shared" ca="1" si="446"/>
        <v>9.0230211916120489</v>
      </c>
      <c r="H992" s="307">
        <f t="shared" ca="1" si="447"/>
        <v>-104.86497531536602</v>
      </c>
      <c r="I992" s="304">
        <f t="shared" ca="1" si="448"/>
        <v>105.25244870936071</v>
      </c>
      <c r="J992" s="306">
        <f t="shared" ca="1" si="449"/>
        <v>725.01152856350234</v>
      </c>
      <c r="K992" s="307">
        <f t="shared" ca="1" si="450"/>
        <v>-8.022300576776356</v>
      </c>
      <c r="L992" s="304">
        <f t="shared" ca="1" si="435"/>
        <v>725.05591084862579</v>
      </c>
      <c r="M992" s="306">
        <f t="shared" ca="1" si="451"/>
        <v>-1.4849635504753278</v>
      </c>
      <c r="N992" s="304">
        <f t="shared" ca="1" si="452"/>
        <v>-85.082144172998269</v>
      </c>
      <c r="P992" s="310">
        <f t="shared" ca="1" si="453"/>
        <v>23</v>
      </c>
      <c r="Q992" s="304">
        <f t="shared" ca="1" si="454"/>
        <v>0</v>
      </c>
      <c r="R992" s="306">
        <f t="shared" ca="1" si="455"/>
        <v>0</v>
      </c>
      <c r="S992" s="307">
        <f t="shared" ca="1" si="456"/>
        <v>3.2539999999999996</v>
      </c>
      <c r="T992" s="304">
        <f t="shared" ca="1" si="436"/>
        <v>31.921739999999996</v>
      </c>
      <c r="U992" s="311">
        <f t="shared" ca="1" si="437"/>
        <v>0</v>
      </c>
      <c r="V992" s="306">
        <f t="shared" ca="1" si="438"/>
        <v>1.2259831261673362</v>
      </c>
      <c r="W992" s="304">
        <f t="shared" ca="1" si="439"/>
        <v>27.713544280977608</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1.2571521218327533</v>
      </c>
      <c r="AH992" s="304">
        <f t="shared" ca="1" si="463"/>
        <v>-8.5167329490759744</v>
      </c>
    </row>
    <row r="993" spans="1:34" x14ac:dyDescent="0.2">
      <c r="A993" s="347">
        <f t="shared" ca="1" si="441"/>
        <v>1E-4</v>
      </c>
      <c r="B993" s="304">
        <f t="shared" ca="1" si="442"/>
        <v>33.361200000002214</v>
      </c>
      <c r="D993" s="306">
        <f t="shared" ca="1" si="443"/>
        <v>-0.73012007781968524</v>
      </c>
      <c r="E993" s="307">
        <f t="shared" ca="1" si="444"/>
        <v>-1.3245911428214754</v>
      </c>
      <c r="F993" s="304">
        <f t="shared" ca="1" si="445"/>
        <v>1.5124870325647508</v>
      </c>
      <c r="G993" s="306">
        <f t="shared" ca="1" si="446"/>
        <v>9.022948179604267</v>
      </c>
      <c r="H993" s="307">
        <f t="shared" ca="1" si="447"/>
        <v>-104.86510777448031</v>
      </c>
      <c r="I993" s="304">
        <f t="shared" ca="1" si="448"/>
        <v>105.25257442174608</v>
      </c>
      <c r="J993" s="306">
        <f t="shared" ca="1" si="449"/>
        <v>725.01152856350234</v>
      </c>
      <c r="K993" s="307">
        <f t="shared" ca="1" si="450"/>
        <v>-8.0327870809308486</v>
      </c>
      <c r="L993" s="304">
        <f t="shared" ca="1" si="435"/>
        <v>725.0560269512099</v>
      </c>
      <c r="M993" s="306">
        <f t="shared" ca="1" si="451"/>
        <v>-1.4849643494923819</v>
      </c>
      <c r="N993" s="304">
        <f t="shared" ca="1" si="452"/>
        <v>-85.082189953303228</v>
      </c>
      <c r="P993" s="310">
        <f t="shared" ca="1" si="453"/>
        <v>23</v>
      </c>
      <c r="Q993" s="304">
        <f t="shared" ca="1" si="454"/>
        <v>0</v>
      </c>
      <c r="R993" s="306">
        <f t="shared" ca="1" si="455"/>
        <v>0</v>
      </c>
      <c r="S993" s="307">
        <f t="shared" ca="1" si="456"/>
        <v>3.2539999999999996</v>
      </c>
      <c r="T993" s="304">
        <f t="shared" ca="1" si="436"/>
        <v>31.921739999999996</v>
      </c>
      <c r="U993" s="311">
        <f t="shared" ca="1" si="437"/>
        <v>0</v>
      </c>
      <c r="V993" s="306">
        <f t="shared" ca="1" si="438"/>
        <v>1.2259844117959318</v>
      </c>
      <c r="W993" s="304">
        <f t="shared" ca="1" si="439"/>
        <v>27.713639544440777</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1.2571235176267255</v>
      </c>
      <c r="AH993" s="304">
        <f t="shared" ca="1" si="463"/>
        <v>-8.516762225254336</v>
      </c>
    </row>
    <row r="994" spans="1:34" x14ac:dyDescent="0.2">
      <c r="A994" s="347">
        <f t="shared" ca="1" si="441"/>
        <v>1E-4</v>
      </c>
      <c r="B994" s="304">
        <f t="shared" ca="1" si="442"/>
        <v>33.361300000002217</v>
      </c>
      <c r="D994" s="306">
        <f t="shared" ca="1" si="443"/>
        <v>-0.73011580754891148</v>
      </c>
      <c r="E994" s="307">
        <f t="shared" ca="1" si="444"/>
        <v>-1.3245613914158341</v>
      </c>
      <c r="F994" s="304">
        <f t="shared" ca="1" si="445"/>
        <v>1.512458915826228</v>
      </c>
      <c r="G994" s="306">
        <f t="shared" ca="1" si="446"/>
        <v>9.0228751680235124</v>
      </c>
      <c r="H994" s="307">
        <f t="shared" ca="1" si="447"/>
        <v>-104.86524023061945</v>
      </c>
      <c r="I994" s="304">
        <f t="shared" ca="1" si="448"/>
        <v>105.25270013127104</v>
      </c>
      <c r="J994" s="306">
        <f t="shared" ca="1" si="449"/>
        <v>725.01152856350234</v>
      </c>
      <c r="K994" s="307">
        <f t="shared" ca="1" si="450"/>
        <v>-8.043273598331103</v>
      </c>
      <c r="L994" s="304">
        <f t="shared" ca="1" si="435"/>
        <v>725.05614320558914</v>
      </c>
      <c r="M994" s="306">
        <f t="shared" ca="1" si="451"/>
        <v>-1.484965148501062</v>
      </c>
      <c r="N994" s="304">
        <f t="shared" ca="1" si="452"/>
        <v>-85.0822357331284</v>
      </c>
      <c r="P994" s="310">
        <f t="shared" ca="1" si="453"/>
        <v>23</v>
      </c>
      <c r="Q994" s="304">
        <f t="shared" ca="1" si="454"/>
        <v>0</v>
      </c>
      <c r="R994" s="306">
        <f t="shared" ca="1" si="455"/>
        <v>0</v>
      </c>
      <c r="S994" s="307">
        <f t="shared" ca="1" si="456"/>
        <v>3.2539999999999996</v>
      </c>
      <c r="T994" s="304">
        <f t="shared" ca="1" si="436"/>
        <v>31.921739999999996</v>
      </c>
      <c r="U994" s="311">
        <f t="shared" ca="1" si="437"/>
        <v>0</v>
      </c>
      <c r="V994" s="306">
        <f t="shared" ca="1" si="438"/>
        <v>1.2259856974275003</v>
      </c>
      <c r="W994" s="304">
        <f t="shared" ca="1" si="439"/>
        <v>27.713734806682741</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1.2570949137827121</v>
      </c>
      <c r="AH994" s="304">
        <f t="shared" ca="1" si="463"/>
        <v>-8.5167915010574013</v>
      </c>
    </row>
    <row r="995" spans="1:34" x14ac:dyDescent="0.2">
      <c r="A995" s="347">
        <f t="shared" ca="1" si="441"/>
        <v>1E-4</v>
      </c>
      <c r="B995" s="304">
        <f t="shared" ca="1" si="442"/>
        <v>33.36140000000222</v>
      </c>
      <c r="D995" s="306">
        <f t="shared" ca="1" si="443"/>
        <v>-0.73011153726994471</v>
      </c>
      <c r="E995" s="307">
        <f t="shared" ca="1" si="444"/>
        <v>-1.3245316403916298</v>
      </c>
      <c r="F995" s="304">
        <f t="shared" ca="1" si="445"/>
        <v>1.5124307994924011</v>
      </c>
      <c r="G995" s="306">
        <f t="shared" ca="1" si="446"/>
        <v>9.0228021568697852</v>
      </c>
      <c r="H995" s="307">
        <f t="shared" ca="1" si="447"/>
        <v>-104.86537268378349</v>
      </c>
      <c r="I995" s="304">
        <f t="shared" ca="1" si="448"/>
        <v>105.25282583793566</v>
      </c>
      <c r="J995" s="306">
        <f t="shared" ca="1" si="449"/>
        <v>725.01152856350234</v>
      </c>
      <c r="K995" s="307">
        <f t="shared" ca="1" si="450"/>
        <v>-8.0537601289768226</v>
      </c>
      <c r="L995" s="304">
        <f t="shared" ca="1" si="435"/>
        <v>725.05625961176372</v>
      </c>
      <c r="M995" s="306">
        <f t="shared" ca="1" si="451"/>
        <v>-1.4849659475013681</v>
      </c>
      <c r="N995" s="304">
        <f t="shared" ca="1" si="452"/>
        <v>-85.08228151247377</v>
      </c>
      <c r="P995" s="310">
        <f t="shared" ca="1" si="453"/>
        <v>23</v>
      </c>
      <c r="Q995" s="304">
        <f t="shared" ca="1" si="454"/>
        <v>0</v>
      </c>
      <c r="R995" s="306">
        <f t="shared" ca="1" si="455"/>
        <v>0</v>
      </c>
      <c r="S995" s="307">
        <f t="shared" ca="1" si="456"/>
        <v>3.2539999999999996</v>
      </c>
      <c r="T995" s="304">
        <f t="shared" ca="1" si="436"/>
        <v>31.921739999999996</v>
      </c>
      <c r="U995" s="311">
        <f t="shared" ca="1" si="437"/>
        <v>0</v>
      </c>
      <c r="V995" s="306">
        <f t="shared" ca="1" si="438"/>
        <v>1.2259869830620413</v>
      </c>
      <c r="W995" s="304">
        <f t="shared" ca="1" si="439"/>
        <v>27.713830067703508</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1.2570663103007114</v>
      </c>
      <c r="AH995" s="304">
        <f t="shared" ca="1" si="463"/>
        <v>-8.5168207764851704</v>
      </c>
    </row>
    <row r="996" spans="1:34" x14ac:dyDescent="0.2">
      <c r="A996" s="347">
        <f t="shared" ca="1" si="441"/>
        <v>1E-4</v>
      </c>
      <c r="B996" s="304">
        <f t="shared" ca="1" si="442"/>
        <v>33.361500000002223</v>
      </c>
      <c r="D996" s="306">
        <f t="shared" ca="1" si="443"/>
        <v>-0.73010726698278705</v>
      </c>
      <c r="E996" s="307">
        <f t="shared" ca="1" si="444"/>
        <v>-1.3245018897488521</v>
      </c>
      <c r="F996" s="304">
        <f t="shared" ca="1" si="445"/>
        <v>1.5124026835632616</v>
      </c>
      <c r="G996" s="306">
        <f t="shared" ca="1" si="446"/>
        <v>9.022729146143087</v>
      </c>
      <c r="H996" s="307">
        <f t="shared" ca="1" si="447"/>
        <v>-104.86550513397246</v>
      </c>
      <c r="I996" s="304">
        <f t="shared" ca="1" si="448"/>
        <v>105.25295154173998</v>
      </c>
      <c r="J996" s="306">
        <f t="shared" ca="1" si="449"/>
        <v>725.01152856350234</v>
      </c>
      <c r="K996" s="307">
        <f t="shared" ca="1" si="450"/>
        <v>-8.0642466728677107</v>
      </c>
      <c r="L996" s="304">
        <f t="shared" ca="1" si="435"/>
        <v>725.05637616973411</v>
      </c>
      <c r="M996" s="306">
        <f t="shared" ca="1" si="451"/>
        <v>-1.4849667464933005</v>
      </c>
      <c r="N996" s="304">
        <f t="shared" ca="1" si="452"/>
        <v>-85.082327291339354</v>
      </c>
      <c r="P996" s="310">
        <f t="shared" ca="1" si="453"/>
        <v>23</v>
      </c>
      <c r="Q996" s="304">
        <f t="shared" ca="1" si="454"/>
        <v>0</v>
      </c>
      <c r="R996" s="306">
        <f t="shared" ca="1" si="455"/>
        <v>0</v>
      </c>
      <c r="S996" s="307">
        <f t="shared" ca="1" si="456"/>
        <v>3.2539999999999996</v>
      </c>
      <c r="T996" s="304">
        <f t="shared" ca="1" si="436"/>
        <v>31.921739999999996</v>
      </c>
      <c r="U996" s="311">
        <f t="shared" ca="1" si="437"/>
        <v>0</v>
      </c>
      <c r="V996" s="306">
        <f t="shared" ca="1" si="438"/>
        <v>1.2259882686995549</v>
      </c>
      <c r="W996" s="304">
        <f t="shared" ca="1" si="439"/>
        <v>27.713925327503087</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1.2570377071807197</v>
      </c>
      <c r="AH996" s="304">
        <f t="shared" ca="1" si="463"/>
        <v>-8.5168500515376504</v>
      </c>
    </row>
    <row r="997" spans="1:34" x14ac:dyDescent="0.2">
      <c r="A997" s="347">
        <f t="shared" ca="1" si="441"/>
        <v>1E-4</v>
      </c>
      <c r="B997" s="304">
        <f t="shared" ca="1" si="442"/>
        <v>33.361600000002227</v>
      </c>
      <c r="D997" s="306">
        <f t="shared" ca="1" si="443"/>
        <v>-0.73010299668743806</v>
      </c>
      <c r="E997" s="307">
        <f t="shared" ca="1" si="444"/>
        <v>-1.3244721394875025</v>
      </c>
      <c r="F997" s="304">
        <f t="shared" ca="1" si="445"/>
        <v>1.5123745680388108</v>
      </c>
      <c r="G997" s="306">
        <f t="shared" ca="1" si="446"/>
        <v>9.0226561358434179</v>
      </c>
      <c r="H997" s="307">
        <f t="shared" ca="1" si="447"/>
        <v>-104.86563758118641</v>
      </c>
      <c r="I997" s="304">
        <f t="shared" ca="1" si="448"/>
        <v>105.25307724268401</v>
      </c>
      <c r="J997" s="306">
        <f t="shared" ca="1" si="449"/>
        <v>725.01152856350234</v>
      </c>
      <c r="K997" s="307">
        <f t="shared" ca="1" si="450"/>
        <v>-8.0747332300034689</v>
      </c>
      <c r="L997" s="304">
        <f t="shared" ca="1" si="435"/>
        <v>725.05649287950098</v>
      </c>
      <c r="M997" s="306">
        <f t="shared" ca="1" si="451"/>
        <v>-1.4849675454768589</v>
      </c>
      <c r="N997" s="304">
        <f t="shared" ca="1" si="452"/>
        <v>-85.082373069725151</v>
      </c>
      <c r="P997" s="310">
        <f t="shared" ca="1" si="453"/>
        <v>23</v>
      </c>
      <c r="Q997" s="304">
        <f t="shared" ca="1" si="454"/>
        <v>0</v>
      </c>
      <c r="R997" s="306">
        <f t="shared" ca="1" si="455"/>
        <v>0</v>
      </c>
      <c r="S997" s="307">
        <f t="shared" ca="1" si="456"/>
        <v>3.2539999999999996</v>
      </c>
      <c r="T997" s="304">
        <f t="shared" ca="1" si="436"/>
        <v>31.921739999999996</v>
      </c>
      <c r="U997" s="311">
        <f t="shared" ca="1" si="437"/>
        <v>0</v>
      </c>
      <c r="V997" s="306">
        <f t="shared" ca="1" si="438"/>
        <v>1.2259895543400412</v>
      </c>
      <c r="W997" s="304">
        <f t="shared" ca="1" si="439"/>
        <v>27.714020586081503</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1.2570091044227354</v>
      </c>
      <c r="AH997" s="304">
        <f t="shared" ca="1" si="463"/>
        <v>-8.5168793262148412</v>
      </c>
    </row>
    <row r="998" spans="1:34" x14ac:dyDescent="0.2">
      <c r="A998" s="347">
        <f t="shared" ca="1" si="441"/>
        <v>1E-4</v>
      </c>
      <c r="B998" s="304">
        <f t="shared" ca="1" si="442"/>
        <v>33.36170000000223</v>
      </c>
      <c r="D998" s="306">
        <f t="shared" ca="1" si="443"/>
        <v>-0.73009872638390205</v>
      </c>
      <c r="E998" s="307">
        <f t="shared" ca="1" si="444"/>
        <v>-1.3244423896075759</v>
      </c>
      <c r="F998" s="304">
        <f t="shared" ca="1" si="445"/>
        <v>1.5123464529190465</v>
      </c>
      <c r="G998" s="306">
        <f t="shared" ca="1" si="446"/>
        <v>9.0225831259707796</v>
      </c>
      <c r="H998" s="307">
        <f t="shared" ca="1" si="447"/>
        <v>-104.86577002542536</v>
      </c>
      <c r="I998" s="304">
        <f t="shared" ca="1" si="448"/>
        <v>105.25320294076782</v>
      </c>
      <c r="J998" s="306">
        <f t="shared" ca="1" si="449"/>
        <v>725.01152856350234</v>
      </c>
      <c r="K998" s="307">
        <f t="shared" ca="1" si="450"/>
        <v>-8.0852198003837987</v>
      </c>
      <c r="L998" s="304">
        <f t="shared" ca="1" si="435"/>
        <v>725.05660974106468</v>
      </c>
      <c r="M998" s="306">
        <f t="shared" ca="1" si="451"/>
        <v>-1.4849683444520438</v>
      </c>
      <c r="N998" s="304">
        <f t="shared" ca="1" si="452"/>
        <v>-85.082418847631189</v>
      </c>
      <c r="P998" s="310">
        <f t="shared" ca="1" si="453"/>
        <v>23</v>
      </c>
      <c r="Q998" s="304">
        <f t="shared" ca="1" si="454"/>
        <v>0</v>
      </c>
      <c r="R998" s="306">
        <f t="shared" ca="1" si="455"/>
        <v>0</v>
      </c>
      <c r="S998" s="307">
        <f t="shared" ca="1" si="456"/>
        <v>3.2539999999999996</v>
      </c>
      <c r="T998" s="304">
        <f t="shared" ca="1" si="436"/>
        <v>31.921739999999996</v>
      </c>
      <c r="U998" s="311">
        <f t="shared" ca="1" si="437"/>
        <v>0</v>
      </c>
      <c r="V998" s="306">
        <f t="shared" ca="1" si="438"/>
        <v>1.2259908399835</v>
      </c>
      <c r="W998" s="304">
        <f t="shared" ca="1" si="439"/>
        <v>27.714115843438751</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1.2569805020267513</v>
      </c>
      <c r="AH998" s="304">
        <f t="shared" ca="1" si="463"/>
        <v>-8.51690860051675</v>
      </c>
    </row>
    <row r="999" spans="1:34" x14ac:dyDescent="0.2">
      <c r="A999" s="347">
        <f t="shared" ca="1" si="441"/>
        <v>1E-4</v>
      </c>
      <c r="B999" s="304">
        <f t="shared" ca="1" si="442"/>
        <v>33.361800000002233</v>
      </c>
      <c r="D999" s="306">
        <f t="shared" ca="1" si="443"/>
        <v>-0.73009445607217716</v>
      </c>
      <c r="E999" s="307">
        <f t="shared" ca="1" si="444"/>
        <v>-1.3244126401090668</v>
      </c>
      <c r="F999" s="304">
        <f t="shared" ca="1" si="445"/>
        <v>1.5123183382039631</v>
      </c>
      <c r="G999" s="306">
        <f t="shared" ca="1" si="446"/>
        <v>9.0225101165251722</v>
      </c>
      <c r="H999" s="307">
        <f t="shared" ca="1" si="447"/>
        <v>-104.86590246668938</v>
      </c>
      <c r="I999" s="304">
        <f t="shared" ca="1" si="448"/>
        <v>105.25332863599141</v>
      </c>
      <c r="J999" s="306">
        <f t="shared" ca="1" si="449"/>
        <v>725.01152856350234</v>
      </c>
      <c r="K999" s="307">
        <f t="shared" ca="1" si="450"/>
        <v>-8.0957063840084036</v>
      </c>
      <c r="L999" s="304">
        <f t="shared" ca="1" si="435"/>
        <v>725.05672675442588</v>
      </c>
      <c r="M999" s="306">
        <f t="shared" ca="1" si="451"/>
        <v>-1.4849691434188554</v>
      </c>
      <c r="N999" s="304">
        <f t="shared" ca="1" si="452"/>
        <v>-85.082464625057469</v>
      </c>
      <c r="P999" s="310">
        <f t="shared" ca="1" si="453"/>
        <v>23</v>
      </c>
      <c r="Q999" s="304">
        <f t="shared" ca="1" si="454"/>
        <v>0</v>
      </c>
      <c r="R999" s="306">
        <f t="shared" ca="1" si="455"/>
        <v>0</v>
      </c>
      <c r="S999" s="307">
        <f t="shared" ca="1" si="456"/>
        <v>3.2539999999999996</v>
      </c>
      <c r="T999" s="304">
        <f t="shared" ca="1" si="436"/>
        <v>31.921739999999996</v>
      </c>
      <c r="U999" s="311">
        <f t="shared" ca="1" si="437"/>
        <v>0</v>
      </c>
      <c r="V999" s="306">
        <f t="shared" ca="1" si="438"/>
        <v>1.2259921256299307</v>
      </c>
      <c r="W999" s="304">
        <f t="shared" ca="1" si="439"/>
        <v>27.714211099574815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1.2569518999927674</v>
      </c>
      <c r="AH999" s="304">
        <f t="shared" ca="1" si="463"/>
        <v>-8.5169378744433786</v>
      </c>
    </row>
    <row r="1000" spans="1:34" x14ac:dyDescent="0.2">
      <c r="A1000" s="347">
        <f t="shared" ca="1" si="441"/>
        <v>1E-4</v>
      </c>
      <c r="B1000" s="304">
        <f t="shared" ca="1" si="442"/>
        <v>33.361900000002237</v>
      </c>
      <c r="D1000" s="306">
        <f t="shared" ca="1" si="443"/>
        <v>-0.73009018575226248</v>
      </c>
      <c r="E1000" s="307">
        <f t="shared" ca="1" si="444"/>
        <v>-1.3243828909919859</v>
      </c>
      <c r="F1000" s="304">
        <f t="shared" ca="1" si="445"/>
        <v>1.5122902238935698</v>
      </c>
      <c r="G1000" s="306">
        <f t="shared" ca="1" si="446"/>
        <v>9.0224371075065974</v>
      </c>
      <c r="H1000" s="307">
        <f t="shared" ca="1" si="447"/>
        <v>-104.86603490497848</v>
      </c>
      <c r="I1000" s="304">
        <f t="shared" ca="1" si="448"/>
        <v>105.25345432835483</v>
      </c>
      <c r="J1000" s="306">
        <f t="shared" ca="1" si="449"/>
        <v>725.01152856350234</v>
      </c>
      <c r="K1000" s="307">
        <f t="shared" ca="1" si="450"/>
        <v>-8.1061929808769868</v>
      </c>
      <c r="L1000" s="304">
        <f t="shared" ca="1" si="435"/>
        <v>725.05684391958494</v>
      </c>
      <c r="M1000" s="306">
        <f t="shared" ca="1" si="451"/>
        <v>-1.4849699423772935</v>
      </c>
      <c r="N1000" s="304">
        <f t="shared" ca="1" si="452"/>
        <v>-85.082510402003976</v>
      </c>
      <c r="P1000" s="310">
        <f t="shared" ca="1" si="453"/>
        <v>23</v>
      </c>
      <c r="Q1000" s="304">
        <f t="shared" ca="1" si="454"/>
        <v>0</v>
      </c>
      <c r="R1000" s="306">
        <f t="shared" ca="1" si="455"/>
        <v>0</v>
      </c>
      <c r="S1000" s="307">
        <f t="shared" ca="1" si="456"/>
        <v>3.2539999999999996</v>
      </c>
      <c r="T1000" s="304">
        <f t="shared" ca="1" si="436"/>
        <v>31.921739999999996</v>
      </c>
      <c r="U1000" s="311">
        <f t="shared" ca="1" si="437"/>
        <v>0</v>
      </c>
      <c r="V1000" s="306">
        <f t="shared" ca="1" si="438"/>
        <v>1.2259934112793347</v>
      </c>
      <c r="W1000" s="304">
        <f t="shared" ca="1" si="439"/>
        <v>27.714306354489757</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1.2569232983207872</v>
      </c>
      <c r="AH1000" s="304">
        <f t="shared" ca="1" si="463"/>
        <v>-8.5169671479947198</v>
      </c>
    </row>
    <row r="1001" spans="1:34" x14ac:dyDescent="0.2">
      <c r="A1001" s="347">
        <f t="shared" ca="1" si="441"/>
        <v>1E-4</v>
      </c>
      <c r="B1001" s="304">
        <f t="shared" ca="1" si="442"/>
        <v>33.36200000000224</v>
      </c>
      <c r="D1001" s="306">
        <f t="shared" ca="1" si="443"/>
        <v>-0.73008591542416301</v>
      </c>
      <c r="E1001" s="307">
        <f t="shared" ca="1" si="444"/>
        <v>-1.3243531422563102</v>
      </c>
      <c r="F1001" s="304">
        <f t="shared" ca="1" si="445"/>
        <v>1.5122621099878488</v>
      </c>
      <c r="G1001" s="306">
        <f t="shared" ca="1" si="446"/>
        <v>9.0223640989150553</v>
      </c>
      <c r="H1001" s="307">
        <f t="shared" ca="1" si="447"/>
        <v>-104.86616734029271</v>
      </c>
      <c r="I1001" s="304">
        <f t="shared" ca="1" si="448"/>
        <v>105.25358001785813</v>
      </c>
      <c r="J1001" s="306">
        <f t="shared" ca="1" si="449"/>
        <v>725.01152856350234</v>
      </c>
      <c r="K1001" s="307">
        <f t="shared" ca="1" si="450"/>
        <v>-8.11667959098925</v>
      </c>
      <c r="L1001" s="304">
        <f t="shared" ca="1" si="435"/>
        <v>725.05696123654241</v>
      </c>
      <c r="M1001" s="306">
        <f t="shared" ca="1" si="451"/>
        <v>-1.4849707413273583</v>
      </c>
      <c r="N1001" s="304">
        <f t="shared" ca="1" si="452"/>
        <v>-85.082556178470725</v>
      </c>
      <c r="P1001" s="310">
        <f t="shared" ca="1" si="453"/>
        <v>23</v>
      </c>
      <c r="Q1001" s="304">
        <f t="shared" ca="1" si="454"/>
        <v>0</v>
      </c>
      <c r="R1001" s="306">
        <f t="shared" ca="1" si="455"/>
        <v>0</v>
      </c>
      <c r="S1001" s="307">
        <f t="shared" ca="1" si="456"/>
        <v>3.2539999999999996</v>
      </c>
      <c r="T1001" s="304">
        <f t="shared" ca="1" si="436"/>
        <v>31.921739999999996</v>
      </c>
      <c r="U1001" s="311">
        <f t="shared" ca="1" si="437"/>
        <v>0</v>
      </c>
      <c r="V1001" s="306">
        <f t="shared" ca="1" si="438"/>
        <v>1.2259946969317104</v>
      </c>
      <c r="W1001" s="304">
        <f t="shared" ca="1" si="439"/>
        <v>27.714401608183536</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1.2568946970107966</v>
      </c>
      <c r="AH1001" s="304">
        <f t="shared" ca="1" si="463"/>
        <v>-8.5169964211707931</v>
      </c>
    </row>
    <row r="1002" spans="1:34" x14ac:dyDescent="0.2">
      <c r="A1002" s="347">
        <f t="shared" ca="1" si="441"/>
        <v>1E-4</v>
      </c>
      <c r="B1002" s="304">
        <f t="shared" ca="1" si="442"/>
        <v>33.362100000002243</v>
      </c>
      <c r="D1002" s="306">
        <f t="shared" ca="1" si="443"/>
        <v>-0.73008164508787765</v>
      </c>
      <c r="E1002" s="307">
        <f t="shared" ca="1" si="444"/>
        <v>-1.3243233939020538</v>
      </c>
      <c r="F1002" s="304">
        <f t="shared" ca="1" si="445"/>
        <v>1.5122339964868123</v>
      </c>
      <c r="G1002" s="306">
        <f t="shared" ca="1" si="446"/>
        <v>9.0222910907505458</v>
      </c>
      <c r="H1002" s="307">
        <f t="shared" ca="1" si="447"/>
        <v>-104.86629977263209</v>
      </c>
      <c r="I1002" s="304">
        <f t="shared" ca="1" si="448"/>
        <v>105.25370570450131</v>
      </c>
      <c r="J1002" s="306">
        <f t="shared" ca="1" si="449"/>
        <v>725.01152856350234</v>
      </c>
      <c r="K1002" s="307">
        <f t="shared" ca="1" si="450"/>
        <v>-8.1271662143448964</v>
      </c>
      <c r="L1002" s="304">
        <f t="shared" ca="1" si="435"/>
        <v>725.05707870529875</v>
      </c>
      <c r="M1002" s="306">
        <f t="shared" ca="1" si="451"/>
        <v>-1.4849715402690502</v>
      </c>
      <c r="N1002" s="304">
        <f t="shared" ca="1" si="452"/>
        <v>-85.082601954457743</v>
      </c>
      <c r="P1002" s="310">
        <f t="shared" ca="1" si="453"/>
        <v>23</v>
      </c>
      <c r="Q1002" s="304">
        <f t="shared" ca="1" si="454"/>
        <v>0</v>
      </c>
      <c r="R1002" s="306">
        <f t="shared" ca="1" si="455"/>
        <v>0</v>
      </c>
      <c r="S1002" s="307">
        <f t="shared" ca="1" si="456"/>
        <v>3.2539999999999996</v>
      </c>
      <c r="T1002" s="304">
        <f t="shared" ca="1" si="436"/>
        <v>31.921739999999996</v>
      </c>
      <c r="U1002" s="311">
        <f t="shared" ca="1" si="437"/>
        <v>0</v>
      </c>
      <c r="V1002" s="306">
        <f t="shared" ca="1" si="438"/>
        <v>1.2259959825870588</v>
      </c>
      <c r="W1002" s="304">
        <f t="shared" ca="1" si="439"/>
        <v>27.714496860656183</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1.2568660960628044</v>
      </c>
      <c r="AH1002" s="304">
        <f t="shared" ca="1" si="463"/>
        <v>-8.5170256939715863</v>
      </c>
    </row>
    <row r="1003" spans="1:34" x14ac:dyDescent="0.2">
      <c r="A1003" s="347">
        <f t="shared" ca="1" si="441"/>
        <v>1E-4</v>
      </c>
      <c r="B1003" s="304">
        <f t="shared" ca="1" si="442"/>
        <v>33.362200000002247</v>
      </c>
      <c r="D1003" s="306">
        <f t="shared" ca="1" si="443"/>
        <v>-0.73007737474340495</v>
      </c>
      <c r="E1003" s="307">
        <f t="shared" ca="1" si="444"/>
        <v>-1.3242936459292078</v>
      </c>
      <c r="F1003" s="304">
        <f t="shared" ca="1" si="445"/>
        <v>1.5122058833904517</v>
      </c>
      <c r="G1003" s="306">
        <f t="shared" ca="1" si="446"/>
        <v>9.0222180830130707</v>
      </c>
      <c r="H1003" s="307">
        <f t="shared" ca="1" si="447"/>
        <v>-104.86643220199669</v>
      </c>
      <c r="I1003" s="304">
        <f t="shared" ca="1" si="448"/>
        <v>105.25383138828445</v>
      </c>
      <c r="J1003" s="306">
        <f t="shared" ca="1" si="449"/>
        <v>725.01152856350234</v>
      </c>
      <c r="K1003" s="307">
        <f t="shared" ca="1" si="450"/>
        <v>-8.1376528509436277</v>
      </c>
      <c r="L1003" s="304">
        <f t="shared" ca="1" si="435"/>
        <v>725.05719632585442</v>
      </c>
      <c r="M1003" s="306">
        <f t="shared" ca="1" si="451"/>
        <v>-1.4849723392023688</v>
      </c>
      <c r="N1003" s="304">
        <f t="shared" ca="1" si="452"/>
        <v>-85.082647729965018</v>
      </c>
      <c r="P1003" s="310">
        <f t="shared" ca="1" si="453"/>
        <v>23</v>
      </c>
      <c r="Q1003" s="304">
        <f t="shared" ca="1" si="454"/>
        <v>0</v>
      </c>
      <c r="R1003" s="306">
        <f t="shared" ca="1" si="455"/>
        <v>0</v>
      </c>
      <c r="S1003" s="307">
        <f t="shared" ca="1" si="456"/>
        <v>3.2539999999999996</v>
      </c>
      <c r="T1003" s="304">
        <f t="shared" ca="1" si="436"/>
        <v>31.921739999999996</v>
      </c>
      <c r="U1003" s="311">
        <f t="shared" ca="1" si="437"/>
        <v>0</v>
      </c>
      <c r="V1003" s="306">
        <f ca="1">Rho_moyen*(20000-Alt_rampe-pos_z)/(20000+Alt_rampe+pos_z)</f>
        <v>1.2259972682453797</v>
      </c>
      <c r="W1003" s="304">
        <f t="shared" ca="1" si="439"/>
        <v>27.714592111907717</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1.2568374954768053</v>
      </c>
      <c r="AH1003" s="304">
        <f t="shared" ca="1" si="463"/>
        <v>-8.517054966397108</v>
      </c>
    </row>
    <row r="1004" spans="1:34" x14ac:dyDescent="0.2">
      <c r="A1004" s="348">
        <f t="shared" ca="1" si="441"/>
        <v>1E-4</v>
      </c>
      <c r="B1004" s="305">
        <f t="shared" ca="1" si="442"/>
        <v>33.36230000000225</v>
      </c>
      <c r="D1004" s="308">
        <f t="shared" ca="1" si="443"/>
        <v>-0.73007310439075079</v>
      </c>
      <c r="E1004" s="309">
        <f t="shared" ca="1" si="444"/>
        <v>-1.324263898337767</v>
      </c>
      <c r="F1004" s="305">
        <f t="shared" ca="1" si="445"/>
        <v>1.5121777706987654</v>
      </c>
      <c r="G1004" s="308">
        <f t="shared" ca="1" si="446"/>
        <v>9.0221450757026318</v>
      </c>
      <c r="H1004" s="309">
        <f t="shared" ca="1" si="447"/>
        <v>-104.86656462838653</v>
      </c>
      <c r="I1004" s="305">
        <f t="shared" ca="1" si="448"/>
        <v>105.25395706920759</v>
      </c>
      <c r="J1004" s="308">
        <f t="shared" ca="1" si="449"/>
        <v>725.01152856350234</v>
      </c>
      <c r="K1004" s="309">
        <f t="shared" ca="1" si="450"/>
        <v>-8.1481395007851471</v>
      </c>
      <c r="L1004" s="305">
        <f t="shared" ca="1" si="435"/>
        <v>725.0573140982101</v>
      </c>
      <c r="M1004" s="308">
        <f t="shared" ca="1" si="451"/>
        <v>-1.4849731381273148</v>
      </c>
      <c r="N1004" s="305">
        <f t="shared" ca="1" si="452"/>
        <v>-85.082693504992577</v>
      </c>
      <c r="P1004" s="312">
        <f t="shared" ca="1" si="453"/>
        <v>23</v>
      </c>
      <c r="Q1004" s="305">
        <f t="shared" ca="1" si="454"/>
        <v>0</v>
      </c>
      <c r="R1004" s="308">
        <f t="shared" ca="1" si="455"/>
        <v>0</v>
      </c>
      <c r="S1004" s="309">
        <f t="shared" ca="1" si="456"/>
        <v>3.2539999999999996</v>
      </c>
      <c r="T1004" s="305">
        <f t="shared" ca="1" si="436"/>
        <v>31.921739999999996</v>
      </c>
      <c r="U1004" s="313">
        <f t="shared" ca="1" si="437"/>
        <v>0</v>
      </c>
      <c r="V1004" s="308">
        <f t="shared" ca="1" si="438"/>
        <v>1.2259985539066731</v>
      </c>
      <c r="W1004" s="305">
        <f ca="1">1/2*Rho*Sref*Cx*vit_xz^2</f>
        <v>27.714687361938147</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1.2568088952527923</v>
      </c>
      <c r="AH1004" s="305">
        <f t="shared" ca="1" si="463"/>
        <v>-8.5170842384473637</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632" t="s">
        <v>281</v>
      </c>
      <c r="D2" s="632"/>
      <c r="M2" s="75"/>
    </row>
    <row r="3" spans="1:13" ht="12.75" customHeight="1" x14ac:dyDescent="0.2">
      <c r="A3" s="56"/>
      <c r="B3" s="2"/>
      <c r="C3" s="632"/>
      <c r="D3" s="632"/>
      <c r="M3" s="75"/>
    </row>
    <row r="4" spans="1:13" x14ac:dyDescent="0.2">
      <c r="A4" s="56"/>
      <c r="B4" s="2"/>
      <c r="C4" s="636" t="str">
        <f>IF(Lang="Français","Abaques de performance",IF(Lang="English","Performance charts",""))</f>
        <v>Abaques de performance</v>
      </c>
      <c r="D4" s="636"/>
      <c r="M4" s="75"/>
    </row>
    <row r="5" spans="1:13" x14ac:dyDescent="0.2">
      <c r="A5" s="56"/>
      <c r="B5" s="2"/>
      <c r="C5" s="636" t="str">
        <f>IF(Lang="Français","Calcul analytique simple",IF(Lang="English","Analytical computation",""))</f>
        <v>Calcul analytique simple</v>
      </c>
      <c r="D5" s="636"/>
      <c r="M5" s="75"/>
    </row>
    <row r="6" spans="1:13" x14ac:dyDescent="0.2">
      <c r="A6" s="56"/>
      <c r="B6" s="87"/>
      <c r="C6" s="1"/>
      <c r="D6" s="1"/>
      <c r="M6" s="75"/>
    </row>
    <row r="7" spans="1:13" x14ac:dyDescent="0.2">
      <c r="A7" s="59"/>
      <c r="B7" s="6"/>
      <c r="C7" s="612" t="str">
        <f>IF(Lang="Français","Fusée",IF(Lang="English","Rocket",""))</f>
        <v>Fusée</v>
      </c>
      <c r="D7" s="612"/>
      <c r="M7" s="75"/>
    </row>
    <row r="8" spans="1:13" ht="15.75" x14ac:dyDescent="0.25">
      <c r="A8" s="59"/>
      <c r="B8" s="140" t="str">
        <f>IF(Lang="Français","Nom",IF(Lang="English","Name",""))</f>
        <v>Nom</v>
      </c>
      <c r="C8" s="633" t="str">
        <f>Nom</f>
        <v>SP02-Alpha</v>
      </c>
      <c r="D8" s="633"/>
      <c r="M8" s="75"/>
    </row>
    <row r="9" spans="1:13" ht="15.75" x14ac:dyDescent="0.25">
      <c r="A9" s="59"/>
      <c r="B9" s="140" t="s">
        <v>4</v>
      </c>
      <c r="C9" s="633" t="str">
        <f>Club</f>
        <v>L'AéroIPSA</v>
      </c>
      <c r="D9" s="633"/>
      <c r="M9" s="75"/>
    </row>
    <row r="10" spans="1:13" ht="15.75" x14ac:dyDescent="0.25">
      <c r="A10" s="59"/>
      <c r="B10" s="140" t="s">
        <v>563</v>
      </c>
      <c r="C10" s="662" t="str">
        <f>Matricule</f>
        <v>FX0</v>
      </c>
      <c r="D10" s="663"/>
      <c r="M10" s="75"/>
    </row>
    <row r="11" spans="1:13" x14ac:dyDescent="0.2">
      <c r="A11" s="59"/>
      <c r="B11" s="140" t="str">
        <f>IF(Lang="Français","Masse sans propu",IF(Lang="English","Mass without M",""))</f>
        <v>Masse sans propu</v>
      </c>
      <c r="C11" s="664">
        <f>MasseSans</f>
        <v>3.254</v>
      </c>
      <c r="D11" s="664"/>
      <c r="M11" s="75"/>
    </row>
    <row r="12" spans="1:13" x14ac:dyDescent="0.2">
      <c r="A12" s="59"/>
      <c r="B12" s="140" t="str">
        <f>IF(Lang="Français","Masse totale",IF(Lang="English","Total mass",""))</f>
        <v>Masse totale</v>
      </c>
      <c r="C12" s="667" t="str">
        <f ca="1">MassePlein &amp; " kg ±" &amp; MasseSans &amp; " kg"</f>
        <v>3,2541 kg ±3,254 kg</v>
      </c>
      <c r="D12" s="667"/>
      <c r="M12" s="75"/>
    </row>
    <row r="13" spans="1:13" x14ac:dyDescent="0.2">
      <c r="A13" s="59"/>
      <c r="B13" s="227" t="str">
        <f>IF(Lang="Français","Propulseur",IF(Lang="English","Motor",""))</f>
        <v>Propulseur</v>
      </c>
      <c r="C13" s="610" t="str">
        <f>Propu</f>
        <v>Aucun (2e ét. inerte)</v>
      </c>
      <c r="D13" s="611"/>
      <c r="M13" s="75"/>
    </row>
    <row r="14" spans="1:13" x14ac:dyDescent="0.2">
      <c r="A14" s="59"/>
      <c r="B14" s="1"/>
      <c r="C14" s="1"/>
      <c r="D14" s="1"/>
      <c r="M14" s="75"/>
    </row>
    <row r="15" spans="1:13" x14ac:dyDescent="0.2">
      <c r="A15" s="74"/>
      <c r="C15" s="612" t="str">
        <f>IF(Lang="Français","Traînée Aérdynamique",IF(Lang="English","Drag",""))</f>
        <v>Traînée Aérdynamique</v>
      </c>
      <c r="D15" s="612"/>
      <c r="M15" s="75"/>
    </row>
    <row r="16" spans="1:13" x14ac:dyDescent="0.2">
      <c r="A16" s="74"/>
      <c r="B16" s="139" t="str">
        <f>IF(Lang="Français","Diamètre Ø",IF(Lang="English","Diameter Ø",""))</f>
        <v>Diamètre Ø</v>
      </c>
      <c r="C16" s="665">
        <f>D_ref</f>
        <v>84</v>
      </c>
      <c r="D16" s="665"/>
      <c r="M16" s="75"/>
    </row>
    <row r="17" spans="1:13" x14ac:dyDescent="0.2">
      <c r="A17" s="74"/>
      <c r="B17" s="140" t="s">
        <v>5</v>
      </c>
      <c r="C17" s="666">
        <f>Cx</f>
        <v>0.6</v>
      </c>
      <c r="D17" s="666"/>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0.81359999999999999</v>
      </c>
      <c r="E44" s="401">
        <f t="shared" ca="1" si="2"/>
        <v>0.81355</v>
      </c>
      <c r="F44" s="401">
        <f t="shared" ca="1" si="3"/>
        <v>0.8135</v>
      </c>
      <c r="G44" s="408">
        <f t="shared" ca="1" si="4"/>
        <v>0</v>
      </c>
      <c r="H44" s="404">
        <f t="shared" ca="1" si="5"/>
        <v>6.2583746221579956E-4</v>
      </c>
      <c r="I44" s="404">
        <f t="shared" ca="1" si="6"/>
        <v>6.2587592794795797E-4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1.6271</v>
      </c>
      <c r="E45" s="401">
        <f t="shared" ca="1" si="2"/>
        <v>1.6270499999999999</v>
      </c>
      <c r="F45" s="401">
        <f t="shared" ca="1" si="3"/>
        <v>1.627</v>
      </c>
      <c r="G45" s="408">
        <f t="shared" ca="1" si="4"/>
        <v>0</v>
      </c>
      <c r="H45" s="404">
        <f t="shared" ca="1" si="5"/>
        <v>3.1292834724542195E-4</v>
      </c>
      <c r="I45" s="404">
        <f t="shared" ca="1" si="6"/>
        <v>3.1293796397397898E-4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2.4406000000000003</v>
      </c>
      <c r="E46" s="401">
        <f t="shared" ca="1" si="2"/>
        <v>2.4405500000000004</v>
      </c>
      <c r="F46" s="401">
        <f t="shared" ca="1" si="3"/>
        <v>2.4405000000000001</v>
      </c>
      <c r="G46" s="408">
        <f t="shared" ca="1" si="4"/>
        <v>0</v>
      </c>
      <c r="H46" s="404">
        <f t="shared" ca="1" si="5"/>
        <v>2.0862103517062288E-4</v>
      </c>
      <c r="I46" s="404">
        <f t="shared" ca="1" si="6"/>
        <v>2.0862530931598595E-4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3.2541000000000002</v>
      </c>
      <c r="E47" s="401">
        <f t="shared" ca="1" si="2"/>
        <v>3.2540500000000003</v>
      </c>
      <c r="F47" s="401">
        <f t="shared" ca="1" si="3"/>
        <v>3.254</v>
      </c>
      <c r="G47" s="408">
        <f t="shared" ca="1" si="4"/>
        <v>0</v>
      </c>
      <c r="H47" s="404">
        <f t="shared" ca="1" si="5"/>
        <v>1.5646657776790884E-4</v>
      </c>
      <c r="I47" s="404">
        <f t="shared" ca="1" si="6"/>
        <v>1.5646898198698949E-4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4.0675999999999997</v>
      </c>
      <c r="E48" s="401">
        <f t="shared" ca="1" si="2"/>
        <v>4.0675499999999998</v>
      </c>
      <c r="F48" s="401">
        <f t="shared" ca="1" si="3"/>
        <v>4.0674999999999999</v>
      </c>
      <c r="G48" s="408">
        <f t="shared" ca="1" si="4"/>
        <v>0</v>
      </c>
      <c r="H48" s="404">
        <f t="shared" ca="1" si="5"/>
        <v>1.2517364688465141E-4</v>
      </c>
      <c r="I48" s="404">
        <f t="shared" ca="1" si="6"/>
        <v>1.2517518558959159E-4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4.8811</v>
      </c>
      <c r="E49" s="401">
        <f t="shared" ca="1" si="2"/>
        <v>4.8810500000000001</v>
      </c>
      <c r="F49" s="401">
        <f t="shared" ca="1" si="3"/>
        <v>4.8810000000000002</v>
      </c>
      <c r="G49" s="408">
        <f t="shared" ca="1" si="4"/>
        <v>0</v>
      </c>
      <c r="H49" s="404">
        <f t="shared" ca="1" si="5"/>
        <v>1.0431158611070646E-4</v>
      </c>
      <c r="I49" s="404">
        <f t="shared" ca="1" si="6"/>
        <v>1.0431265465799298E-4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5.6945999999999994</v>
      </c>
      <c r="E50" s="401">
        <f t="shared" ca="1" si="2"/>
        <v>5.6945499999999996</v>
      </c>
      <c r="F50" s="401">
        <f t="shared" ca="1" si="3"/>
        <v>5.6944999999999997</v>
      </c>
      <c r="G50" s="408">
        <f t="shared" ca="1" si="4"/>
        <v>0</v>
      </c>
      <c r="H50" s="404">
        <f t="shared" ca="1" si="5"/>
        <v>8.9410061793410151E-5</v>
      </c>
      <c r="I50" s="404">
        <f t="shared" ca="1" si="6"/>
        <v>8.9410846849708277E-5</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6.5080999999999998</v>
      </c>
      <c r="E51" s="402">
        <f t="shared" ca="1" si="2"/>
        <v>6.5080499999999999</v>
      </c>
      <c r="F51" s="402">
        <f t="shared" ca="1" si="3"/>
        <v>6.508</v>
      </c>
      <c r="G51" s="409">
        <f t="shared" ca="1" si="4"/>
        <v>0</v>
      </c>
      <c r="H51" s="405">
        <f t="shared" ca="1" si="5"/>
        <v>7.8233889934106802E-5</v>
      </c>
      <c r="I51" s="405">
        <f t="shared" ca="1" si="6"/>
        <v>7.8234490993494746E-5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0.81359999999999999</v>
      </c>
      <c r="E53" s="401">
        <f t="shared" ca="1" si="2"/>
        <v>0.81355</v>
      </c>
      <c r="F53" s="401">
        <f t="shared" ca="1" si="3"/>
        <v>0.8135</v>
      </c>
      <c r="G53" s="408">
        <f t="shared" ca="1" si="4"/>
        <v>0</v>
      </c>
      <c r="H53" s="404">
        <f t="shared" ca="1" si="5"/>
        <v>2.5033498488631982E-3</v>
      </c>
      <c r="I53" s="404">
        <f t="shared" ca="1" si="6"/>
        <v>2.5035037117918319E-3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1.6271</v>
      </c>
      <c r="E54" s="401">
        <f t="shared" ca="1" si="2"/>
        <v>1.6270499999999999</v>
      </c>
      <c r="F54" s="401">
        <f t="shared" ca="1" si="3"/>
        <v>1.627</v>
      </c>
      <c r="G54" s="408">
        <f t="shared" ca="1" si="4"/>
        <v>0</v>
      </c>
      <c r="H54" s="404">
        <f t="shared" ca="1" si="5"/>
        <v>1.2517133889816878E-3</v>
      </c>
      <c r="I54" s="404">
        <f t="shared" ca="1" si="6"/>
        <v>1.2517518558959159E-3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2.4406000000000003</v>
      </c>
      <c r="E55" s="401">
        <f t="shared" ca="1" si="2"/>
        <v>2.4405500000000004</v>
      </c>
      <c r="F55" s="401">
        <f t="shared" ca="1" si="3"/>
        <v>2.4405000000000001</v>
      </c>
      <c r="G55" s="408">
        <f t="shared" ca="1" si="4"/>
        <v>0</v>
      </c>
      <c r="H55" s="404">
        <f t="shared" ca="1" si="5"/>
        <v>8.3448414068249151E-4</v>
      </c>
      <c r="I55" s="404">
        <f t="shared" ca="1" si="6"/>
        <v>8.3450123726394381E-4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3.2541000000000002</v>
      </c>
      <c r="E56" s="401">
        <f t="shared" ca="1" si="2"/>
        <v>3.2540500000000003</v>
      </c>
      <c r="F56" s="401">
        <f t="shared" ca="1" si="3"/>
        <v>3.254</v>
      </c>
      <c r="G56" s="408">
        <f t="shared" ca="1" si="4"/>
        <v>0</v>
      </c>
      <c r="H56" s="404">
        <f t="shared" ca="1" si="5"/>
        <v>6.2586631107163534E-4</v>
      </c>
      <c r="I56" s="404">
        <f t="shared" ca="1" si="6"/>
        <v>6.2587592794795797E-4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4.0675999999999997</v>
      </c>
      <c r="E57" s="401">
        <f t="shared" ca="1" si="2"/>
        <v>4.0675499999999998</v>
      </c>
      <c r="F57" s="401">
        <f t="shared" ca="1" si="3"/>
        <v>4.0674999999999999</v>
      </c>
      <c r="G57" s="408">
        <f t="shared" ca="1" si="4"/>
        <v>0</v>
      </c>
      <c r="H57" s="404">
        <f t="shared" ca="1" si="5"/>
        <v>5.0069458753860565E-4</v>
      </c>
      <c r="I57" s="404">
        <f t="shared" ca="1" si="6"/>
        <v>5.0070074235836638E-4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4.8811</v>
      </c>
      <c r="E58" s="401">
        <f t="shared" ca="1" si="2"/>
        <v>4.8810500000000001</v>
      </c>
      <c r="F58" s="401">
        <f t="shared" ca="1" si="3"/>
        <v>4.8810000000000002</v>
      </c>
      <c r="G58" s="408">
        <f t="shared" ca="1" si="4"/>
        <v>0</v>
      </c>
      <c r="H58" s="404">
        <f t="shared" ca="1" si="5"/>
        <v>4.1724634444282585E-4</v>
      </c>
      <c r="I58" s="404">
        <f t="shared" ca="1" si="6"/>
        <v>4.1725061863197191E-4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5.6945999999999994</v>
      </c>
      <c r="E59" s="401">
        <f t="shared" ca="1" si="2"/>
        <v>5.6945499999999996</v>
      </c>
      <c r="F59" s="401">
        <f t="shared" ca="1" si="3"/>
        <v>5.6944999999999997</v>
      </c>
      <c r="G59" s="408">
        <f t="shared" ca="1" si="4"/>
        <v>0</v>
      </c>
      <c r="H59" s="404">
        <f t="shared" ca="1" si="5"/>
        <v>3.576402471736406E-4</v>
      </c>
      <c r="I59" s="404">
        <f t="shared" ca="1" si="6"/>
        <v>3.5764338739883311E-4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6.5080999999999998</v>
      </c>
      <c r="E60" s="402">
        <f t="shared" ca="1" si="2"/>
        <v>6.5080499999999999</v>
      </c>
      <c r="F60" s="402">
        <f t="shared" ca="1" si="3"/>
        <v>6.508</v>
      </c>
      <c r="G60" s="409">
        <f t="shared" ca="1" si="4"/>
        <v>0</v>
      </c>
      <c r="H60" s="405">
        <f t="shared" ca="1" si="5"/>
        <v>3.1293555973642721E-4</v>
      </c>
      <c r="I60" s="405">
        <f t="shared" ca="1" si="6"/>
        <v>3.1293796397397898E-4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0.81359999999999999</v>
      </c>
      <c r="E62" s="401">
        <f t="shared" ca="1" si="2"/>
        <v>0.81355</v>
      </c>
      <c r="F62" s="401">
        <f t="shared" ca="1" si="3"/>
        <v>0.8135</v>
      </c>
      <c r="G62" s="408">
        <f t="shared" ca="1" si="4"/>
        <v>0</v>
      </c>
      <c r="H62" s="404">
        <f t="shared" ca="1" si="5"/>
        <v>5.6325371599421975E-3</v>
      </c>
      <c r="I62" s="404">
        <f t="shared" ca="1" si="6"/>
        <v>5.6328833515316224E-3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1.6271</v>
      </c>
      <c r="E63" s="401">
        <f t="shared" ca="1" si="2"/>
        <v>1.6270499999999999</v>
      </c>
      <c r="F63" s="401">
        <f t="shared" ca="1" si="3"/>
        <v>1.627</v>
      </c>
      <c r="G63" s="408">
        <f t="shared" ca="1" si="4"/>
        <v>0</v>
      </c>
      <c r="H63" s="404">
        <f t="shared" ca="1" si="5"/>
        <v>2.8163551252087982E-3</v>
      </c>
      <c r="I63" s="404">
        <f t="shared" ca="1" si="6"/>
        <v>2.8164416757658112E-3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2.4406000000000003</v>
      </c>
      <c r="E64" s="401">
        <f t="shared" ca="1" si="2"/>
        <v>2.4405500000000004</v>
      </c>
      <c r="F64" s="401">
        <f t="shared" ca="1" si="3"/>
        <v>2.4405000000000001</v>
      </c>
      <c r="G64" s="408">
        <f t="shared" ca="1" si="4"/>
        <v>0</v>
      </c>
      <c r="H64" s="404">
        <f t="shared" ca="1" si="5"/>
        <v>1.8775893165356064E-3</v>
      </c>
      <c r="I64" s="404">
        <f t="shared" ca="1" si="6"/>
        <v>1.8776277838438741E-3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3.2541000000000002</v>
      </c>
      <c r="E65" s="401">
        <f t="shared" ca="1" si="2"/>
        <v>3.2540500000000003</v>
      </c>
      <c r="F65" s="401">
        <f t="shared" ca="1" si="3"/>
        <v>3.254</v>
      </c>
      <c r="G65" s="408">
        <f t="shared" ca="1" si="4"/>
        <v>0</v>
      </c>
      <c r="H65" s="404">
        <f t="shared" ca="1" si="5"/>
        <v>1.4081991999111798E-3</v>
      </c>
      <c r="I65" s="404">
        <f t="shared" ca="1" si="6"/>
        <v>1.4082208378829056E-3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4.0675999999999997</v>
      </c>
      <c r="E66" s="401">
        <f t="shared" ca="1" si="2"/>
        <v>4.0675499999999998</v>
      </c>
      <c r="F66" s="401">
        <f t="shared" ca="1" si="3"/>
        <v>4.0674999999999999</v>
      </c>
      <c r="G66" s="408">
        <f t="shared" ca="1" si="4"/>
        <v>0</v>
      </c>
      <c r="H66" s="404">
        <f t="shared" ca="1" si="5"/>
        <v>1.1265628219618627E-3</v>
      </c>
      <c r="I66" s="404">
        <f t="shared" ca="1" si="6"/>
        <v>1.1265766703063246E-3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4.8811</v>
      </c>
      <c r="E67" s="401">
        <f t="shared" ca="1" si="2"/>
        <v>4.8810500000000001</v>
      </c>
      <c r="F67" s="401">
        <f t="shared" ca="1" si="3"/>
        <v>4.8810000000000002</v>
      </c>
      <c r="G67" s="408">
        <f t="shared" ca="1" si="4"/>
        <v>0</v>
      </c>
      <c r="H67" s="404">
        <f t="shared" ca="1" si="5"/>
        <v>9.3880427499635826E-4</v>
      </c>
      <c r="I67" s="404">
        <f t="shared" ca="1" si="6"/>
        <v>9.3881389192193706E-4</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5.6945999999999994</v>
      </c>
      <c r="E68" s="401">
        <f t="shared" ca="1" si="2"/>
        <v>5.6945499999999996</v>
      </c>
      <c r="F68" s="401">
        <f t="shared" ca="1" si="3"/>
        <v>5.6944999999999997</v>
      </c>
      <c r="G68" s="408">
        <f t="shared" ca="1" si="4"/>
        <v>0</v>
      </c>
      <c r="H68" s="404">
        <f t="shared" ca="1" si="5"/>
        <v>8.046905561406916E-4</v>
      </c>
      <c r="I68" s="404">
        <f t="shared" ca="1" si="6"/>
        <v>8.0469762164737469E-4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6.5080999999999998</v>
      </c>
      <c r="E69" s="402">
        <f t="shared" ca="1" si="2"/>
        <v>6.5080499999999999</v>
      </c>
      <c r="F69" s="402">
        <f t="shared" ca="1" si="3"/>
        <v>6.508</v>
      </c>
      <c r="G69" s="409">
        <f t="shared" ca="1" si="4"/>
        <v>0</v>
      </c>
      <c r="H69" s="405">
        <f t="shared" ca="1" si="5"/>
        <v>7.0410500940696133E-4</v>
      </c>
      <c r="I69" s="405">
        <f t="shared" ca="1" si="6"/>
        <v>7.041104189414528E-4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1:D11"/>
    <mergeCell ref="C13:D13"/>
    <mergeCell ref="C15:D15"/>
    <mergeCell ref="C16:D16"/>
    <mergeCell ref="C17:D17"/>
    <mergeCell ref="C12:D12"/>
    <mergeCell ref="C10:D10"/>
    <mergeCell ref="C9:D9"/>
    <mergeCell ref="C2:D3"/>
    <mergeCell ref="C4:D4"/>
    <mergeCell ref="C5:D5"/>
    <mergeCell ref="C7:D7"/>
    <mergeCell ref="C8:D8"/>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632" t="s">
        <v>178</v>
      </c>
      <c r="D2" s="632"/>
    </row>
    <row r="3" spans="3:8" x14ac:dyDescent="0.2">
      <c r="C3" s="632"/>
      <c r="D3" s="632"/>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MasseSans</f>
        <v>3.254</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3.254</v>
      </c>
      <c r="F11" s="246" t="s">
        <v>123</v>
      </c>
      <c r="G11" s="246" t="s">
        <v>125</v>
      </c>
      <c r="H11" s="668" t="e">
        <f ca="1">Vsortie_de_rampe</f>
        <v>#N/A</v>
      </c>
      <c r="I11" s="669"/>
      <c r="J11" s="76"/>
      <c r="N11" s="75"/>
      <c r="P11" s="48"/>
      <c r="Q11" s="436"/>
      <c r="R11" s="48"/>
      <c r="S11" s="48"/>
      <c r="T11" s="48"/>
      <c r="U11" s="440">
        <f>IF(RIGHT(Nb_diam,1)=",", "", X_j)</f>
        <v>0</v>
      </c>
    </row>
    <row r="12" spans="2:21" ht="13.5" thickBot="1" x14ac:dyDescent="0.25">
      <c r="B12" s="74"/>
      <c r="C12" s="12"/>
      <c r="D12" s="276"/>
      <c r="E12" s="244"/>
      <c r="F12" s="6" t="s">
        <v>123</v>
      </c>
      <c r="G12" s="6" t="s">
        <v>126</v>
      </c>
      <c r="H12" s="670">
        <f>Finesse</f>
        <v>14.011904761904763</v>
      </c>
      <c r="I12" s="671"/>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0">
        <f>Cn</f>
        <v>15.188330654492475</v>
      </c>
      <c r="I13" s="671"/>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2.16184133198868</v>
      </c>
      <c r="I14" s="254">
        <f ca="1">MS_max</f>
        <v>2.1619115730472114</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32.834760972792509</v>
      </c>
      <c r="I15" s="254">
        <f ca="1">MS_Cn_max</f>
        <v>32.835827817215005</v>
      </c>
      <c r="J15" s="76"/>
      <c r="K15" s="76"/>
      <c r="N15" s="75"/>
      <c r="P15" s="48"/>
      <c r="Q15" s="436"/>
      <c r="R15" s="48"/>
      <c r="S15" s="48"/>
      <c r="T15" s="48"/>
    </row>
    <row r="16" spans="2:21" x14ac:dyDescent="0.2">
      <c r="B16" s="74"/>
      <c r="C16" s="12"/>
      <c r="D16" s="276" t="s">
        <v>145</v>
      </c>
      <c r="E16" s="244">
        <f>Q_ail</f>
        <v>4</v>
      </c>
      <c r="F16" s="6" t="s">
        <v>128</v>
      </c>
      <c r="G16" s="6" t="s">
        <v>129</v>
      </c>
      <c r="H16" s="247">
        <f ca="1">V_para</f>
        <v>10.414622567672851</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0">
        <f>T_para</f>
        <v>14.2</v>
      </c>
      <c r="I17" s="671"/>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35">
        <f ca="1">T_para-Combustion-Depotage</f>
        <v>14.2</v>
      </c>
      <c r="I18" s="674"/>
      <c r="N18" s="75"/>
      <c r="P18" s="48"/>
      <c r="Q18" s="436"/>
      <c r="R18" s="48"/>
      <c r="S18" s="48"/>
    </row>
    <row r="19" spans="2:21" x14ac:dyDescent="0.2">
      <c r="B19" s="74"/>
      <c r="C19" s="531"/>
      <c r="D19" s="269"/>
      <c r="E19" s="271"/>
      <c r="F19" s="519" t="s">
        <v>132</v>
      </c>
      <c r="G19" s="274" t="s">
        <v>426</v>
      </c>
      <c r="H19" s="675">
        <f ca="1">Portee_balistique</f>
        <v>725.01152856350234</v>
      </c>
      <c r="I19" s="676"/>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750</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1177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3" t="s">
        <v>141</v>
      </c>
      <c r="D29" s="673" t="s">
        <v>133</v>
      </c>
      <c r="E29" s="673" t="s">
        <v>134</v>
      </c>
      <c r="F29" s="673"/>
      <c r="G29" s="673"/>
      <c r="H29" s="672" t="s">
        <v>135</v>
      </c>
      <c r="I29" s="672"/>
      <c r="J29" s="672"/>
      <c r="K29" s="672"/>
      <c r="L29" s="673" t="s">
        <v>136</v>
      </c>
      <c r="M29" s="673" t="s">
        <v>137</v>
      </c>
      <c r="N29" s="75"/>
      <c r="O29" s="273" t="s">
        <v>430</v>
      </c>
      <c r="P29" s="441">
        <f>n_ail</f>
        <v>80</v>
      </c>
      <c r="Q29" s="2"/>
      <c r="R29" s="48"/>
      <c r="S29" s="48"/>
      <c r="T29" s="48"/>
      <c r="U29" s="12" t="s">
        <v>434</v>
      </c>
    </row>
    <row r="30" spans="2:21" ht="13.5" thickBot="1" x14ac:dyDescent="0.25">
      <c r="B30" s="74"/>
      <c r="C30" s="673"/>
      <c r="D30" s="673"/>
      <c r="E30" s="673"/>
      <c r="F30" s="673"/>
      <c r="G30" s="673"/>
      <c r="H30" s="672" t="s">
        <v>138</v>
      </c>
      <c r="I30" s="672"/>
      <c r="J30" s="69" t="s">
        <v>139</v>
      </c>
      <c r="K30" s="70" t="s">
        <v>140</v>
      </c>
      <c r="L30" s="673"/>
      <c r="M30" s="673"/>
      <c r="N30" s="75"/>
      <c r="P30" s="12"/>
      <c r="R30" s="48"/>
      <c r="S30" s="48"/>
      <c r="T30" s="226" t="s">
        <v>432</v>
      </c>
      <c r="U30" s="523">
        <f>[0]!p_can</f>
        <v>160</v>
      </c>
    </row>
    <row r="31" spans="2:21" ht="13.5" thickBot="1" x14ac:dyDescent="0.25">
      <c r="B31" s="74"/>
      <c r="C31" s="83">
        <f>Beta_rampe</f>
        <v>75.372838710743153</v>
      </c>
      <c r="D31" s="84">
        <f ca="1">Portee_balistique</f>
        <v>725.01152856350234</v>
      </c>
      <c r="E31" s="677">
        <f ca="1">T_para+Dt_para</f>
        <v>130.04042159876832</v>
      </c>
      <c r="F31" s="677"/>
      <c r="G31" s="677"/>
      <c r="H31" s="678">
        <f ca="1">Altitude_culmi</f>
        <v>1210.9259815018938</v>
      </c>
      <c r="I31" s="678"/>
      <c r="J31" s="85">
        <f ca="1">Temps_culmi</f>
        <v>15.099999999999945</v>
      </c>
      <c r="K31" s="86">
        <f ca="1">Vit_culmi</f>
        <v>22.912175029027548</v>
      </c>
      <c r="L31" s="84">
        <f ca="1">Acc_max</f>
        <v>26.502710670903433</v>
      </c>
      <c r="M31" s="86">
        <f ca="1">Vit_max</f>
        <v>152.51711639655363</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3.254</v>
      </c>
      <c r="I41" s="6">
        <f ca="1">MasseVide</f>
        <v>3.254</v>
      </c>
      <c r="J41" s="244">
        <f ca="1">MassePlein</f>
        <v>3.2541000000000002</v>
      </c>
      <c r="N41" s="75"/>
    </row>
    <row r="42" spans="2:21" x14ac:dyDescent="0.2">
      <c r="B42" s="74"/>
      <c r="D42" s="276" t="s">
        <v>150</v>
      </c>
      <c r="E42" s="6">
        <f>X_ail-m_ail</f>
        <v>962</v>
      </c>
      <c r="F42" s="255"/>
      <c r="G42" s="255" t="s">
        <v>218</v>
      </c>
      <c r="H42" s="263">
        <f>XcgSans</f>
        <v>750</v>
      </c>
      <c r="I42" s="263">
        <f ca="1">XcgVide</f>
        <v>750</v>
      </c>
      <c r="J42" s="245">
        <f ca="1">XcgPlein</f>
        <v>750.00590024891665</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68" t="e">
        <f ca="1">Vsortie_de_rampe</f>
        <v>#N/A</v>
      </c>
      <c r="I44" s="669"/>
      <c r="N44" s="75"/>
    </row>
    <row r="45" spans="2:21" x14ac:dyDescent="0.2">
      <c r="B45" s="74"/>
      <c r="D45" s="276" t="str">
        <f>IF(Lang="Français","Flèche        'p'",IF(Lang="English","Offset         'p'",""))</f>
        <v>Flèche        'p'</v>
      </c>
      <c r="E45" s="244">
        <f>p_ail</f>
        <v>120</v>
      </c>
      <c r="F45" s="6" t="s">
        <v>203</v>
      </c>
      <c r="G45" s="6" t="s">
        <v>208</v>
      </c>
      <c r="H45" s="670">
        <f>Finesse</f>
        <v>14.011904761904763</v>
      </c>
      <c r="I45" s="671"/>
      <c r="N45" s="75"/>
    </row>
    <row r="46" spans="2:21" x14ac:dyDescent="0.2">
      <c r="B46" s="74"/>
      <c r="D46" s="276" t="str">
        <f>IF(Lang="Français","Envergure   'E'",IF(Lang="English","Span          'E'",""))</f>
        <v>Envergure   'E'</v>
      </c>
      <c r="E46" s="244">
        <f>E_ail</f>
        <v>105</v>
      </c>
      <c r="F46" s="6" t="s">
        <v>204</v>
      </c>
      <c r="G46" s="6" t="s">
        <v>209</v>
      </c>
      <c r="H46" s="670">
        <f>Cn</f>
        <v>15.188330654492475</v>
      </c>
      <c r="I46" s="671"/>
      <c r="N46" s="75"/>
    </row>
    <row r="47" spans="2:21" x14ac:dyDescent="0.2">
      <c r="B47" s="74"/>
      <c r="D47" s="276" t="s">
        <v>144</v>
      </c>
      <c r="E47" s="244">
        <f>ep_ail</f>
        <v>3</v>
      </c>
      <c r="F47" s="6" t="s">
        <v>205</v>
      </c>
      <c r="G47" s="6" t="s">
        <v>210</v>
      </c>
      <c r="H47" s="247">
        <f ca="1">MS_min</f>
        <v>2.16184133198868</v>
      </c>
      <c r="I47" s="254">
        <f ca="1">MS_max</f>
        <v>2.1619115730472114</v>
      </c>
      <c r="N47" s="75"/>
    </row>
    <row r="48" spans="2:21" x14ac:dyDescent="0.2">
      <c r="B48" s="74"/>
      <c r="D48" s="276" t="s">
        <v>145</v>
      </c>
      <c r="E48" s="244">
        <f>Q_ail</f>
        <v>4</v>
      </c>
      <c r="F48" s="274" t="s">
        <v>206</v>
      </c>
      <c r="G48" s="274" t="s">
        <v>211</v>
      </c>
      <c r="H48" s="256">
        <f ca="1">MS_Cn_min</f>
        <v>32.834760972792509</v>
      </c>
      <c r="I48" s="264">
        <f ca="1">MS_Cn_max</f>
        <v>32.835827817215005</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1177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75.372838710743153</v>
      </c>
      <c r="I52" s="6">
        <v>80</v>
      </c>
      <c r="J52" s="244">
        <v>90</v>
      </c>
      <c r="N52" s="75"/>
    </row>
    <row r="53" spans="2:14" x14ac:dyDescent="0.2">
      <c r="B53" s="74"/>
      <c r="D53" s="277" t="s">
        <v>197</v>
      </c>
      <c r="E53" s="260">
        <f>E_ail*2+D_ail</f>
        <v>294</v>
      </c>
      <c r="G53" s="278" t="s">
        <v>215</v>
      </c>
      <c r="H53" s="247">
        <f ca="1">Temps_culmi</f>
        <v>15.099999999999945</v>
      </c>
      <c r="I53" s="259"/>
      <c r="J53" s="268"/>
      <c r="N53" s="75"/>
    </row>
    <row r="54" spans="2:14" x14ac:dyDescent="0.2">
      <c r="B54" s="74"/>
      <c r="G54" s="278" t="s">
        <v>216</v>
      </c>
      <c r="H54" s="242">
        <f ca="1">Altitude_culmi</f>
        <v>1210.9259815018938</v>
      </c>
      <c r="I54" s="259"/>
      <c r="J54" s="268"/>
      <c r="N54" s="75"/>
    </row>
    <row r="55" spans="2:14" x14ac:dyDescent="0.2">
      <c r="B55" s="74"/>
      <c r="C55" s="275" t="s">
        <v>233</v>
      </c>
      <c r="D55" s="249" t="s">
        <v>60</v>
      </c>
      <c r="E55" s="243">
        <f>Long_tot</f>
        <v>1177</v>
      </c>
      <c r="G55" s="278" t="s">
        <v>217</v>
      </c>
      <c r="H55" s="248">
        <f ca="1">Vit_culmi</f>
        <v>22.912175029027548</v>
      </c>
      <c r="I55" s="259"/>
      <c r="J55" s="268"/>
      <c r="N55" s="75"/>
    </row>
    <row r="56" spans="2:14" x14ac:dyDescent="0.2">
      <c r="B56" s="74"/>
      <c r="C56" s="276"/>
      <c r="D56" s="2" t="s">
        <v>219</v>
      </c>
      <c r="E56" s="244">
        <f>MAX(D_ref,D_ail,D_og,(RIGHT(Nb_diam,1)=",")*MAX(D1j,D1r,D2j,D2r))</f>
        <v>84</v>
      </c>
      <c r="G56" s="278" t="s">
        <v>133</v>
      </c>
      <c r="H56" s="242">
        <f ca="1">Portee_balistique</f>
        <v>725.01152856350234</v>
      </c>
      <c r="I56" s="259"/>
      <c r="J56" s="268"/>
      <c r="N56" s="75"/>
    </row>
    <row r="57" spans="2:14" x14ac:dyDescent="0.2">
      <c r="B57" s="74"/>
      <c r="C57" s="276"/>
      <c r="D57" s="2" t="s">
        <v>220</v>
      </c>
      <c r="E57" s="244">
        <f>E_ail*2+D_ail</f>
        <v>294</v>
      </c>
      <c r="G57" s="278" t="s">
        <v>214</v>
      </c>
      <c r="H57" s="242">
        <f ca="1">T_balistique</f>
        <v>33.300000000000182</v>
      </c>
      <c r="I57" s="259"/>
      <c r="J57" s="268"/>
      <c r="N57" s="75"/>
    </row>
    <row r="58" spans="2:14" x14ac:dyDescent="0.2">
      <c r="B58" s="74"/>
      <c r="C58" s="276"/>
      <c r="D58" s="2" t="s">
        <v>221</v>
      </c>
      <c r="E58" s="244">
        <f ca="1">MassePlein</f>
        <v>3.2541000000000002</v>
      </c>
      <c r="G58" s="278" t="s">
        <v>137</v>
      </c>
      <c r="H58" s="248">
        <f ca="1">Vit_max</f>
        <v>152.51711639655363</v>
      </c>
      <c r="I58" s="259"/>
      <c r="J58" s="268"/>
      <c r="N58" s="75"/>
    </row>
    <row r="59" spans="2:14" x14ac:dyDescent="0.2">
      <c r="B59" s="74"/>
      <c r="C59" s="277" t="s">
        <v>234</v>
      </c>
      <c r="D59" s="255" t="s">
        <v>145</v>
      </c>
      <c r="E59" s="260">
        <f>Q_ail</f>
        <v>4</v>
      </c>
      <c r="G59" s="278" t="s">
        <v>136</v>
      </c>
      <c r="H59" s="242">
        <f ca="1">Acc_max</f>
        <v>26.502710670903433</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172.48494158837374</v>
      </c>
      <c r="F62" s="280">
        <f ca="1">E62/9.81</f>
        <v>17.582562853045232</v>
      </c>
      <c r="H62" s="2"/>
      <c r="I62" s="2"/>
      <c r="J62" s="2"/>
      <c r="K62" s="2"/>
      <c r="N62" s="75"/>
    </row>
    <row r="63" spans="2:14" x14ac:dyDescent="0.2">
      <c r="B63" s="74"/>
      <c r="C63" s="276"/>
      <c r="D63" s="2" t="s">
        <v>223</v>
      </c>
      <c r="E63" s="242">
        <f ca="1">2*Acc_max*Masse_ail</f>
        <v>4.1741769306672909</v>
      </c>
      <c r="F63" s="248">
        <f ca="1">E63/9.81</f>
        <v>0.4255022355420276</v>
      </c>
      <c r="G63" s="246" t="s">
        <v>229</v>
      </c>
      <c r="H63" s="288">
        <f>S_ail*(ep_ail/1000)*2000</f>
        <v>7.8750000000000001E-2</v>
      </c>
      <c r="I63" s="2"/>
      <c r="J63" s="2"/>
      <c r="K63" s="2"/>
      <c r="N63" s="75"/>
    </row>
    <row r="64" spans="2:14" x14ac:dyDescent="0.2">
      <c r="B64" s="74"/>
      <c r="C64" s="277"/>
      <c r="D64" s="255" t="s">
        <v>224</v>
      </c>
      <c r="E64" s="263">
        <f ca="1">0.104*S_ail*Vit_max^2</f>
        <v>31.751907633700647</v>
      </c>
      <c r="F64" s="281">
        <f ca="1">E64/9.81</f>
        <v>3.2366878321815133</v>
      </c>
      <c r="G64" s="274" t="s">
        <v>228</v>
      </c>
      <c r="H64" s="289">
        <f>(E_ail*(m_ail+n_ail)/2)/10^6</f>
        <v>1.3125E-2</v>
      </c>
      <c r="I64" s="2"/>
      <c r="J64" s="2"/>
      <c r="K64" s="2"/>
      <c r="N64" s="75"/>
    </row>
    <row r="65" spans="2:14" x14ac:dyDescent="0.2">
      <c r="B65" s="74"/>
      <c r="C65" s="282" t="s">
        <v>242</v>
      </c>
      <c r="D65" s="285" t="s">
        <v>240</v>
      </c>
      <c r="E65" s="286">
        <f ca="1">2*Acc_max*H65</f>
        <v>86.242470794186872</v>
      </c>
      <c r="F65" s="286">
        <f ca="1">E65/9.81</f>
        <v>8.791281426522616</v>
      </c>
      <c r="G65" s="287" t="s">
        <v>241</v>
      </c>
      <c r="H65" s="279">
        <f ca="1">E58/2</f>
        <v>1.6270500000000001</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14.2</v>
      </c>
      <c r="I67" s="251">
        <f ca="1">Temps_culmi</f>
        <v>15.099999999999945</v>
      </c>
      <c r="J67" s="2"/>
      <c r="K67" s="2"/>
      <c r="N67" s="75"/>
    </row>
    <row r="68" spans="2:14" x14ac:dyDescent="0.2">
      <c r="B68" s="74"/>
      <c r="C68" s="6"/>
      <c r="D68" s="2"/>
      <c r="E68" s="2"/>
      <c r="F68" s="275" t="s">
        <v>231</v>
      </c>
      <c r="G68" s="249" t="s">
        <v>129</v>
      </c>
      <c r="H68" s="250">
        <f ca="1">V_para</f>
        <v>10.414622567672851</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25.09353513868491</v>
      </c>
      <c r="I70" s="253">
        <f ca="1">V_ouv_sat</f>
        <v>149.90587442134691</v>
      </c>
      <c r="N70" s="75"/>
    </row>
    <row r="71" spans="2:14" x14ac:dyDescent="0.2">
      <c r="B71" s="74"/>
      <c r="C71" s="226"/>
      <c r="F71" s="276"/>
      <c r="G71" s="2" t="s">
        <v>201</v>
      </c>
      <c r="H71" s="247">
        <f ca="1">m_vide</f>
        <v>3.254</v>
      </c>
      <c r="I71" s="253">
        <f>m_satellite</f>
        <v>1</v>
      </c>
      <c r="N71" s="75"/>
    </row>
    <row r="72" spans="2:14" x14ac:dyDescent="0.2">
      <c r="B72" s="74"/>
      <c r="C72" s="226"/>
      <c r="F72" s="276"/>
      <c r="G72" s="2" t="s">
        <v>238</v>
      </c>
      <c r="H72" s="283">
        <f ca="1">1/2*Rho_moyen*S_para*V_ouverture^2</f>
        <v>185.32037987852368</v>
      </c>
      <c r="I72" s="284">
        <f ca="1">1/2*Rho_moyen*S_satellite*V_ouv_sat^2</f>
        <v>1376.3959851442537</v>
      </c>
      <c r="N72" s="75"/>
    </row>
    <row r="73" spans="2:14" x14ac:dyDescent="0.2">
      <c r="B73" s="74"/>
      <c r="D73" s="2"/>
      <c r="F73" s="277"/>
      <c r="G73" s="255" t="s">
        <v>239</v>
      </c>
      <c r="H73" s="256">
        <f ca="1">H72/9.81</f>
        <v>18.890966348473363</v>
      </c>
      <c r="I73" s="257">
        <f ca="1">I72/9.81</f>
        <v>140.30540113600955</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962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3.254</v>
      </c>
      <c r="F107" s="244">
        <f ca="1">MassePlein</f>
        <v>3.2541000000000002</v>
      </c>
      <c r="N107" s="75"/>
    </row>
    <row r="108" spans="2:14" x14ac:dyDescent="0.2">
      <c r="B108" s="74"/>
      <c r="D108" s="431" t="s">
        <v>352</v>
      </c>
      <c r="E108" s="274">
        <f>XcgSans</f>
        <v>750</v>
      </c>
      <c r="F108" s="260">
        <f ca="1">XcgPlein</f>
        <v>750.00590024891665</v>
      </c>
      <c r="N108" s="75"/>
    </row>
    <row r="109" spans="2:14" x14ac:dyDescent="0.2">
      <c r="B109" s="74"/>
      <c r="N109" s="75"/>
    </row>
    <row r="110" spans="2:14" x14ac:dyDescent="0.2">
      <c r="B110" s="74"/>
      <c r="D110" s="438" t="s">
        <v>355</v>
      </c>
      <c r="E110" s="439">
        <f ca="1">MasseVide</f>
        <v>3.254</v>
      </c>
      <c r="G110" s="429" t="s">
        <v>356</v>
      </c>
      <c r="H110" s="265"/>
      <c r="I110" s="265"/>
      <c r="J110" s="266"/>
      <c r="N110" s="75"/>
    </row>
    <row r="111" spans="2:14" x14ac:dyDescent="0.2">
      <c r="B111" s="74"/>
      <c r="G111" s="276" t="s">
        <v>213</v>
      </c>
      <c r="H111" s="6">
        <f>Beta_rampe</f>
        <v>75.372838710743153</v>
      </c>
      <c r="I111" s="6">
        <v>80</v>
      </c>
      <c r="J111" s="244">
        <v>90</v>
      </c>
      <c r="N111" s="75"/>
    </row>
    <row r="112" spans="2:14" x14ac:dyDescent="0.2">
      <c r="B112" s="74"/>
      <c r="G112" s="278" t="s">
        <v>215</v>
      </c>
      <c r="H112" s="247">
        <f ca="1">Temps_culmi</f>
        <v>15.099999999999945</v>
      </c>
      <c r="I112" s="259"/>
      <c r="J112" s="268"/>
      <c r="N112" s="75"/>
    </row>
    <row r="113" spans="2:14" ht="12.75" customHeight="1" x14ac:dyDescent="0.25">
      <c r="B113" s="74"/>
      <c r="D113" s="435" t="s">
        <v>357</v>
      </c>
      <c r="E113" s="48"/>
      <c r="G113" s="278" t="s">
        <v>216</v>
      </c>
      <c r="H113" s="242">
        <f ca="1">Altitude_culmi</f>
        <v>1210.9259815018938</v>
      </c>
      <c r="I113" s="259"/>
      <c r="J113" s="268"/>
      <c r="N113" s="75"/>
    </row>
    <row r="114" spans="2:14" ht="12.75" customHeight="1" x14ac:dyDescent="0.25">
      <c r="B114" s="74"/>
      <c r="D114" s="48"/>
      <c r="E114" s="48"/>
      <c r="F114" s="435"/>
      <c r="G114" s="278" t="s">
        <v>217</v>
      </c>
      <c r="H114" s="248">
        <f ca="1">Vit_culmi</f>
        <v>22.912175029027548</v>
      </c>
      <c r="I114" s="259"/>
      <c r="J114" s="268"/>
      <c r="N114" s="75"/>
    </row>
    <row r="115" spans="2:14" x14ac:dyDescent="0.2">
      <c r="B115" s="74"/>
      <c r="C115" s="429" t="s">
        <v>358</v>
      </c>
      <c r="D115" s="249"/>
      <c r="E115" s="446">
        <v>0.1</v>
      </c>
      <c r="G115" s="278" t="s">
        <v>133</v>
      </c>
      <c r="H115" s="242">
        <f ca="1">Portee_balistique</f>
        <v>725.01152856350234</v>
      </c>
      <c r="I115" s="259"/>
      <c r="J115" s="268"/>
      <c r="N115" s="75"/>
    </row>
    <row r="116" spans="2:14" ht="12.75" customHeight="1" x14ac:dyDescent="0.2">
      <c r="B116" s="74"/>
      <c r="C116" s="431" t="s">
        <v>359</v>
      </c>
      <c r="D116" s="255"/>
      <c r="E116" s="447">
        <f>E_ail*(m_ail+n_ail)/2</f>
        <v>13125</v>
      </c>
      <c r="G116" s="278" t="s">
        <v>137</v>
      </c>
      <c r="H116" s="248">
        <f ca="1">Vit_max</f>
        <v>152.51711639655363</v>
      </c>
      <c r="I116" s="259"/>
      <c r="J116" s="268"/>
      <c r="N116" s="75"/>
    </row>
    <row r="117" spans="2:14" ht="12.75" customHeight="1" x14ac:dyDescent="0.2">
      <c r="B117" s="74"/>
      <c r="D117" s="48"/>
      <c r="E117" s="48"/>
      <c r="F117" s="48"/>
      <c r="G117" s="278" t="s">
        <v>136</v>
      </c>
      <c r="H117" s="242">
        <f ca="1">Acc_max</f>
        <v>26.502710670903433</v>
      </c>
      <c r="I117" s="259"/>
      <c r="J117" s="268"/>
      <c r="N117" s="75"/>
    </row>
    <row r="118" spans="2:14" x14ac:dyDescent="0.2">
      <c r="B118" s="74"/>
      <c r="C118" s="429" t="s">
        <v>360</v>
      </c>
      <c r="D118" s="249"/>
      <c r="E118" s="457"/>
      <c r="F118" s="458">
        <f>J90/100</f>
        <v>9.6199999999999992</v>
      </c>
      <c r="G118" s="276" t="s">
        <v>5</v>
      </c>
      <c r="H118" s="6">
        <f>Cx</f>
        <v>0.6</v>
      </c>
      <c r="I118" s="259"/>
      <c r="J118" s="268"/>
      <c r="N118" s="75"/>
    </row>
    <row r="119" spans="2:14" x14ac:dyDescent="0.2">
      <c r="B119" s="74"/>
      <c r="C119" s="437" t="s">
        <v>361</v>
      </c>
      <c r="D119" s="2"/>
      <c r="E119" s="459">
        <f ca="1">2*Acc_max*MasseSans</f>
        <v>172.47964104623955</v>
      </c>
      <c r="F119" s="460">
        <f ca="1">E119/g</f>
        <v>17.58202253274613</v>
      </c>
      <c r="G119" s="269" t="s">
        <v>222</v>
      </c>
      <c r="H119" s="270"/>
      <c r="I119" s="270"/>
      <c r="J119" s="271"/>
      <c r="N119" s="75"/>
    </row>
    <row r="120" spans="2:14" x14ac:dyDescent="0.2">
      <c r="B120" s="74"/>
      <c r="C120" s="437" t="s">
        <v>362</v>
      </c>
      <c r="D120" s="2"/>
      <c r="E120" s="459">
        <f ca="1">2*Acc_max*E115</f>
        <v>5.3005421341806871</v>
      </c>
      <c r="F120" s="460">
        <f ca="1">E120/g</f>
        <v>0.54032029910098744</v>
      </c>
      <c r="N120" s="75"/>
    </row>
    <row r="121" spans="2:14" x14ac:dyDescent="0.2">
      <c r="B121" s="74"/>
      <c r="C121" s="431" t="s">
        <v>363</v>
      </c>
      <c r="D121" s="255"/>
      <c r="E121" s="452">
        <f ca="1">0.104*E116/1000000*Vit_max^2</f>
        <v>31.751907633700647</v>
      </c>
      <c r="F121" s="453">
        <f ca="1">E121/g</f>
        <v>3.2366878321815133</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81" t="s">
        <v>368</v>
      </c>
      <c r="D128" s="682"/>
      <c r="E128" s="450">
        <f ca="1">0.5*Rho_moyen*S_para*Vit_culmi^2</f>
        <v>154.50129415877004</v>
      </c>
      <c r="F128" s="451">
        <f ca="1">E128/g</f>
        <v>15.74936739640877</v>
      </c>
      <c r="H128" s="48"/>
      <c r="I128" s="48"/>
      <c r="J128" s="48"/>
      <c r="K128" s="48"/>
      <c r="N128" s="75"/>
    </row>
    <row r="129" spans="2:14" x14ac:dyDescent="0.2">
      <c r="B129" s="74"/>
      <c r="C129" s="679" t="s">
        <v>369</v>
      </c>
      <c r="D129" s="680"/>
      <c r="E129" s="452">
        <f ca="1">E128/E126*2</f>
        <v>77.250647079385018</v>
      </c>
      <c r="F129" s="453">
        <f ca="1">E129/g</f>
        <v>7.8746836982043851</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81" t="s">
        <v>371</v>
      </c>
      <c r="D132" s="682"/>
      <c r="E132" s="454">
        <v>1</v>
      </c>
      <c r="F132" s="48"/>
      <c r="G132" s="48"/>
      <c r="H132" s="48"/>
      <c r="I132" s="48"/>
      <c r="J132" s="442"/>
      <c r="K132" s="48"/>
      <c r="N132" s="75"/>
    </row>
    <row r="133" spans="2:14" x14ac:dyDescent="0.2">
      <c r="B133" s="74"/>
      <c r="C133" s="679" t="s">
        <v>372</v>
      </c>
      <c r="D133" s="680"/>
      <c r="E133" s="455">
        <f ca="1">2*E132*Acc_max/g</f>
        <v>5.4032029910098736</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C133:D133"/>
    <mergeCell ref="C128:D128"/>
    <mergeCell ref="C129:D129"/>
    <mergeCell ref="C132:D132"/>
    <mergeCell ref="H44:I44"/>
    <mergeCell ref="H45:I45"/>
    <mergeCell ref="H46:I46"/>
    <mergeCell ref="E31:G31"/>
    <mergeCell ref="M29:M30"/>
    <mergeCell ref="H30:I30"/>
    <mergeCell ref="L29:L30"/>
    <mergeCell ref="H31:I31"/>
    <mergeCell ref="H11:I11"/>
    <mergeCell ref="H12:I12"/>
    <mergeCell ref="H13:I13"/>
    <mergeCell ref="H29:K29"/>
    <mergeCell ref="C29:C30"/>
    <mergeCell ref="D29:D30"/>
    <mergeCell ref="H17:I17"/>
    <mergeCell ref="H18:I18"/>
    <mergeCell ref="H19:I19"/>
    <mergeCell ref="E29:G30"/>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2026-04-04T21:48:45Z</dcterms:modified>
</cp:coreProperties>
</file>