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Alpha\"/>
    </mc:Choice>
  </mc:AlternateContent>
  <xr:revisionPtr revIDLastSave="0" documentId="13_ncr:1_{27B36F1B-DA30-4380-9CBA-C291B9845C16}"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EUR">Stabilito!$P$14</definedName>
    <definedName name="FEURE">[1]Propu!$L$2</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6" l="1"/>
  <c r="B45" i="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Q3" i="4"/>
  <c r="T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I3" i="4"/>
  <c r="N2" i="4"/>
  <c r="B4" i="4"/>
  <c r="S4" i="4"/>
  <c r="J4" i="4"/>
  <c r="X3" i="4"/>
  <c r="T2" i="4"/>
  <c r="B3" i="4"/>
  <c r="F4" i="4"/>
  <c r="P3" i="4"/>
  <c r="I4" i="4"/>
  <c r="S3" i="4"/>
  <c r="F3" i="4"/>
  <c r="W4" i="4"/>
  <c r="L3" i="4"/>
  <c r="V3" i="4"/>
  <c r="K4" i="4"/>
  <c r="R4" i="4"/>
  <c r="D3" i="4"/>
  <c r="L2" i="4"/>
  <c r="Q4" i="4"/>
  <c r="E4" i="4"/>
  <c r="H2" i="4"/>
  <c r="D4" i="4"/>
  <c r="E3" i="4"/>
  <c r="C3" i="4"/>
  <c r="O3" i="4"/>
  <c r="K3" i="4"/>
  <c r="M3" i="4"/>
  <c r="C4" i="4"/>
  <c r="L4" i="4"/>
  <c r="G3" i="4"/>
  <c r="Z2" i="4"/>
  <c r="H3" i="4"/>
  <c r="G4" i="4"/>
  <c r="P4" i="4"/>
  <c r="J3" i="4"/>
  <c r="R2" i="4"/>
  <c r="X2" i="4"/>
  <c r="R3" i="4"/>
  <c r="O4" i="4"/>
  <c r="X4" i="4"/>
  <c r="T4" i="4"/>
  <c r="J2" i="4"/>
  <c r="V2" i="4"/>
  <c r="Y3" i="4"/>
  <c r="V4" i="4"/>
  <c r="N4" i="4"/>
  <c r="N3" i="4"/>
  <c r="U4" i="4"/>
  <c r="W3" i="4"/>
  <c r="P2" i="4"/>
  <c r="M4" i="4"/>
  <c r="U3" i="4"/>
  <c r="H4" i="4"/>
  <c r="P14" i="6" l="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N14" i="6" l="1"/>
  <c r="I41" i="7" s="1"/>
  <c r="D62" i="8"/>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C25" i="1" l="1"/>
  <c r="C32" i="1" s="1"/>
  <c r="K49" i="1" s="1"/>
  <c r="F63" i="8"/>
  <c r="I63" i="8" s="1"/>
  <c r="E110" i="7"/>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A7" i="3"/>
  <c r="B7" i="3" s="1"/>
  <c r="P7" i="3" s="1"/>
  <c r="Q7" i="3" s="1"/>
  <c r="AD6" i="3"/>
  <c r="P6" i="3"/>
  <c r="Q6" i="3" s="1"/>
  <c r="Z6" i="3"/>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H16" i="7" l="1"/>
  <c r="P29" i="1"/>
  <c r="H71" i="7"/>
  <c r="P28" i="1"/>
  <c r="H68" i="7"/>
  <c r="B191" i="6"/>
  <c r="C149" i="6"/>
  <c r="F108" i="7"/>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AD108" i="3" s="1"/>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AD118" i="3" s="1"/>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AD128" i="3" s="1"/>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l="1"/>
  <c r="AG139" i="3" s="1"/>
  <c r="AD138" i="3"/>
  <c r="AH139" i="3" l="1"/>
  <c r="Y137" i="3"/>
  <c r="U138" i="3"/>
  <c r="E139" i="3" s="1"/>
  <c r="H139" i="3" s="1"/>
  <c r="K139" i="3" s="1"/>
  <c r="A140" i="3" s="1"/>
  <c r="B140" i="3" s="1"/>
  <c r="D139" i="3" l="1"/>
  <c r="G139" i="3" s="1"/>
  <c r="I139" i="3" s="1"/>
  <c r="AD140" i="3"/>
  <c r="AA140" i="3"/>
  <c r="AC140" i="3"/>
  <c r="Z140" i="3"/>
  <c r="P140" i="3"/>
  <c r="Q140" i="3" s="1"/>
  <c r="R140" i="3" s="1"/>
  <c r="S140" i="3" s="1"/>
  <c r="V139" i="3"/>
  <c r="AE139" i="3"/>
  <c r="F139" i="3" l="1"/>
  <c r="M139" i="3"/>
  <c r="N139" i="3" s="1"/>
  <c r="J139" i="3"/>
  <c r="L139" i="3" s="1"/>
  <c r="T140" i="3"/>
  <c r="W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AD148" i="3" s="1"/>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W168" i="3"/>
  <c r="L168" i="3" l="1"/>
  <c r="AH169" i="3" s="1"/>
  <c r="AD168" i="3"/>
  <c r="Y167" i="3" l="1"/>
  <c r="AG169" i="3"/>
  <c r="U168" i="3"/>
  <c r="E169" i="3" s="1"/>
  <c r="H169" i="3" s="1"/>
  <c r="K169" i="3" s="1"/>
  <c r="A170" i="3" s="1"/>
  <c r="B170" i="3" s="1"/>
  <c r="D169" i="3" l="1"/>
  <c r="F169" i="3" s="1"/>
  <c r="AA170" i="3"/>
  <c r="AC170" i="3"/>
  <c r="P170" i="3"/>
  <c r="Q170" i="3" s="1"/>
  <c r="R170" i="3" s="1"/>
  <c r="S170" i="3" s="1"/>
  <c r="AD170" i="3"/>
  <c r="Z170" i="3"/>
  <c r="V169" i="3"/>
  <c r="AE169" i="3"/>
  <c r="G169" i="3" l="1"/>
  <c r="I169" i="3" s="1"/>
  <c r="W169" i="3" s="1"/>
  <c r="T170" i="3"/>
  <c r="J169" i="3" l="1"/>
  <c r="L169" i="3" s="1"/>
  <c r="Y168" i="3" s="1"/>
  <c r="M169" i="3"/>
  <c r="N169" i="3" s="1"/>
  <c r="AH170" i="3" l="1"/>
  <c r="AG170" i="3"/>
  <c r="U169" i="3"/>
  <c r="E170" i="3" s="1"/>
  <c r="H170" i="3" s="1"/>
  <c r="K170" i="3" s="1"/>
  <c r="A171" i="3" s="1"/>
  <c r="B171" i="3" s="1"/>
  <c r="D170" i="3" l="1"/>
  <c r="G170" i="3" s="1"/>
  <c r="M170" i="3" s="1"/>
  <c r="N170" i="3" s="1"/>
  <c r="AD171" i="3"/>
  <c r="Z171" i="3"/>
  <c r="AA171" i="3"/>
  <c r="AC171" i="3"/>
  <c r="P171" i="3"/>
  <c r="Q171" i="3" s="1"/>
  <c r="R171" i="3" s="1"/>
  <c r="S171" i="3" s="1"/>
  <c r="V170" i="3"/>
  <c r="AE170" i="3"/>
  <c r="I170" i="3" l="1"/>
  <c r="J170" i="3"/>
  <c r="L170" i="3" s="1"/>
  <c r="F170" i="3"/>
  <c r="T171" i="3"/>
  <c r="W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P174" i="3" l="1"/>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AD174" i="3" s="1"/>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AD178" i="3" s="1"/>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AD188" i="3" s="1"/>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P194" i="3" l="1"/>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AD194" i="3" s="1"/>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AD198" i="3" s="1"/>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Z279" i="3"/>
  <c r="AC279" i="3"/>
  <c r="T279" i="3" l="1"/>
  <c r="L278" i="3"/>
  <c r="U278" i="3" l="1"/>
  <c r="D279" i="3" s="1"/>
  <c r="AG279" i="3"/>
  <c r="AH279" i="3"/>
  <c r="Y277" i="3"/>
  <c r="G279" i="3" l="1"/>
  <c r="E279" i="3"/>
  <c r="H279" i="3" s="1"/>
  <c r="I279" i="3" l="1"/>
  <c r="J279" i="3"/>
  <c r="AD279" i="3" s="1"/>
  <c r="M279" i="3"/>
  <c r="N279" i="3" s="1"/>
  <c r="F279" i="3"/>
  <c r="K279" i="3"/>
  <c r="AE279" i="3" s="1"/>
  <c r="V279" i="3" l="1"/>
  <c r="W279" i="3" s="1"/>
  <c r="A280" i="3"/>
  <c r="B280" i="3" s="1"/>
  <c r="L279" i="3"/>
  <c r="U279" i="3" l="1"/>
  <c r="Y278" i="3"/>
  <c r="AA280" i="3"/>
  <c r="P280" i="3"/>
  <c r="Q280" i="3" s="1"/>
  <c r="R280" i="3" s="1"/>
  <c r="S280" i="3" s="1"/>
  <c r="AC280" i="3"/>
  <c r="Z280" i="3"/>
  <c r="T280" i="3" l="1"/>
  <c r="AH280" i="3" s="1"/>
  <c r="D280" i="3" l="1"/>
  <c r="G280" i="3" s="1"/>
  <c r="E280" i="3"/>
  <c r="H280" i="3" s="1"/>
  <c r="K280" i="3" s="1"/>
  <c r="AE280" i="3" s="1"/>
  <c r="AG280" i="3"/>
  <c r="F280" i="3" l="1"/>
  <c r="I280" i="3"/>
  <c r="J280" i="3"/>
  <c r="AD280" i="3" s="1"/>
  <c r="M280" i="3"/>
  <c r="N280" i="3" s="1"/>
  <c r="V280" i="3"/>
  <c r="A281" i="3"/>
  <c r="B281" i="3" s="1"/>
  <c r="L280" i="3" l="1"/>
  <c r="W280" i="3"/>
  <c r="AC281" i="3"/>
  <c r="AA281" i="3"/>
  <c r="P281" i="3"/>
  <c r="Q281" i="3" s="1"/>
  <c r="R281" i="3" s="1"/>
  <c r="S281" i="3" s="1"/>
  <c r="Z281" i="3"/>
  <c r="T281" i="3" l="1"/>
  <c r="AG281" i="3" s="1"/>
  <c r="U280" i="3"/>
  <c r="Y279" i="3"/>
  <c r="D281" i="3" l="1"/>
  <c r="E281" i="3"/>
  <c r="H281" i="3" s="1"/>
  <c r="AH281" i="3"/>
  <c r="F281" i="3" l="1"/>
  <c r="G281" i="3"/>
  <c r="K281" i="3"/>
  <c r="AE281" i="3" s="1"/>
  <c r="I281" i="3" l="1"/>
  <c r="J281" i="3"/>
  <c r="AD281" i="3" s="1"/>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P283" i="3"/>
  <c r="Q283" i="3" s="1"/>
  <c r="R283" i="3" s="1"/>
  <c r="S283" i="3" s="1"/>
  <c r="AA283" i="3"/>
  <c r="T283" i="3" l="1"/>
  <c r="AH283" i="3" s="1"/>
  <c r="AG283" i="3" l="1"/>
  <c r="E283" i="3"/>
  <c r="H283" i="3" s="1"/>
  <c r="K283" i="3" s="1"/>
  <c r="AE283" i="3" s="1"/>
  <c r="D283" i="3"/>
  <c r="F283" i="3" l="1"/>
  <c r="G283" i="3"/>
  <c r="J283" i="3" s="1"/>
  <c r="AD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AD285" i="3" s="1"/>
  <c r="M285" i="3"/>
  <c r="N285" i="3" s="1"/>
  <c r="W285" i="3" l="1"/>
  <c r="L285" i="3"/>
  <c r="AA286" i="3"/>
  <c r="P286" i="3"/>
  <c r="Q286" i="3" s="1"/>
  <c r="R286" i="3" s="1"/>
  <c r="S286" i="3" s="1"/>
  <c r="AC286" i="3"/>
  <c r="Z286" i="3"/>
  <c r="T286" i="3" l="1"/>
  <c r="AH286" i="3" s="1"/>
  <c r="U285" i="3"/>
  <c r="Y284" i="3"/>
  <c r="D286" i="3" l="1"/>
  <c r="G286" i="3" s="1"/>
  <c r="AG286" i="3"/>
  <c r="E286" i="3"/>
  <c r="H286" i="3" s="1"/>
  <c r="F286" i="3" l="1"/>
  <c r="I286" i="3"/>
  <c r="J286" i="3"/>
  <c r="AD286" i="3" s="1"/>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P299" i="3"/>
  <c r="Q299" i="3" s="1"/>
  <c r="R299" i="3" s="1"/>
  <c r="S299" i="3" s="1"/>
  <c r="AA299" i="3"/>
  <c r="AC299" i="3"/>
  <c r="L298" i="3" l="1"/>
  <c r="T299" i="3"/>
  <c r="AG299" i="3" l="1"/>
  <c r="U298" i="3"/>
  <c r="E299" i="3" s="1"/>
  <c r="H299" i="3" s="1"/>
  <c r="AH299" i="3"/>
  <c r="Y297" i="3"/>
  <c r="D299" i="3" l="1"/>
  <c r="G299" i="3" s="1"/>
  <c r="K299" i="3"/>
  <c r="AE299" i="3" s="1"/>
  <c r="F299" i="3" l="1"/>
  <c r="I299" i="3"/>
  <c r="J299" i="3"/>
  <c r="AD299" i="3" s="1"/>
  <c r="M299" i="3"/>
  <c r="N299" i="3" s="1"/>
  <c r="V299" i="3"/>
  <c r="A300" i="3"/>
  <c r="B300" i="3" s="1"/>
  <c r="W299" i="3" l="1"/>
  <c r="L299" i="3"/>
  <c r="Z300" i="3"/>
  <c r="P300" i="3"/>
  <c r="Q300" i="3" s="1"/>
  <c r="R300" i="3" s="1"/>
  <c r="S300" i="3" s="1"/>
  <c r="AA300" i="3"/>
  <c r="AC300" i="3"/>
  <c r="U299" i="3" l="1"/>
  <c r="Y298" i="3"/>
  <c r="T300" i="3"/>
  <c r="E300" i="3" l="1"/>
  <c r="H300" i="3" s="1"/>
  <c r="K300" i="3" s="1"/>
  <c r="AE300" i="3" s="1"/>
  <c r="AH300" i="3"/>
  <c r="AG300" i="3"/>
  <c r="D300" i="3"/>
  <c r="F300" i="3" l="1"/>
  <c r="G300" i="3"/>
  <c r="V300" i="3"/>
  <c r="A301" i="3"/>
  <c r="B301" i="3" s="1"/>
  <c r="I300" i="3" l="1"/>
  <c r="W300" i="3" s="1"/>
  <c r="J300" i="3"/>
  <c r="AD300" i="3" s="1"/>
  <c r="M300" i="3"/>
  <c r="N300" i="3" s="1"/>
  <c r="AC301" i="3"/>
  <c r="Z301" i="3"/>
  <c r="AA301" i="3"/>
  <c r="P301" i="3"/>
  <c r="Q301" i="3" s="1"/>
  <c r="R301" i="3" s="1"/>
  <c r="S301" i="3" s="1"/>
  <c r="L300" i="3" l="1"/>
  <c r="T301" i="3"/>
  <c r="AH301" i="3" l="1"/>
  <c r="U300" i="3"/>
  <c r="D301" i="3" s="1"/>
  <c r="AG301" i="3"/>
  <c r="Y299" i="3"/>
  <c r="E301" i="3" l="1"/>
  <c r="H301" i="3" s="1"/>
  <c r="K301" i="3" s="1"/>
  <c r="AE301" i="3" s="1"/>
  <c r="G301" i="3"/>
  <c r="F301" i="3" l="1"/>
  <c r="I301" i="3"/>
  <c r="J301" i="3"/>
  <c r="AD301" i="3" s="1"/>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Z303" i="3"/>
  <c r="P303" i="3"/>
  <c r="Q303" i="3" s="1"/>
  <c r="R303" i="3" s="1"/>
  <c r="S303" i="3" s="1"/>
  <c r="AA303" i="3"/>
  <c r="AC303" i="3"/>
  <c r="L302" i="3" l="1"/>
  <c r="Y301" i="3" s="1"/>
  <c r="AD302" i="3"/>
  <c r="T303" i="3"/>
  <c r="U302" i="3" l="1"/>
  <c r="E303" i="3" s="1"/>
  <c r="H303" i="3" s="1"/>
  <c r="K303" i="3" s="1"/>
  <c r="AE303" i="3" s="1"/>
  <c r="AH303" i="3"/>
  <c r="AG303" i="3"/>
  <c r="D303" i="3" l="1"/>
  <c r="G303" i="3" s="1"/>
  <c r="J303" i="3" s="1"/>
  <c r="AD303" i="3" s="1"/>
  <c r="V303" i="3"/>
  <c r="A304" i="3"/>
  <c r="B304" i="3" s="1"/>
  <c r="M303" i="3" l="1"/>
  <c r="N303" i="3" s="1"/>
  <c r="I303" i="3"/>
  <c r="F303" i="3"/>
  <c r="W303" i="3"/>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U304" i="3" l="1"/>
  <c r="Y303" i="3"/>
  <c r="T305" i="3"/>
  <c r="AG305" i="3" s="1"/>
  <c r="AH305" i="3" l="1"/>
  <c r="E305" i="3"/>
  <c r="H305" i="3" s="1"/>
  <c r="K305" i="3" s="1"/>
  <c r="AE305" i="3" s="1"/>
  <c r="D305" i="3"/>
  <c r="V305" i="3" l="1"/>
  <c r="A306" i="3"/>
  <c r="B306" i="3" s="1"/>
  <c r="F305" i="3"/>
  <c r="G305" i="3"/>
  <c r="I305" i="3" l="1"/>
  <c r="W305" i="3" s="1"/>
  <c r="J305" i="3"/>
  <c r="AD305" i="3" s="1"/>
  <c r="M305" i="3"/>
  <c r="N305" i="3" s="1"/>
  <c r="AA306" i="3"/>
  <c r="Z306" i="3"/>
  <c r="P306" i="3"/>
  <c r="Q306" i="3" s="1"/>
  <c r="R306" i="3" s="1"/>
  <c r="S306" i="3" s="1"/>
  <c r="AC306" i="3"/>
  <c r="T306" i="3" l="1"/>
  <c r="L305" i="3"/>
  <c r="U305" i="3" l="1"/>
  <c r="E306" i="3" s="1"/>
  <c r="H306" i="3" s="1"/>
  <c r="AH306" i="3"/>
  <c r="AG306" i="3"/>
  <c r="Y304" i="3"/>
  <c r="D306" i="3" l="1"/>
  <c r="G306" i="3" s="1"/>
  <c r="K306" i="3"/>
  <c r="AE306" i="3" s="1"/>
  <c r="F306" i="3" l="1"/>
  <c r="I306" i="3"/>
  <c r="J306" i="3"/>
  <c r="AD306" i="3" s="1"/>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AD309" i="3" s="1"/>
  <c r="M309" i="3"/>
  <c r="N309" i="3" s="1"/>
  <c r="W309" i="3" l="1"/>
  <c r="L309" i="3"/>
  <c r="AC310" i="3"/>
  <c r="Z310" i="3"/>
  <c r="AA310" i="3"/>
  <c r="P310" i="3"/>
  <c r="Q310" i="3" s="1"/>
  <c r="R310" i="3" s="1"/>
  <c r="S310" i="3" s="1"/>
  <c r="T310" i="3" l="1"/>
  <c r="AH310" i="3" s="1"/>
  <c r="U309" i="3"/>
  <c r="Y308" i="3"/>
  <c r="AG310" i="3" l="1"/>
  <c r="E310" i="3"/>
  <c r="H310" i="3" s="1"/>
  <c r="D310" i="3"/>
  <c r="K310" i="3" l="1"/>
  <c r="AE310" i="3" s="1"/>
  <c r="F310" i="3"/>
  <c r="G310" i="3"/>
  <c r="I310" i="3" l="1"/>
  <c r="J310" i="3"/>
  <c r="AD310" i="3" s="1"/>
  <c r="M310" i="3"/>
  <c r="N310" i="3" s="1"/>
  <c r="V310" i="3"/>
  <c r="A311" i="3"/>
  <c r="B311" i="3" s="1"/>
  <c r="W310" i="3" l="1"/>
  <c r="L310" i="3"/>
  <c r="AA311" i="3"/>
  <c r="Z311" i="3"/>
  <c r="P311" i="3"/>
  <c r="Q311" i="3" s="1"/>
  <c r="R311" i="3" s="1"/>
  <c r="S311" i="3" s="1"/>
  <c r="AC311" i="3"/>
  <c r="T311" i="3" l="1"/>
  <c r="AH311" i="3" s="1"/>
  <c r="U310" i="3"/>
  <c r="Y309" i="3"/>
  <c r="D311" i="3" l="1"/>
  <c r="G311" i="3" s="1"/>
  <c r="E311" i="3"/>
  <c r="H311" i="3" s="1"/>
  <c r="AG311" i="3"/>
  <c r="I311" i="3" l="1"/>
  <c r="J311" i="3"/>
  <c r="AD311" i="3" s="1"/>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A313" i="3"/>
  <c r="T313" i="3" l="1"/>
  <c r="L312" i="3"/>
  <c r="AG313" i="3" l="1"/>
  <c r="AH313" i="3"/>
  <c r="U312" i="3"/>
  <c r="D313" i="3" s="1"/>
  <c r="Y311" i="3"/>
  <c r="E313" i="3" l="1"/>
  <c r="H313" i="3" s="1"/>
  <c r="K313" i="3" s="1"/>
  <c r="AE313" i="3" s="1"/>
  <c r="G313" i="3"/>
  <c r="F313" i="3" l="1"/>
  <c r="I313" i="3"/>
  <c r="J313" i="3"/>
  <c r="AD313" i="3" s="1"/>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A315" i="3"/>
  <c r="AC315" i="3"/>
  <c r="T315" i="3" l="1"/>
  <c r="D315" i="3" s="1"/>
  <c r="AH315" i="3" l="1"/>
  <c r="AG315" i="3"/>
  <c r="E315" i="3"/>
  <c r="H315" i="3" s="1"/>
  <c r="K315" i="3" s="1"/>
  <c r="AE315" i="3" s="1"/>
  <c r="G315" i="3"/>
  <c r="F315" i="3" l="1"/>
  <c r="I315" i="3"/>
  <c r="J315" i="3"/>
  <c r="AD315" i="3" s="1"/>
  <c r="M315" i="3"/>
  <c r="N315" i="3" s="1"/>
  <c r="V315" i="3"/>
  <c r="A316" i="3"/>
  <c r="B316" i="3" s="1"/>
  <c r="W315" i="3" l="1"/>
  <c r="L315" i="3"/>
  <c r="Z316" i="3"/>
  <c r="AC316" i="3"/>
  <c r="P316" i="3"/>
  <c r="Q316" i="3" s="1"/>
  <c r="R316" i="3" s="1"/>
  <c r="S316" i="3" s="1"/>
  <c r="AA316" i="3"/>
  <c r="U315" i="3" l="1"/>
  <c r="Y314" i="3"/>
  <c r="T316" i="3"/>
  <c r="AG316" i="3" s="1"/>
  <c r="D316" i="3" l="1"/>
  <c r="AH316" i="3"/>
  <c r="E316" i="3"/>
  <c r="H316" i="3" s="1"/>
  <c r="F316" i="3" l="1"/>
  <c r="G316" i="3"/>
  <c r="K316" i="3"/>
  <c r="AE316" i="3" s="1"/>
  <c r="V316" i="3" l="1"/>
  <c r="A317" i="3"/>
  <c r="B317" i="3" s="1"/>
  <c r="I316" i="3"/>
  <c r="J316" i="3"/>
  <c r="AD316" i="3" s="1"/>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A319" i="3"/>
  <c r="T319" i="3" l="1"/>
  <c r="L318" i="3"/>
  <c r="U318" i="3" l="1"/>
  <c r="E319" i="3" s="1"/>
  <c r="H319" i="3" s="1"/>
  <c r="AH319" i="3"/>
  <c r="AG319" i="3"/>
  <c r="Y317" i="3"/>
  <c r="D319" i="3" l="1"/>
  <c r="G319" i="3" s="1"/>
  <c r="K319" i="3"/>
  <c r="AE319" i="3" s="1"/>
  <c r="F319" i="3" l="1"/>
  <c r="V319" i="3"/>
  <c r="A320" i="3"/>
  <c r="B320" i="3" s="1"/>
  <c r="I319" i="3"/>
  <c r="J319" i="3"/>
  <c r="AD319" i="3" s="1"/>
  <c r="M319" i="3"/>
  <c r="N319" i="3" s="1"/>
  <c r="L319" i="3" l="1"/>
  <c r="W319" i="3"/>
  <c r="AA320" i="3"/>
  <c r="AC320" i="3"/>
  <c r="P320" i="3"/>
  <c r="Q320" i="3" s="1"/>
  <c r="R320" i="3" s="1"/>
  <c r="S320" i="3" s="1"/>
  <c r="Z320" i="3"/>
  <c r="U319" i="3" l="1"/>
  <c r="Y318" i="3"/>
  <c r="T320" i="3"/>
  <c r="AH320" i="3" s="1"/>
  <c r="D320" i="3" l="1"/>
  <c r="AG320" i="3"/>
  <c r="E320" i="3"/>
  <c r="H320" i="3" s="1"/>
  <c r="F320" i="3" l="1"/>
  <c r="G320" i="3"/>
  <c r="K320" i="3"/>
  <c r="AE320" i="3" s="1"/>
  <c r="I320" i="3" l="1"/>
  <c r="J320" i="3"/>
  <c r="AD320" i="3" s="1"/>
  <c r="M320" i="3"/>
  <c r="N320" i="3" s="1"/>
  <c r="V320" i="3"/>
  <c r="A321" i="3"/>
  <c r="B321" i="3" s="1"/>
  <c r="W320" i="3" l="1"/>
  <c r="L320" i="3"/>
  <c r="AC321" i="3"/>
  <c r="AA321" i="3"/>
  <c r="Z321" i="3"/>
  <c r="P321" i="3"/>
  <c r="Q321" i="3" s="1"/>
  <c r="R321" i="3" s="1"/>
  <c r="S321" i="3" s="1"/>
  <c r="U320" i="3" l="1"/>
  <c r="Y319" i="3"/>
  <c r="T321" i="3"/>
  <c r="D321" i="3" l="1"/>
  <c r="G321" i="3" s="1"/>
  <c r="AH321" i="3"/>
  <c r="E321" i="3"/>
  <c r="H321" i="3" s="1"/>
  <c r="AG321" i="3"/>
  <c r="F321" i="3" l="1"/>
  <c r="I321" i="3"/>
  <c r="J321" i="3"/>
  <c r="AD321" i="3" s="1"/>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C323" i="3"/>
  <c r="T323" i="3" l="1"/>
  <c r="L322" i="3"/>
  <c r="AH323" i="3" l="1"/>
  <c r="U322" i="3"/>
  <c r="D323" i="3" s="1"/>
  <c r="AG323" i="3"/>
  <c r="Y321" i="3"/>
  <c r="G323" i="3" l="1"/>
  <c r="E323" i="3"/>
  <c r="H323" i="3" s="1"/>
  <c r="F323" i="3" l="1"/>
  <c r="K323" i="3"/>
  <c r="AE323" i="3" s="1"/>
  <c r="I323" i="3"/>
  <c r="J323" i="3"/>
  <c r="AD323" i="3" s="1"/>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Z365" i="3"/>
  <c r="U364" i="3" l="1"/>
  <c r="Y363" i="3"/>
  <c r="T365" i="3"/>
  <c r="AH365" i="3" s="1"/>
  <c r="D365" i="3" l="1"/>
  <c r="G365" i="3" s="1"/>
  <c r="AG365" i="3"/>
  <c r="E365" i="3"/>
  <c r="H365" i="3" s="1"/>
  <c r="K365" i="3" s="1"/>
  <c r="AE365" i="3" s="1"/>
  <c r="F365" i="3" l="1"/>
  <c r="I365" i="3"/>
  <c r="J365" i="3"/>
  <c r="AD365" i="3" s="1"/>
  <c r="M365" i="3"/>
  <c r="N365" i="3" s="1"/>
  <c r="V365" i="3"/>
  <c r="A366" i="3"/>
  <c r="B366" i="3" s="1"/>
  <c r="W365" i="3" l="1"/>
  <c r="L365" i="3"/>
  <c r="AC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AD366" i="3" s="1"/>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P379" i="3"/>
  <c r="Q379" i="3" s="1"/>
  <c r="R379" i="3" s="1"/>
  <c r="S379" i="3" s="1"/>
  <c r="AC379" i="3"/>
  <c r="U378" i="3" l="1"/>
  <c r="Y377" i="3"/>
  <c r="T379" i="3"/>
  <c r="AH379" i="3" s="1"/>
  <c r="E379" i="3" l="1"/>
  <c r="H379" i="3" s="1"/>
  <c r="K379" i="3" s="1"/>
  <c r="AE379" i="3" s="1"/>
  <c r="D379" i="3"/>
  <c r="G379" i="3" s="1"/>
  <c r="AG379" i="3"/>
  <c r="F379" i="3" l="1"/>
  <c r="I379" i="3"/>
  <c r="J379" i="3"/>
  <c r="AD379" i="3" s="1"/>
  <c r="M379" i="3"/>
  <c r="N379" i="3" s="1"/>
  <c r="V379" i="3"/>
  <c r="A380" i="3"/>
  <c r="B380" i="3" s="1"/>
  <c r="W379" i="3" l="1"/>
  <c r="L379" i="3"/>
  <c r="Z380" i="3"/>
  <c r="P380" i="3"/>
  <c r="Q380" i="3" s="1"/>
  <c r="R380" i="3" s="1"/>
  <c r="S380" i="3" s="1"/>
  <c r="AC380" i="3"/>
  <c r="AA380" i="3"/>
  <c r="T380" i="3" l="1"/>
  <c r="AH380" i="3" s="1"/>
  <c r="U379" i="3"/>
  <c r="Y378" i="3"/>
  <c r="AG380" i="3" l="1"/>
  <c r="E380" i="3"/>
  <c r="H380" i="3" s="1"/>
  <c r="K380" i="3" s="1"/>
  <c r="AE380" i="3" s="1"/>
  <c r="D380" i="3"/>
  <c r="V380" i="3" l="1"/>
  <c r="A381" i="3"/>
  <c r="B381" i="3" s="1"/>
  <c r="F380" i="3"/>
  <c r="G380" i="3"/>
  <c r="I380" i="3" l="1"/>
  <c r="W380" i="3" s="1"/>
  <c r="J380" i="3"/>
  <c r="AD380" i="3" s="1"/>
  <c r="M380" i="3"/>
  <c r="N380" i="3" s="1"/>
  <c r="Z381" i="3"/>
  <c r="AA381" i="3"/>
  <c r="AC381" i="3"/>
  <c r="P381" i="3"/>
  <c r="Q381" i="3" s="1"/>
  <c r="R381" i="3" s="1"/>
  <c r="S381" i="3" s="1"/>
  <c r="T381" i="3" l="1"/>
  <c r="L380" i="3"/>
  <c r="U380" i="3" l="1"/>
  <c r="E381" i="3" s="1"/>
  <c r="H381" i="3" s="1"/>
  <c r="AH381" i="3"/>
  <c r="AG381" i="3"/>
  <c r="Y379" i="3"/>
  <c r="K381" i="3" l="1"/>
  <c r="AE381" i="3" s="1"/>
  <c r="D381" i="3"/>
  <c r="V381" i="3" l="1"/>
  <c r="A382" i="3"/>
  <c r="B382" i="3" s="1"/>
  <c r="F381" i="3"/>
  <c r="G381" i="3"/>
  <c r="I381" i="3" l="1"/>
  <c r="W381" i="3" s="1"/>
  <c r="J381" i="3"/>
  <c r="AD381" i="3" s="1"/>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Y560" i="3" l="1"/>
  <c r="AH562"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<sst xmlns="http://schemas.openxmlformats.org/spreadsheetml/2006/main" count="1735" uniqueCount="576">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</sst>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-860</c:v>
                </c:pt>
                <c:pt idx="1">
                  <c:v>-1045</c:v>
                </c:pt>
                <c:pt idx="2">
                  <c:v>-1125</c:v>
                </c:pt>
                <c:pt idx="3">
                  <c:v>-1070</c:v>
                </c:pt>
                <c:pt idx="4">
                  <c:v>-860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-860</c:v>
                </c:pt>
                <c:pt idx="1">
                  <c:v>-1045</c:v>
                </c:pt>
                <c:pt idx="2">
                  <c:v>-1125</c:v>
                </c:pt>
                <c:pt idx="3">
                  <c:v>-1070</c:v>
                </c:pt>
                <c:pt idx="4">
                  <c:v>-860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-542.01137569846389</c:v>
                </c:pt>
                <c:pt idx="1">
                  <c:v>-542</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112.3452515420376</c:v>
                </c:pt>
                <c:pt idx="2">
                  <c:v>112.3452515420376</c:v>
                </c:pt>
                <c:pt idx="3">
                  <c:v>0</c:v>
                </c:pt>
              </c:numCache>
            </c:numRef>
          </c:xVal>
          <c:yVal>
            <c:numRef>
              <c:f>Stabilito!$C$151:$C$154</c:f>
              <c:numCache>
                <c:formatCode>0</c:formatCode>
                <c:ptCount val="4"/>
                <c:pt idx="0">
                  <c:v>-853.14182571470383</c:v>
                </c:pt>
                <c:pt idx="1">
                  <c:v>-853.14182571470383</c:v>
                </c:pt>
                <c:pt idx="2">
                  <c:v>-853.14182571470383</c:v>
                </c:pt>
                <c:pt idx="3">
                  <c:v>-853.14182571470383</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-1136.25</c:v>
                </c:pt>
                <c:pt idx="1">
                  <c:v>-1136.25</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-1110</c:v>
                </c:pt>
                <c:pt idx="1">
                  <c:v>-1110</c:v>
                </c:pt>
                <c:pt idx="2">
                  <c:v>-1110</c:v>
                </c:pt>
                <c:pt idx="3">
                  <c:v>-1110</c:v>
                </c:pt>
                <c:pt idx="4">
                  <c:v>-1110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-1162.3333333333333</c:v>
                </c:pt>
                <c:pt idx="1">
                  <c:v>-1162.3333333333333</c:v>
                </c:pt>
                <c:pt idx="2">
                  <c:v>-1162.3333333333333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-860</c:v>
                </c:pt>
                <c:pt idx="1">
                  <c:v>-952.5</c:v>
                </c:pt>
                <c:pt idx="2">
                  <c:v>-1045</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-1045</c:v>
                </c:pt>
                <c:pt idx="1">
                  <c:v>-1085</c:v>
                </c:pt>
                <c:pt idx="2">
                  <c:v>-1125</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-860</c:v>
                </c:pt>
                <c:pt idx="1">
                  <c:v>-965</c:v>
                </c:pt>
                <c:pt idx="2">
                  <c:v>-1070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-542.00568784923189</c:v>
                </c:pt>
                <c:pt idx="1">
                  <c:v>-697.57375678196786</c:v>
                </c:pt>
                <c:pt idx="2">
                  <c:v>-853.14182571470383</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2.9916389424638457</c:v>
                </c:pt>
                <c:pt idx="1">
                  <c:v>2.9916389424638457</c:v>
                </c:pt>
                <c:pt idx="2">
                  <c:v>2.9917483241798446</c:v>
                </c:pt>
                <c:pt idx="3">
                  <c:v>2.9917483241798446</c:v>
                </c:pt>
              </c:numCache>
            </c:numRef>
          </c:xVal>
          <c:yVal>
            <c:numRef>
              <c:f>Stabilito!$C$190:$C$193</c:f>
              <c:numCache>
                <c:formatCode>0.00</c:formatCode>
                <c:ptCount val="4"/>
                <c:pt idx="0">
                  <c:v>16.203642049332345</c:v>
                </c:pt>
                <c:pt idx="1">
                  <c:v>16.203642049332345</c:v>
                </c:pt>
                <c:pt idx="2">
                  <c:v>16.203642049332345</c:v>
                </c:pt>
                <c:pt idx="3">
                  <c:v>16.203642049332345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2.9917483241798446</c:v>
                </c:pt>
                <c:pt idx="1">
                  <c:v>2.9916389424638457</c:v>
                </c:pt>
              </c:numCache>
            </c:numRef>
          </c:xVal>
          <c:yVal>
            <c:numRef>
              <c:f>Stabilito!$C$193:$C$194</c:f>
              <c:numCache>
                <c:formatCode>0.00</c:formatCode>
                <c:ptCount val="2"/>
                <c:pt idx="0">
                  <c:v>16.203642049332345</c:v>
                </c:pt>
                <c:pt idx="1">
                  <c:v>16.203642049332345</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OpenRocket</c:v>
                      </c:pt>
                    </c:strCache>
                  </c:strRef>
                </c:tx>
                <c:xVal>
                  <c:numRef>
                    <c:extLst>
                      <c:ext uri="{02D57815-91ED-43cb-92C2-25804820EDAC}">
                        <c15:formulaRef>
                          <c15:sqref>Stabilito!$U$31:$U$32</c15:sqref>
                        </c15:formulaRef>
                      </c:ext>
                    </c:extLst>
                    <c:numCache>
                      <c:formatCode>General</c:formatCode>
                      <c:ptCount val="2"/>
                      <c:pt idx="0">
                        <c:v>4.0199999999999996</c:v>
                      </c:pt>
                      <c:pt idx="1">
                        <c:v>3.89</c:v>
                      </c:pt>
                    </c:numCache>
                  </c:numRef>
                </c:xVal>
                <c:yVal>
                  <c:numRef>
                    <c:extLst>
                      <c:ext uri="{02D57815-91ED-43cb-92C2-25804820EDAC}">
                        <c15:formulaRef>
                          <c15:sqref>Stabilito!$V$31:$V$32</c15:sqref>
                        </c15:formulaRef>
                      </c:ext>
                    </c:extLst>
                    <c:numCache>
                      <c:formatCode>General</c:formatCode>
                      <c:ptCount val="2"/>
                      <c:pt idx="0">
                        <c:v>14.656000000000001</c:v>
                      </c:pt>
                      <c:pt idx="1">
                        <c:v>14.656000000000001</c:v>
                      </c:pt>
                    </c:numCache>
                  </c:numRef>
                </c:yVal>
                <c:smooth val="0"/>
                <c:extLst>
                  <c:ext xmlns:c16="http://schemas.microsoft.com/office/drawing/2014/chart" uri="{C3380CC4-5D6E-409C-BE32-E72D297353CC}">
                    <c16:uniqueId val="{00000000-8031-40A7-ABEC-EBB0364DC019}"/>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1211.5438497187113</c:v>
                </c:pt>
              </c:numCache>
            </c:numRef>
          </c:xVal>
          <c:yVal>
            <c:numRef>
              <c:f>Trajecto!$C$121</c:f>
              <c:numCache>
                <c:formatCode>0</c:formatCode>
                <c:ptCount val="1"/>
                <c:pt idx="0">
                  <c:v>1211.5438497187113</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146.21030846100962</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181.3590216117768</c:v>
                </c:pt>
                <c:pt idx="105">
                  <c:v>#N/A</c:v>
                </c:pt>
                <c:pt idx="106">
                  <c:v>#N/A</c:v>
                </c:pt>
                <c:pt idx="107">
                  <c:v>#N/A</c:v>
                </c:pt>
                <c:pt idx="108">
                  <c:v>#N/A</c:v>
                </c:pt>
                <c:pt idx="109">
                  <c:v>#N/A</c:v>
                </c:pt>
                <c:pt idx="110">
                  <c:v>#N/A</c:v>
                </c:pt>
                <c:pt idx="111">
                  <c:v>#N/A</c:v>
                </c:pt>
                <c:pt idx="112">
                  <c:v>#N/A</c:v>
                </c:pt>
                <c:pt idx="113">
                  <c:v>#N/A</c:v>
                </c:pt>
                <c:pt idx="114">
                  <c:v>213.46798973475438</c:v>
                </c:pt>
                <c:pt idx="115">
                  <c:v>#N/A</c:v>
                </c:pt>
                <c:pt idx="116">
                  <c:v>#N/A</c:v>
                </c:pt>
                <c:pt idx="117">
                  <c:v>#N/A</c:v>
                </c:pt>
                <c:pt idx="118">
                  <c:v>#N/A</c:v>
                </c:pt>
                <c:pt idx="119">
                  <c:v>#N/A</c:v>
                </c:pt>
                <c:pt idx="120">
                  <c:v>#N/A</c:v>
                </c:pt>
                <c:pt idx="121">
                  <c:v>#N/A</c:v>
                </c:pt>
                <c:pt idx="122">
                  <c:v>#N/A</c:v>
                </c:pt>
                <c:pt idx="123">
                  <c:v>#N/A</c:v>
                </c:pt>
                <c:pt idx="124">
                  <c:v>243.23417452077857</c:v>
                </c:pt>
                <c:pt idx="125">
                  <c:v>#N/A</c:v>
                </c:pt>
                <c:pt idx="126">
                  <c:v>#N/A</c:v>
                </c:pt>
                <c:pt idx="127">
                  <c:v>#N/A</c:v>
                </c:pt>
                <c:pt idx="128">
                  <c:v>#N/A</c:v>
                </c:pt>
                <c:pt idx="129">
                  <c:v>#N/A</c:v>
                </c:pt>
                <c:pt idx="130">
                  <c:v>#N/A</c:v>
                </c:pt>
                <c:pt idx="131">
                  <c:v>#N/A</c:v>
                </c:pt>
                <c:pt idx="132">
                  <c:v>#N/A</c:v>
                </c:pt>
                <c:pt idx="133">
                  <c:v>#N/A</c:v>
                </c:pt>
                <c:pt idx="134">
                  <c:v>271.17292075309638</c:v>
                </c:pt>
                <c:pt idx="135">
                  <c:v>#N/A</c:v>
                </c:pt>
                <c:pt idx="136">
                  <c:v>#N/A</c:v>
                </c:pt>
                <c:pt idx="137">
                  <c:v>#N/A</c:v>
                </c:pt>
                <c:pt idx="138">
                  <c:v>#N/A</c:v>
                </c:pt>
                <c:pt idx="139">
                  <c:v>#N/A</c:v>
                </c:pt>
                <c:pt idx="140">
                  <c:v>#N/A</c:v>
                </c:pt>
                <c:pt idx="141">
                  <c:v>#N/A</c:v>
                </c:pt>
                <c:pt idx="142">
                  <c:v>#N/A</c:v>
                </c:pt>
                <c:pt idx="143">
                  <c:v>#N/A</c:v>
                </c:pt>
                <c:pt idx="144">
                  <c:v>297.67481153350315</c:v>
                </c:pt>
                <c:pt idx="145">
                  <c:v>#N/A</c:v>
                </c:pt>
                <c:pt idx="146">
                  <c:v>#N/A</c:v>
                </c:pt>
                <c:pt idx="147">
                  <c:v>#N/A</c:v>
                </c:pt>
                <c:pt idx="148">
                  <c:v>#N/A</c:v>
                </c:pt>
                <c:pt idx="149">
                  <c:v>#N/A</c:v>
                </c:pt>
                <c:pt idx="150">
                  <c:v>#N/A</c:v>
                </c:pt>
                <c:pt idx="151">
                  <c:v>#N/A</c:v>
                </c:pt>
                <c:pt idx="152">
                  <c:v>#N/A</c:v>
                </c:pt>
                <c:pt idx="153">
                  <c:v>#N/A</c:v>
                </c:pt>
                <c:pt idx="154">
                  <c:v>323.04511187463555</c:v>
                </c:pt>
                <c:pt idx="155">
                  <c:v>#N/A</c:v>
                </c:pt>
                <c:pt idx="156">
                  <c:v>#N/A</c:v>
                </c:pt>
                <c:pt idx="157">
                  <c:v>#N/A</c:v>
                </c:pt>
                <c:pt idx="158">
                  <c:v>#N/A</c:v>
                </c:pt>
                <c:pt idx="159">
                  <c:v>#N/A</c:v>
                </c:pt>
                <c:pt idx="160">
                  <c:v>#N/A</c:v>
                </c:pt>
                <c:pt idx="161">
                  <c:v>#N/A</c:v>
                </c:pt>
                <c:pt idx="162">
                  <c:v>#N/A</c:v>
                </c:pt>
                <c:pt idx="163">
                  <c:v>#N/A</c:v>
                </c:pt>
                <c:pt idx="164">
                  <c:v>347.5279360131268</c:v>
                </c:pt>
                <c:pt idx="165">
                  <c:v>#N/A</c:v>
                </c:pt>
                <c:pt idx="166">
                  <c:v>#N/A</c:v>
                </c:pt>
                <c:pt idx="167">
                  <c:v>#N/A</c:v>
                </c:pt>
                <c:pt idx="168">
                  <c:v>#N/A</c:v>
                </c:pt>
                <c:pt idx="169">
                  <c:v>#N/A</c:v>
                </c:pt>
                <c:pt idx="170">
                  <c:v>#N/A</c:v>
                </c:pt>
                <c:pt idx="171">
                  <c:v>#N/A</c:v>
                </c:pt>
                <c:pt idx="172">
                  <c:v>#N/A</c:v>
                </c:pt>
                <c:pt idx="173">
                  <c:v>#N/A</c:v>
                </c:pt>
                <c:pt idx="174">
                  <c:v>371.3204027820089</c:v>
                </c:pt>
                <c:pt idx="175">
                  <c:v>#N/A</c:v>
                </c:pt>
                <c:pt idx="176">
                  <c:v>#N/A</c:v>
                </c:pt>
                <c:pt idx="177">
                  <c:v>#N/A</c:v>
                </c:pt>
                <c:pt idx="178">
                  <c:v>#N/A</c:v>
                </c:pt>
                <c:pt idx="179">
                  <c:v>#N/A</c:v>
                </c:pt>
                <c:pt idx="180">
                  <c:v>#N/A</c:v>
                </c:pt>
                <c:pt idx="181">
                  <c:v>#N/A</c:v>
                </c:pt>
                <c:pt idx="182">
                  <c:v>#N/A</c:v>
                </c:pt>
                <c:pt idx="183">
                  <c:v>#N/A</c:v>
                </c:pt>
                <c:pt idx="184">
                  <c:v>394.57844253147209</c:v>
                </c:pt>
                <c:pt idx="185">
                  <c:v>#N/A</c:v>
                </c:pt>
                <c:pt idx="186">
                  <c:v>#N/A</c:v>
                </c:pt>
                <c:pt idx="187">
                  <c:v>#N/A</c:v>
                </c:pt>
                <c:pt idx="188">
                  <c:v>#N/A</c:v>
                </c:pt>
                <c:pt idx="189">
                  <c:v>#N/A</c:v>
                </c:pt>
                <c:pt idx="190">
                  <c:v>#N/A</c:v>
                </c:pt>
                <c:pt idx="191">
                  <c:v>#N/A</c:v>
                </c:pt>
                <c:pt idx="192">
                  <c:v>#N/A</c:v>
                </c:pt>
                <c:pt idx="193">
                  <c:v>#N/A</c:v>
                </c:pt>
                <c:pt idx="194">
                  <c:v>417.41331944252374</c:v>
                </c:pt>
                <c:pt idx="195">
                  <c:v>#N/A</c:v>
                </c:pt>
                <c:pt idx="196">
                  <c:v>#N/A</c:v>
                </c:pt>
                <c:pt idx="197">
                  <c:v>#N/A</c:v>
                </c:pt>
                <c:pt idx="198">
                  <c:v>#N/A</c:v>
                </c:pt>
                <c:pt idx="199">
                  <c:v>#N/A</c:v>
                </c:pt>
                <c:pt idx="200">
                  <c:v>#N/A</c:v>
                </c:pt>
                <c:pt idx="201">
                  <c:v>#N/A</c:v>
                </c:pt>
                <c:pt idx="202">
                  <c:v>#N/A</c:v>
                </c:pt>
                <c:pt idx="203">
                  <c:v>#N/A</c:v>
                </c:pt>
                <c:pt idx="204">
                  <c:v>439.87950288915113</c:v>
                </c:pt>
                <c:pt idx="205">
                  <c:v>#N/A</c:v>
                </c:pt>
                <c:pt idx="206">
                  <c:v>#N/A</c:v>
                </c:pt>
                <c:pt idx="207">
                  <c:v>#N/A</c:v>
                </c:pt>
                <c:pt idx="208">
                  <c:v>#N/A</c:v>
                </c:pt>
                <c:pt idx="209">
                  <c:v>#N/A</c:v>
                </c:pt>
                <c:pt idx="210">
                  <c:v>#N/A</c:v>
                </c:pt>
                <c:pt idx="211">
                  <c:v>#N/A</c:v>
                </c:pt>
                <c:pt idx="212">
                  <c:v>#N/A</c:v>
                </c:pt>
                <c:pt idx="213">
                  <c:v>#N/A</c:v>
                </c:pt>
                <c:pt idx="214">
                  <c:v>461.96708947565742</c:v>
                </c:pt>
                <c:pt idx="215">
                  <c:v>#N/A</c:v>
                </c:pt>
                <c:pt idx="216">
                  <c:v>#N/A</c:v>
                </c:pt>
                <c:pt idx="217">
                  <c:v>#N/A</c:v>
                </c:pt>
                <c:pt idx="218">
                  <c:v>#N/A</c:v>
                </c:pt>
                <c:pt idx="219">
                  <c:v>#N/A</c:v>
                </c:pt>
                <c:pt idx="220">
                  <c:v>#N/A</c:v>
                </c:pt>
                <c:pt idx="221">
                  <c:v>#N/A</c:v>
                </c:pt>
                <c:pt idx="222">
                  <c:v>#N/A</c:v>
                </c:pt>
                <c:pt idx="223">
                  <c:v>#N/A</c:v>
                </c:pt>
                <c:pt idx="224">
                  <c:v>483.61546979003805</c:v>
                </c:pt>
                <c:pt idx="225">
                  <c:v>#N/A</c:v>
                </c:pt>
                <c:pt idx="226">
                  <c:v>#N/A</c:v>
                </c:pt>
                <c:pt idx="227">
                  <c:v>#N/A</c:v>
                </c:pt>
                <c:pt idx="228">
                  <c:v>#N/A</c:v>
                </c:pt>
                <c:pt idx="229">
                  <c:v>#N/A</c:v>
                </c:pt>
                <c:pt idx="230">
                  <c:v>#N/A</c:v>
                </c:pt>
                <c:pt idx="231">
                  <c:v>#N/A</c:v>
                </c:pt>
                <c:pt idx="232">
                  <c:v>#N/A</c:v>
                </c:pt>
                <c:pt idx="233">
                  <c:v>#N/A</c:v>
                </c:pt>
                <c:pt idx="234">
                  <c:v>504.7384583969905</c:v>
                </c:pt>
                <c:pt idx="235">
                  <c:v>#N/A</c:v>
                </c:pt>
                <c:pt idx="236">
                  <c:v>#N/A</c:v>
                </c:pt>
                <c:pt idx="237">
                  <c:v>#N/A</c:v>
                </c:pt>
                <c:pt idx="238">
                  <c:v>#N/A</c:v>
                </c:pt>
                <c:pt idx="239">
                  <c:v>#N/A</c:v>
                </c:pt>
                <c:pt idx="240">
                  <c:v>#N/A</c:v>
                </c:pt>
                <c:pt idx="241">
                  <c:v>#N/A</c:v>
                </c:pt>
                <c:pt idx="242">
                  <c:v>#N/A</c:v>
                </c:pt>
                <c:pt idx="243">
                  <c:v>#N/A</c:v>
                </c:pt>
                <c:pt idx="244">
                  <c:v>525.24365364876428</c:v>
                </c:pt>
                <c:pt idx="245">
                  <c:v>#N/A</c:v>
                </c:pt>
                <c:pt idx="246">
                  <c:v>#N/A</c:v>
                </c:pt>
                <c:pt idx="247">
                  <c:v>#N/A</c:v>
                </c:pt>
                <c:pt idx="248">
                  <c:v>#N/A</c:v>
                </c:pt>
                <c:pt idx="249">
                  <c:v>#N/A</c:v>
                </c:pt>
                <c:pt idx="250">
                  <c:v>#N/A</c:v>
                </c:pt>
                <c:pt idx="251">
                  <c:v>#N/A</c:v>
                </c:pt>
                <c:pt idx="252">
                  <c:v>#N/A</c:v>
                </c:pt>
                <c:pt idx="253">
                  <c:v>#N/A</c:v>
                </c:pt>
                <c:pt idx="254">
                  <c:v>545.04358174203662</c:v>
                </c:pt>
                <c:pt idx="255">
                  <c:v>#N/A</c:v>
                </c:pt>
                <c:pt idx="256">
                  <c:v>#N/A</c:v>
                </c:pt>
                <c:pt idx="257">
                  <c:v>#N/A</c:v>
                </c:pt>
                <c:pt idx="258">
                  <c:v>#N/A</c:v>
                </c:pt>
                <c:pt idx="259">
                  <c:v>#N/A</c:v>
                </c:pt>
                <c:pt idx="260">
                  <c:v>#N/A</c:v>
                </c:pt>
                <c:pt idx="261">
                  <c:v>#N/A</c:v>
                </c:pt>
                <c:pt idx="262">
                  <c:v>#N/A</c:v>
                </c:pt>
                <c:pt idx="263">
                  <c:v>#N/A</c:v>
                </c:pt>
                <c:pt idx="264">
                  <c:v>564.06173549081859</c:v>
                </c:pt>
                <c:pt idx="265">
                  <c:v>#N/A</c:v>
                </c:pt>
                <c:pt idx="266">
                  <c:v>#N/A</c:v>
                </c:pt>
                <c:pt idx="267">
                  <c:v>#N/A</c:v>
                </c:pt>
                <c:pt idx="268">
                  <c:v>#N/A</c:v>
                </c:pt>
                <c:pt idx="269">
                  <c:v>#N/A</c:v>
                </c:pt>
                <c:pt idx="270">
                  <c:v>#N/A</c:v>
                </c:pt>
                <c:pt idx="271">
                  <c:v>#N/A</c:v>
                </c:pt>
                <c:pt idx="272">
                  <c:v>#N/A</c:v>
                </c:pt>
                <c:pt idx="273">
                  <c:v>#N/A</c:v>
                </c:pt>
                <c:pt idx="274">
                  <c:v>582.23570647334009</c:v>
                </c:pt>
                <c:pt idx="275">
                  <c:v>#N/A</c:v>
                </c:pt>
                <c:pt idx="276">
                  <c:v>#N/A</c:v>
                </c:pt>
                <c:pt idx="277">
                  <c:v>#N/A</c:v>
                </c:pt>
                <c:pt idx="278">
                  <c:v>#N/A</c:v>
                </c:pt>
                <c:pt idx="279">
                  <c:v>#N/A</c:v>
                </c:pt>
                <c:pt idx="280">
                  <c:v>#N/A</c:v>
                </c:pt>
                <c:pt idx="281">
                  <c:v>#N/A</c:v>
                </c:pt>
                <c:pt idx="282">
                  <c:v>#N/A</c:v>
                </c:pt>
                <c:pt idx="283">
                  <c:v>#N/A</c:v>
                </c:pt>
                <c:pt idx="284">
                  <c:v>599.51850857409443</c:v>
                </c:pt>
                <c:pt idx="285">
                  <c:v>#N/A</c:v>
                </c:pt>
                <c:pt idx="286">
                  <c:v>#N/A</c:v>
                </c:pt>
                <c:pt idx="287">
                  <c:v>#N/A</c:v>
                </c:pt>
                <c:pt idx="288">
                  <c:v>#N/A</c:v>
                </c:pt>
                <c:pt idx="289">
                  <c:v>#N/A</c:v>
                </c:pt>
                <c:pt idx="290">
                  <c:v>#N/A</c:v>
                </c:pt>
                <c:pt idx="291">
                  <c:v>#N/A</c:v>
                </c:pt>
                <c:pt idx="292">
                  <c:v>#N/A</c:v>
                </c:pt>
                <c:pt idx="293">
                  <c:v>#N/A</c:v>
                </c:pt>
                <c:pt idx="294">
                  <c:v>615.87867829615288</c:v>
                </c:pt>
                <c:pt idx="295">
                  <c:v>#N/A</c:v>
                </c:pt>
                <c:pt idx="296">
                  <c:v>#N/A</c:v>
                </c:pt>
                <c:pt idx="297">
                  <c:v>#N/A</c:v>
                </c:pt>
                <c:pt idx="298">
                  <c:v>#N/A</c:v>
                </c:pt>
                <c:pt idx="299">
                  <c:v>#N/A</c:v>
                </c:pt>
                <c:pt idx="300">
                  <c:v>#N/A</c:v>
                </c:pt>
                <c:pt idx="301">
                  <c:v>#N/A</c:v>
                </c:pt>
                <c:pt idx="302">
                  <c:v>#N/A</c:v>
                </c:pt>
                <c:pt idx="303">
                  <c:v>#N/A</c:v>
                </c:pt>
                <c:pt idx="304">
                  <c:v>631.29952653355622</c:v>
                </c:pt>
                <c:pt idx="305">
                  <c:v>#N/A</c:v>
                </c:pt>
                <c:pt idx="306">
                  <c:v>#N/A</c:v>
                </c:pt>
                <c:pt idx="307">
                  <c:v>#N/A</c:v>
                </c:pt>
                <c:pt idx="308">
                  <c:v>#N/A</c:v>
                </c:pt>
                <c:pt idx="309">
                  <c:v>#N/A</c:v>
                </c:pt>
                <c:pt idx="310">
                  <c:v>#N/A</c:v>
                </c:pt>
                <c:pt idx="311">
                  <c:v>#N/A</c:v>
                </c:pt>
                <c:pt idx="312">
                  <c:v>#N/A</c:v>
                </c:pt>
                <c:pt idx="313">
                  <c:v>#N/A</c:v>
                </c:pt>
                <c:pt idx="314">
                  <c:v>645.77782148909739</c:v>
                </c:pt>
                <c:pt idx="315">
                  <c:v>#N/A</c:v>
                </c:pt>
                <c:pt idx="316">
                  <c:v>#N/A</c:v>
                </c:pt>
                <c:pt idx="317">
                  <c:v>#N/A</c:v>
                </c:pt>
                <c:pt idx="318">
                  <c:v>#N/A</c:v>
                </c:pt>
                <c:pt idx="319">
                  <c:v>#N/A</c:v>
                </c:pt>
                <c:pt idx="320">
                  <c:v>#N/A</c:v>
                </c:pt>
                <c:pt idx="321">
                  <c:v>#N/A</c:v>
                </c:pt>
                <c:pt idx="322">
                  <c:v>#N/A</c:v>
                </c:pt>
                <c:pt idx="323">
                  <c:v>#N/A</c:v>
                </c:pt>
                <c:pt idx="324">
                  <c:v>659.32212651724467</c:v>
                </c:pt>
                <c:pt idx="325">
                  <c:v>#N/A</c:v>
                </c:pt>
                <c:pt idx="326">
                  <c:v>#N/A</c:v>
                </c:pt>
                <c:pt idx="327">
                  <c:v>#N/A</c:v>
                </c:pt>
                <c:pt idx="328">
                  <c:v>#N/A</c:v>
                </c:pt>
                <c:pt idx="329">
                  <c:v>#N/A</c:v>
                </c:pt>
                <c:pt idx="330">
                  <c:v>#N/A</c:v>
                </c:pt>
                <c:pt idx="331">
                  <c:v>#N/A</c:v>
                </c:pt>
                <c:pt idx="332">
                  <c:v>#N/A</c:v>
                </c:pt>
                <c:pt idx="333">
                  <c:v>#N/A</c:v>
                </c:pt>
                <c:pt idx="334">
                  <c:v>671.95097246909722</c:v>
                </c:pt>
                <c:pt idx="335">
                  <c:v>#N/A</c:v>
                </c:pt>
                <c:pt idx="336">
                  <c:v>#N/A</c:v>
                </c:pt>
                <c:pt idx="337">
                  <c:v>#N/A</c:v>
                </c:pt>
                <c:pt idx="338">
                  <c:v>#N/A</c:v>
                </c:pt>
                <c:pt idx="339">
                  <c:v>#N/A</c:v>
                </c:pt>
                <c:pt idx="340">
                  <c:v>#N/A</c:v>
                </c:pt>
                <c:pt idx="341">
                  <c:v>#N/A</c:v>
                </c:pt>
                <c:pt idx="342">
                  <c:v>#N/A</c:v>
                </c:pt>
                <c:pt idx="343">
                  <c:v>#N/A</c:v>
                </c:pt>
                <c:pt idx="344">
                  <c:v>683.69100367859608</c:v>
                </c:pt>
                <c:pt idx="345">
                  <c:v>#N/A</c:v>
                </c:pt>
                <c:pt idx="346">
                  <c:v>#N/A</c:v>
                </c:pt>
                <c:pt idx="347">
                  <c:v>#N/A</c:v>
                </c:pt>
                <c:pt idx="348">
                  <c:v>#N/A</c:v>
                </c:pt>
                <c:pt idx="349">
                  <c:v>#N/A</c:v>
                </c:pt>
                <c:pt idx="350">
                  <c:v>#N/A</c:v>
                </c:pt>
                <c:pt idx="351">
                  <c:v>#N/A</c:v>
                </c:pt>
                <c:pt idx="352">
                  <c:v>#N/A</c:v>
                </c:pt>
                <c:pt idx="353">
                  <c:v>#N/A</c:v>
                </c:pt>
                <c:pt idx="354">
                  <c:v>694.57519921751725</c:v>
                </c:pt>
                <c:pt idx="355">
                  <c:v>#N/A</c:v>
                </c:pt>
                <c:pt idx="356">
                  <c:v>#N/A</c:v>
                </c:pt>
                <c:pt idx="357">
                  <c:v>#N/A</c:v>
                </c:pt>
                <c:pt idx="358">
                  <c:v>#N/A</c:v>
                </c:pt>
                <c:pt idx="359">
                  <c:v>#N/A</c:v>
                </c:pt>
                <c:pt idx="360">
                  <c:v>#N/A</c:v>
                </c:pt>
                <c:pt idx="361">
                  <c:v>#N/A</c:v>
                </c:pt>
                <c:pt idx="362">
                  <c:v>#N/A</c:v>
                </c:pt>
                <c:pt idx="363">
                  <c:v>#N/A</c:v>
                </c:pt>
                <c:pt idx="364">
                  <c:v>704.64123764183694</c:v>
                </c:pt>
                <c:pt idx="365">
                  <c:v>#N/A</c:v>
                </c:pt>
                <c:pt idx="366">
                  <c:v>#N/A</c:v>
                </c:pt>
                <c:pt idx="367">
                  <c:v>#N/A</c:v>
                </c:pt>
                <c:pt idx="368">
                  <c:v>#N/A</c:v>
                </c:pt>
                <c:pt idx="369">
                  <c:v>#N/A</c:v>
                </c:pt>
                <c:pt idx="370">
                  <c:v>#N/A</c:v>
                </c:pt>
                <c:pt idx="371">
                  <c:v>#N/A</c:v>
                </c:pt>
                <c:pt idx="372">
                  <c:v>#N/A</c:v>
                </c:pt>
                <c:pt idx="373">
                  <c:v>#N/A</c:v>
                </c:pt>
                <c:pt idx="374">
                  <c:v>713.93004535086254</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1211.3494119959028</c:v>
                </c:pt>
                <c:pt idx="198">
                  <c:v>1211.1053146958636</c:v>
                </c:pt>
                <c:pt idx="199">
                  <c:v>1210.7635074863178</c:v>
                </c:pt>
                <c:pt idx="200">
                  <c:v>1210.3241487340288</c:v>
                </c:pt>
                <c:pt idx="201">
                  <c:v>1209.7873990824476</c:v>
                </c:pt>
                <c:pt idx="202">
                  <c:v>1209.1534222588796</c:v>
                </c:pt>
                <c:pt idx="203">
                  <c:v>1208.4223858429123</c:v>
                </c:pt>
                <c:pt idx="204">
                  <c:v>1207.5944619911561</c:v>
                </c:pt>
                <c:pt idx="205">
                  <c:v>1206.6698281144947</c:v>
                </c:pt>
                <c:pt idx="206">
                  <c:v>1205.648667505214</c:v>
                </c:pt>
                <c:pt idx="207">
                  <c:v>1204.5311699125011</c:v>
                </c:pt>
                <c:pt idx="208">
                  <c:v>1203.3175320658406</c:v>
                </c:pt>
                <c:pt idx="209">
                  <c:v>1202.0079581467319</c:v>
                </c:pt>
                <c:pt idx="210">
                  <c:v>1200.6026602099105</c:v>
                </c:pt>
                <c:pt idx="211">
                  <c:v>1199.1018585558509</c:v>
                </c:pt>
                <c:pt idx="212">
                  <c:v>1197.505782056779</c:v>
                </c:pt>
                <c:pt idx="213">
                  <c:v>1195.8146684387302</c:v>
                </c:pt>
                <c:pt idx="214">
                  <c:v>1194.0287645223762</c:v>
                </c:pt>
                <c:pt idx="215">
                  <c:v>1192.1483264254323</c:v>
                </c:pt>
                <c:pt idx="216">
                  <c:v>1190.1736197294601</c:v>
                </c:pt>
                <c:pt idx="217">
                  <c:v>1188.1049196138206</c:v>
                </c:pt>
                <c:pt idx="218">
                  <c:v>1185.9425109594297</c:v>
                </c:pt>
                <c:pt idx="219">
                  <c:v>1183.6866884248316</c:v>
                </c:pt>
                <c:pt idx="220">
                  <c:v>1181.3377564969473</c:v>
                </c:pt>
                <c:pt idx="221">
                  <c:v>1178.8960295186921</c:v>
                </c:pt>
                <c:pt idx="222">
                  <c:v>1176.3618316954833</c:v>
                </c:pt>
                <c:pt idx="223">
                  <c:v>1173.7354970824958</c:v>
                </c:pt>
                <c:pt idx="224">
                  <c:v>1171.0173695543601</c:v>
                </c:pt>
                <c:pt idx="225">
                  <c:v>1168.2078027588475</c:v>
                </c:pt>
                <c:pt idx="226">
                  <c:v>1165.3071600559431</c:v>
                </c:pt>
                <c:pt idx="227">
                  <c:v>1162.3158144435811</c:v>
                </c:pt>
                <c:pt idx="228">
                  <c:v>1159.2341484711931</c:v>
                </c:pt>
                <c:pt idx="229">
                  <c:v>1156.0625541421152</c:v>
                </c:pt>
                <c:pt idx="230">
                  <c:v>1152.8014328058023</c:v>
                </c:pt>
                <c:pt idx="231">
                  <c:v>1149.4511950407073</c:v>
                </c:pt>
                <c:pt idx="232">
                  <c:v>1146.0122605286108</c:v>
                </c:pt>
                <c:pt idx="233">
                  <c:v>1142.4850579211102</c:v>
                </c:pt>
                <c:pt idx="234">
                  <c:v>1138.8700246989204</c:v>
                </c:pt>
                <c:pt idx="235">
                  <c:v>1135.1676070245815</c:v>
                </c:pt>
                <c:pt idx="236">
                  <c:v>1131.3782595891187</c:v>
                </c:pt>
                <c:pt idx="237">
                  <c:v>1127.5024454531588</c:v>
                </c:pt>
                <c:pt idx="238">
                  <c:v>1123.5406358829662</c:v>
                </c:pt>
                <c:pt idx="239">
                  <c:v>1119.4933101818315</c:v>
                </c:pt>
                <c:pt idx="240">
                  <c:v>1115.3609555172097</c:v>
                </c:pt>
                <c:pt idx="241">
                  <c:v>1111.1440667439842</c:v>
                </c:pt>
                <c:pt idx="242">
                  <c:v>1106.8431462242033</c:v>
                </c:pt>
                <c:pt idx="243">
                  <c:v>1102.4587036436194</c:v>
                </c:pt>
                <c:pt idx="244">
                  <c:v>1097.9912558253368</c:v>
                </c:pt>
                <c:pt idx="245">
                  <c:v>1093.4413265408627</c:v>
                </c:pt>
                <c:pt idx="246">
                  <c:v>1088.8094463188345</c:v>
                </c:pt>
                <c:pt idx="247">
                  <c:v>1084.0961522516861</c:v>
                </c:pt>
                <c:pt idx="248">
                  <c:v>1079.3019878005048</c:v>
                </c:pt>
                <c:pt idx="249">
                  <c:v>1074.4275025983115</c:v>
                </c:pt>
                <c:pt idx="250">
                  <c:v>1069.4732522519969</c:v>
                </c:pt>
                <c:pt idx="251">
                  <c:v>1064.4397981431268</c:v>
                </c:pt>
                <c:pt idx="252">
                  <c:v>1059.327707227827</c:v>
                </c:pt>
                <c:pt idx="253">
                  <c:v>1054.1375518359471</c:v>
                </c:pt>
                <c:pt idx="254">
                  <c:v>1048.8699094696951</c:v>
                </c:pt>
                <c:pt idx="255">
                  <c:v>1043.5253626019294</c:v>
                </c:pt>
                <c:pt idx="256">
                  <c:v>1038.1044984742825</c:v>
                </c:pt>
                <c:pt idx="257">
                  <c:v>1032.6079088952933</c:v>
                </c:pt>
                <c:pt idx="258">
                  <c:v>1027.036190038707</c:v>
                </c:pt>
                <c:pt idx="259">
                  <c:v>1021.3899422421067</c:v>
                </c:pt>
                <c:pt idx="260">
                  <c:v>1015.6697698060287</c:v>
                </c:pt>
                <c:pt idx="261">
                  <c:v>1009.8762807937078</c:v>
                </c:pt>
                <c:pt idx="262">
                  <c:v>1004.0100868315976</c:v>
                </c:pt>
                <c:pt idx="263">
                  <c:v>998.07180291080272</c:v>
                </c:pt>
                <c:pt idx="264">
                  <c:v>992.06204718955348</c:v>
                </c:pt>
                <c:pt idx="265">
                  <c:v>985.98144079685358</c:v>
                </c:pt>
                <c:pt idx="266">
                  <c:v>979.83060763742071</c:v>
                </c:pt>
                <c:pt idx="267">
                  <c:v>973.6101741980392</c:v>
                </c:pt>
                <c:pt idx="268">
                  <c:v>967.32076935543796</c:v>
                </c:pt>
                <c:pt idx="269">
                  <c:v>960.96302418580194</c:v>
                </c:pt>
                <c:pt idx="270">
                  <c:v>954.53757177602176</c:v>
                </c:pt>
                <c:pt idx="271">
                  <c:v>948.04504703678015</c:v>
                </c:pt>
                <c:pt idx="272">
                  <c:v>941.48608651757206</c:v>
                </c:pt>
                <c:pt idx="273">
                  <c:v>934.86132822374793</c:v>
                </c:pt>
                <c:pt idx="274">
                  <c:v>928.17141143566812</c:v>
                </c:pt>
                <c:pt idx="275">
                  <c:v>921.41697653004974</c:v>
                </c:pt>
                <c:pt idx="276">
                  <c:v>914.59866480358539</c:v>
                </c:pt>
                <c:pt idx="277">
                  <c:v>907.71711829890717</c:v>
                </c:pt>
                <c:pt idx="278">
                  <c:v>900.77297963296667</c:v>
                </c:pt>
                <c:pt idx="279">
                  <c:v>893.76689182789721</c:v>
                </c:pt>
                <c:pt idx="280">
                  <c:v>886.69949814441998</c:v>
                </c:pt>
                <c:pt idx="281">
                  <c:v>879.57144191785324</c:v>
                </c:pt>
                <c:pt idx="282">
                  <c:v>872.38336639677834</c:v>
                </c:pt>
                <c:pt idx="283">
                  <c:v>865.13591458441454</c:v>
                </c:pt>
                <c:pt idx="284">
                  <c:v>857.8297290827478</c:v>
                </c:pt>
                <c:pt idx="285">
                  <c:v>850.46545193945974</c:v>
                </c:pt>
                <c:pt idx="286">
                  <c:v>843.04372449769335</c:v>
                </c:pt>
                <c:pt idx="287">
                  <c:v>835.56518724869522</c:v>
                </c:pt>
                <c:pt idx="288">
                  <c:v>828.03047968736428</c:v>
                </c:pt>
                <c:pt idx="289">
                  <c:v>820.44024017073866</c:v>
                </c:pt>
                <c:pt idx="290">
                  <c:v>812.79510577944552</c:v>
                </c:pt>
                <c:pt idx="291">
                  <c:v>805.0957121821383</c:v>
                </c:pt>
                <c:pt idx="292">
                  <c:v>797.34269350293948</c:v>
                </c:pt>
                <c:pt idx="293">
                  <c:v>789.5366821919074</c:v>
                </c:pt>
                <c:pt idx="294">
                  <c:v>781.67830889853963</c:v>
                </c:pt>
                <c:pt idx="295">
                  <c:v>773.76820234832394</c:v>
                </c:pt>
                <c:pt idx="296">
                  <c:v>765.80698922234592</c:v>
                </c:pt>
                <c:pt idx="297">
                  <c:v>757.7952940399565</c:v>
                </c:pt>
                <c:pt idx="298">
                  <c:v>749.73373904450409</c:v>
                </c:pt>
                <c:pt idx="299">
                  <c:v>741.62294409212905</c:v>
                </c:pt>
                <c:pt idx="300">
                  <c:v>733.46352654361965</c:v>
                </c:pt>
                <c:pt idx="301">
                  <c:v>725.25610115932329</c:v>
                </c:pt>
                <c:pt idx="302">
                  <c:v>717.00127999710583</c:v>
                </c:pt>
                <c:pt idx="303">
                  <c:v>708.69967231334965</c:v>
                </c:pt>
                <c:pt idx="304">
                  <c:v>700.35188446697759</c:v>
                </c:pt>
                <c:pt idx="305">
                  <c:v>691.95851982648981</c:v>
                </c:pt>
                <c:pt idx="306">
                  <c:v>683.52017867999587</c:v>
                </c:pt>
                <c:pt idx="307">
                  <c:v>675.03745814822571</c:v>
                </c:pt>
                <c:pt idx="308">
                  <c:v>666.51095210049823</c:v>
                </c:pt>
                <c:pt idx="309">
                  <c:v>657.94125107362572</c:v>
                </c:pt>
                <c:pt idx="310">
                  <c:v>649.32894219373156</c:v>
                </c:pt>
                <c:pt idx="311">
                  <c:v>640.67460910095485</c:v>
                </c:pt>
                <c:pt idx="312">
                  <c:v>631.97883187701598</c:v>
                </c:pt>
                <c:pt idx="313">
                  <c:v>623.24218697561457</c:v>
                </c:pt>
                <c:pt idx="314">
                  <c:v>614.46524715563044</c:v>
                </c:pt>
                <c:pt idx="315">
                  <c:v>605.64858141709578</c:v>
                </c:pt>
                <c:pt idx="316">
                  <c:v>596.7927549399077</c:v>
                </c:pt>
                <c:pt idx="317">
                  <c:v>587.89832902524643</c:v>
                </c:pt>
                <c:pt idx="318">
                  <c:v>578.96586103966524</c:v>
                </c:pt>
                <c:pt idx="319">
                  <c:v>569.99590436181597</c:v>
                </c:pt>
                <c:pt idx="320">
                  <c:v>560.9890083317747</c:v>
                </c:pt>
                <c:pt idx="321">
                  <c:v>551.94571820292867</c:v>
                </c:pt>
                <c:pt idx="322">
                  <c:v>542.86657509638735</c:v>
                </c:pt>
                <c:pt idx="323">
                  <c:v>533.75211595787732</c:v>
                </c:pt>
                <c:pt idx="324">
                  <c:v>524.60287351708268</c:v>
                </c:pt>
                <c:pt idx="325">
                  <c:v>515.4193762493893</c:v>
                </c:pt>
                <c:pt idx="326">
                  <c:v>506.20214833999239</c:v>
                </c:pt>
                <c:pt idx="327">
                  <c:v>496.95170965032571</c:v>
                </c:pt>
                <c:pt idx="328">
                  <c:v>487.66857568677062</c:v>
                </c:pt>
                <c:pt idx="329">
                  <c:v>478.35325757160217</c:v>
                </c:pt>
                <c:pt idx="330">
                  <c:v>469.00626201612971</c:v>
                </c:pt>
                <c:pt idx="331">
                  <c:v>459.6280912959889</c:v>
                </c:pt>
                <c:pt idx="332">
                  <c:v>450.21924322854164</c:v>
                </c:pt>
                <c:pt idx="333">
                  <c:v>440.7802111523406</c:v>
                </c:pt>
                <c:pt idx="334">
                  <c:v>431.31148390861404</c:v>
                </c:pt>
                <c:pt idx="335">
                  <c:v>421.81354582472824</c:v>
                </c:pt>
                <c:pt idx="336">
                  <c:v>412.28687669958242</c:v>
                </c:pt>
                <c:pt idx="337">
                  <c:v>402.73195179089294</c:v>
                </c:pt>
                <c:pt idx="338">
                  <c:v>393.14924180432286</c:v>
                </c:pt>
                <c:pt idx="339">
                  <c:v>383.53921288441296</c:v>
                </c:pt>
                <c:pt idx="340">
                  <c:v>373.90232660727025</c:v>
                </c:pt>
                <c:pt idx="341">
                  <c:v>364.23903997497092</c:v>
                </c:pt>
                <c:pt idx="342">
                  <c:v>354.54980541163371</c:v>
                </c:pt>
                <c:pt idx="343">
                  <c:v>344.83507076112096</c:v>
                </c:pt>
                <c:pt idx="344">
                  <c:v>335.09527928632417</c:v>
                </c:pt>
                <c:pt idx="345">
                  <c:v>325.33086966999122</c:v>
                </c:pt>
                <c:pt idx="346">
                  <c:v>315.54227601705321</c:v>
                </c:pt>
                <c:pt idx="347">
                  <c:v>305.7299278584083</c:v>
                </c:pt>
                <c:pt idx="348">
                  <c:v>295.89425015612125</c:v>
                </c:pt>
                <c:pt idx="349">
                  <c:v>286.03566330999712</c:v>
                </c:pt>
                <c:pt idx="350">
                  <c:v>276.15458316548808</c:v>
                </c:pt>
                <c:pt idx="351">
                  <c:v>266.2514210228926</c:v>
                </c:pt>
                <c:pt idx="352">
                  <c:v>256.32658364780764</c:v>
                </c:pt>
                <c:pt idx="353">
                  <c:v>246.38047328279282</c:v>
                </c:pt>
                <c:pt idx="354">
                  <c:v>236.41348766020886</c:v>
                </c:pt>
                <c:pt idx="355">
                  <c:v>226.42602001619051</c:v>
                </c:pt>
                <c:pt idx="356">
                  <c:v>216.41845910571607</c:v>
                </c:pt>
                <c:pt idx="357">
                  <c:v>206.39118921873603</c:v>
                </c:pt>
                <c:pt idx="358">
                  <c:v>196.3445901973233</c:v>
                </c:pt>
                <c:pt idx="359">
                  <c:v>186.27903745380874</c:v>
                </c:pt>
                <c:pt idx="360">
                  <c:v>176.19490198986566</c:v>
                </c:pt>
                <c:pt idx="361">
                  <c:v>166.09255041650795</c:v>
                </c:pt>
                <c:pt idx="362">
                  <c:v>155.97234497496686</c:v>
                </c:pt>
                <c:pt idx="363">
                  <c:v>145.83464355841215</c:v>
                </c:pt>
                <c:pt idx="364">
                  <c:v>135.67979973448368</c:v>
                </c:pt>
                <c:pt idx="365">
                  <c:v>125.50816276860054</c:v>
                </c:pt>
                <c:pt idx="366">
                  <c:v>115.32007764801492</c:v>
                </c:pt>
                <c:pt idx="367">
                  <c:v>105.11588510657889</c:v>
                </c:pt>
                <c:pt idx="368">
                  <c:v>94.895921650192676</c:v>
                </c:pt>
                <c:pt idx="369">
                  <c:v>84.660519582903788</c:v>
                </c:pt>
                <c:pt idx="370">
                  <c:v>74.410007033626698</c:v>
                </c:pt>
                <c:pt idx="371">
                  <c:v>64.14470798345377</c:v>
                </c:pt>
                <c:pt idx="372">
                  <c:v>53.864942293528301</c:v>
                </c:pt>
                <c:pt idx="373">
                  <c:v>43.57102573345162</c:v>
                </c:pt>
                <c:pt idx="374">
                  <c:v>33.263270010196393</c:v>
                </c:pt>
                <c:pt idx="375">
                  <c:v>22.941982797499143</c:v>
                </c:pt>
                <c:pt idx="376">
                  <c:v>12.607467765705536</c:v>
                </c:pt>
                <c:pt idx="377">
                  <c:v>2.2600246120425673</c:v>
                </c:pt>
                <c:pt idx="378">
                  <c:v>-8.1000509087075798</c:v>
                </c:pt>
                <c:pt idx="379">
                  <c:v>-8.1104172330618418</c:v>
                </c:pt>
                <c:pt idx="380">
                  <c:v>-8.1207835696115378</c:v>
                </c:pt>
                <c:pt idx="381">
                  <c:v>-8.1311499183563818</c:v>
                </c:pt>
                <c:pt idx="382">
                  <c:v>-8.1415162792960878</c:v>
                </c:pt>
                <c:pt idx="383">
                  <c:v>-8.1518826524303698</c:v>
                </c:pt>
                <c:pt idx="384">
                  <c:v>-8.1622490377589418</c:v>
                </c:pt>
                <c:pt idx="385">
                  <c:v>-8.1726154352815197</c:v>
                </c:pt>
                <c:pt idx="386">
                  <c:v>-8.1829818449978173</c:v>
                </c:pt>
                <c:pt idx="387">
                  <c:v>-8.1933482669075488</c:v>
                </c:pt>
                <c:pt idx="388">
                  <c:v>-8.2037147010104281</c:v>
                </c:pt>
                <c:pt idx="389">
                  <c:v>-8.214081147306171</c:v>
                </c:pt>
                <c:pt idx="390">
                  <c:v>-8.2244476057944915</c:v>
                </c:pt>
                <c:pt idx="391">
                  <c:v>-8.2348140764751037</c:v>
                </c:pt>
                <c:pt idx="392">
                  <c:v>-8.2451805593477232</c:v>
                </c:pt>
                <c:pt idx="393">
                  <c:v>-8.2555470544120624</c:v>
                </c:pt>
                <c:pt idx="394">
                  <c:v>-8.265913561667837</c:v>
                </c:pt>
                <c:pt idx="395">
                  <c:v>-8.276280081114761</c:v>
                </c:pt>
                <c:pt idx="396">
                  <c:v>-8.2866466127525502</c:v>
                </c:pt>
                <c:pt idx="397">
                  <c:v>-8.2970131565809169</c:v>
                </c:pt>
                <c:pt idx="398">
                  <c:v>-8.3073797125995767</c:v>
                </c:pt>
                <c:pt idx="399">
                  <c:v>-8.3177462808082456</c:v>
                </c:pt>
                <c:pt idx="400">
                  <c:v>-8.3281128612066357</c:v>
                </c:pt>
                <c:pt idx="401">
                  <c:v>-8.3384794537944629</c:v>
                </c:pt>
                <c:pt idx="402">
                  <c:v>-8.348846058571441</c:v>
                </c:pt>
                <c:pt idx="403">
                  <c:v>-8.3592126755372842</c:v>
                </c:pt>
                <c:pt idx="404">
                  <c:v>-8.3695793046917082</c:v>
                </c:pt>
                <c:pt idx="405">
                  <c:v>-8.379945946034427</c:v>
                </c:pt>
                <c:pt idx="406">
                  <c:v>-8.3903125995651546</c:v>
                </c:pt>
                <c:pt idx="407">
                  <c:v>-8.4006792652836051</c:v>
                </c:pt>
                <c:pt idx="408">
                  <c:v>-8.4110459431894942</c:v>
                </c:pt>
                <c:pt idx="409">
                  <c:v>-8.4214126332825359</c:v>
                </c:pt>
                <c:pt idx="410">
                  <c:v>-8.4317793355624442</c:v>
                </c:pt>
                <c:pt idx="411">
                  <c:v>-8.4421460500289349</c:v>
                </c:pt>
                <c:pt idx="412">
                  <c:v>-8.4525127766817221</c:v>
                </c:pt>
                <c:pt idx="413">
                  <c:v>-8.4628795155205196</c:v>
                </c:pt>
                <c:pt idx="414">
                  <c:v>-8.4732462665450416</c:v>
                </c:pt>
                <c:pt idx="415">
                  <c:v>-8.4836130297550039</c:v>
                </c:pt>
                <c:pt idx="416">
                  <c:v>-8.4939798051501203</c:v>
                </c:pt>
                <c:pt idx="417">
                  <c:v>-8.5043465927301067</c:v>
                </c:pt>
                <c:pt idx="418">
                  <c:v>-8.5147133924946754</c:v>
                </c:pt>
                <c:pt idx="419">
                  <c:v>-8.5250802044435421</c:v>
                </c:pt>
                <c:pt idx="420">
                  <c:v>-8.5354470285764226</c:v>
                </c:pt>
                <c:pt idx="421">
                  <c:v>-8.5458138648930291</c:v>
                </c:pt>
                <c:pt idx="422">
                  <c:v>-8.5561807133930774</c:v>
                </c:pt>
                <c:pt idx="423">
                  <c:v>-8.5665475740762815</c:v>
                </c:pt>
                <c:pt idx="424">
                  <c:v>-8.5769144469423573</c:v>
                </c:pt>
                <c:pt idx="425">
                  <c:v>-8.5872813319910186</c:v>
                </c:pt>
                <c:pt idx="426">
                  <c:v>-8.5976482292219796</c:v>
                </c:pt>
                <c:pt idx="427">
                  <c:v>-8.6080151386349559</c:v>
                </c:pt>
                <c:pt idx="428">
                  <c:v>-8.6183820602296617</c:v>
                </c:pt>
                <c:pt idx="429">
                  <c:v>-8.6287489940058109</c:v>
                </c:pt>
                <c:pt idx="430">
                  <c:v>-8.6391159399631174</c:v>
                </c:pt>
                <c:pt idx="431">
                  <c:v>-8.6494828981012972</c:v>
                </c:pt>
                <c:pt idx="432">
                  <c:v>-8.6598498684200642</c:v>
                </c:pt>
                <c:pt idx="433">
                  <c:v>-8.6702168509191342</c:v>
                </c:pt>
                <c:pt idx="434">
                  <c:v>-8.6805838455982212</c:v>
                </c:pt>
                <c:pt idx="435">
                  <c:v>-8.6909508524570391</c:v>
                </c:pt>
                <c:pt idx="436">
                  <c:v>-8.7013178714953039</c:v>
                </c:pt>
                <c:pt idx="437">
                  <c:v>-8.7116849027127294</c:v>
                </c:pt>
                <c:pt idx="438">
                  <c:v>-8.7220519461090298</c:v>
                </c:pt>
                <c:pt idx="439">
                  <c:v>-8.7324190016839207</c:v>
                </c:pt>
                <c:pt idx="440">
                  <c:v>-8.7427860694371162</c:v>
                </c:pt>
                <c:pt idx="441">
                  <c:v>-8.7531531493683303</c:v>
                </c:pt>
                <c:pt idx="442">
                  <c:v>-8.7635202414772788</c:v>
                </c:pt>
                <c:pt idx="443">
                  <c:v>-8.7738873457636757</c:v>
                </c:pt>
                <c:pt idx="444">
                  <c:v>-8.7842544622272349</c:v>
                </c:pt>
                <c:pt idx="445">
                  <c:v>-8.7946215908676724</c:v>
                </c:pt>
                <c:pt idx="446">
                  <c:v>-8.804988731684702</c:v>
                </c:pt>
                <c:pt idx="447">
                  <c:v>-8.8153558846780395</c:v>
                </c:pt>
                <c:pt idx="448">
                  <c:v>-8.8257230498473991</c:v>
                </c:pt>
                <c:pt idx="449">
                  <c:v>-8.8360902271924946</c:v>
                </c:pt>
                <c:pt idx="450">
                  <c:v>-8.8464574167130419</c:v>
                </c:pt>
                <c:pt idx="451">
                  <c:v>-8.8568246184087549</c:v>
                </c:pt>
                <c:pt idx="452">
                  <c:v>-8.8671918322793477</c:v>
                </c:pt>
                <c:pt idx="453">
                  <c:v>-8.8775590583245361</c:v>
                </c:pt>
                <c:pt idx="454">
                  <c:v>-8.887926296544034</c:v>
                </c:pt>
                <c:pt idx="455">
                  <c:v>-8.8982935469375573</c:v>
                </c:pt>
                <c:pt idx="456">
                  <c:v>-8.9086608095048181</c:v>
                </c:pt>
                <c:pt idx="457">
                  <c:v>-8.9190280842455341</c:v>
                </c:pt>
                <c:pt idx="458">
                  <c:v>-8.9293953711594192</c:v>
                </c:pt>
                <c:pt idx="459">
                  <c:v>-8.9397626702461874</c:v>
                </c:pt>
                <c:pt idx="460">
                  <c:v>-8.9501299815055528</c:v>
                </c:pt>
                <c:pt idx="461">
                  <c:v>-8.9604973049372312</c:v>
                </c:pt>
                <c:pt idx="462">
                  <c:v>-8.9708646405409365</c:v>
                </c:pt>
                <c:pt idx="463">
                  <c:v>-8.9812319883163845</c:v>
                </c:pt>
                <c:pt idx="464">
                  <c:v>-8.9915993482632892</c:v>
                </c:pt>
                <c:pt idx="465">
                  <c:v>-9.0019667203813665</c:v>
                </c:pt>
                <c:pt idx="466">
                  <c:v>-9.0123341046703302</c:v>
                </c:pt>
                <c:pt idx="467">
                  <c:v>-9.0227015011298946</c:v>
                </c:pt>
                <c:pt idx="468">
                  <c:v>-9.0330689097597752</c:v>
                </c:pt>
                <c:pt idx="469">
                  <c:v>-9.0434363305596861</c:v>
                </c:pt>
                <c:pt idx="470">
                  <c:v>-9.0538037635293431</c:v>
                </c:pt>
                <c:pt idx="471">
                  <c:v>-9.0641712086684603</c:v>
                </c:pt>
                <c:pt idx="472">
                  <c:v>-9.0745386659767515</c:v>
                </c:pt>
                <c:pt idx="473">
                  <c:v>-9.0849061354539327</c:v>
                </c:pt>
                <c:pt idx="474">
                  <c:v>-9.0952736170997195</c:v>
                </c:pt>
                <c:pt idx="475">
                  <c:v>-9.1056411109138242</c:v>
                </c:pt>
                <c:pt idx="476">
                  <c:v>-9.1160086168959626</c:v>
                </c:pt>
                <c:pt idx="477">
                  <c:v>-9.1263761350458505</c:v>
                </c:pt>
                <c:pt idx="478">
                  <c:v>-9.1367436653632019</c:v>
                </c:pt>
                <c:pt idx="479">
                  <c:v>-9.1471112078477326</c:v>
                </c:pt>
                <c:pt idx="480">
                  <c:v>-9.1574787624991565</c:v>
                </c:pt>
                <c:pt idx="481">
                  <c:v>-9.1678463293171877</c:v>
                </c:pt>
                <c:pt idx="482">
                  <c:v>-9.1782139083015419</c:v>
                </c:pt>
                <c:pt idx="483">
                  <c:v>-9.1885814994519333</c:v>
                </c:pt>
                <c:pt idx="484">
                  <c:v>-9.1989491027680774</c:v>
                </c:pt>
                <c:pt idx="485">
                  <c:v>-9.2093167182496884</c:v>
                </c:pt>
                <c:pt idx="486">
                  <c:v>-9.2196843458964803</c:v>
                </c:pt>
                <c:pt idx="487">
                  <c:v>-9.2300519857081689</c:v>
                </c:pt>
                <c:pt idx="488">
                  <c:v>-9.2404196376844698</c:v>
                </c:pt>
                <c:pt idx="489">
                  <c:v>-9.2507873018250972</c:v>
                </c:pt>
                <c:pt idx="490">
                  <c:v>-9.2611549781297651</c:v>
                </c:pt>
                <c:pt idx="491">
                  <c:v>-9.2715226665981891</c:v>
                </c:pt>
                <c:pt idx="492">
                  <c:v>-9.2818903672300852</c:v>
                </c:pt>
                <c:pt idx="493">
                  <c:v>-9.2922580800251673</c:v>
                </c:pt>
                <c:pt idx="494">
                  <c:v>-9.3026258049831494</c:v>
                </c:pt>
                <c:pt idx="495">
                  <c:v>-9.3129935421037473</c:v>
                </c:pt>
                <c:pt idx="496">
                  <c:v>-9.323361291386675</c:v>
                </c:pt>
                <c:pt idx="497">
                  <c:v>-9.3337290528316483</c:v>
                </c:pt>
                <c:pt idx="498">
                  <c:v>-9.3440968264383812</c:v>
                </c:pt>
                <c:pt idx="499">
                  <c:v>-9.3544646122065895</c:v>
                </c:pt>
                <c:pt idx="500">
                  <c:v>-9.3648324101359872</c:v>
                </c:pt>
                <c:pt idx="501">
                  <c:v>-9.3752002202262883</c:v>
                </c:pt>
                <c:pt idx="502">
                  <c:v>-9.3855680424772086</c:v>
                </c:pt>
                <c:pt idx="503">
                  <c:v>-9.3959358768884638</c:v>
                </c:pt>
                <c:pt idx="504">
                  <c:v>-9.406303723459768</c:v>
                </c:pt>
                <c:pt idx="505">
                  <c:v>-9.4166715821908369</c:v>
                </c:pt>
                <c:pt idx="506">
                  <c:v>-9.4270394530813846</c:v>
                </c:pt>
                <c:pt idx="507">
                  <c:v>-9.4374073361311268</c:v>
                </c:pt>
                <c:pt idx="508">
                  <c:v>-9.4477752313397776</c:v>
                </c:pt>
                <c:pt idx="509">
                  <c:v>-9.4581431387070509</c:v>
                </c:pt>
                <c:pt idx="510">
                  <c:v>-9.4685110582326626</c:v>
                </c:pt>
                <c:pt idx="511">
                  <c:v>-9.4788789899163284</c:v>
                </c:pt>
                <c:pt idx="512">
                  <c:v>-9.4892469337577623</c:v>
                </c:pt>
                <c:pt idx="513">
                  <c:v>-9.4996148897566801</c:v>
                </c:pt>
                <c:pt idx="514">
                  <c:v>-9.5099828579127959</c:v>
                </c:pt>
                <c:pt idx="515">
                  <c:v>-9.5203508382258253</c:v>
                </c:pt>
                <c:pt idx="516">
                  <c:v>-9.5307188306954824</c:v>
                </c:pt>
                <c:pt idx="517">
                  <c:v>-9.5410868353214831</c:v>
                </c:pt>
                <c:pt idx="518">
                  <c:v>-9.5514548521035412</c:v>
                </c:pt>
                <c:pt idx="519">
                  <c:v>-9.5618228810413726</c:v>
                </c:pt>
                <c:pt idx="520">
                  <c:v>-9.5721909221346912</c:v>
                </c:pt>
                <c:pt idx="521">
                  <c:v>-9.582558975383213</c:v>
                </c:pt>
                <c:pt idx="522">
                  <c:v>-9.5929270407866518</c:v>
                </c:pt>
                <c:pt idx="523">
                  <c:v>-9.6032951183447235</c:v>
                </c:pt>
                <c:pt idx="524">
                  <c:v>-9.613663208057142</c:v>
                </c:pt>
                <c:pt idx="525">
                  <c:v>-9.6240313099236232</c:v>
                </c:pt>
                <c:pt idx="526">
                  <c:v>-9.6343994239438828</c:v>
                </c:pt>
                <c:pt idx="527">
                  <c:v>-9.6447675501176349</c:v>
                </c:pt>
                <c:pt idx="528">
                  <c:v>-9.6551356884445934</c:v>
                </c:pt>
                <c:pt idx="529">
                  <c:v>-9.6655038389244741</c:v>
                </c:pt>
                <c:pt idx="530">
                  <c:v>-9.6758720015569928</c:v>
                </c:pt>
                <c:pt idx="531">
                  <c:v>-9.6862401763418635</c:v>
                </c:pt>
                <c:pt idx="532">
                  <c:v>-9.696608363278802</c:v>
                </c:pt>
                <c:pt idx="533">
                  <c:v>-9.7069765623675224</c:v>
                </c:pt>
                <c:pt idx="534">
                  <c:v>-9.7173447736077403</c:v>
                </c:pt>
                <c:pt idx="535">
                  <c:v>-9.7277129969991698</c:v>
                </c:pt>
                <c:pt idx="536">
                  <c:v>-9.7380812325415267</c:v>
                </c:pt>
                <c:pt idx="537">
                  <c:v>-9.7484494802345267</c:v>
                </c:pt>
                <c:pt idx="538">
                  <c:v>-9.7588177400778839</c:v>
                </c:pt>
                <c:pt idx="539">
                  <c:v>-9.7691860120713141</c:v>
                </c:pt>
                <c:pt idx="540">
                  <c:v>-9.7795542962145312</c:v>
                </c:pt>
                <c:pt idx="541">
                  <c:v>-9.7899225925072511</c:v>
                </c:pt>
                <c:pt idx="542">
                  <c:v>-9.8002909009491876</c:v>
                </c:pt>
                <c:pt idx="543">
                  <c:v>-9.8106592215400568</c:v>
                </c:pt>
                <c:pt idx="544">
                  <c:v>-9.8210275542795742</c:v>
                </c:pt>
                <c:pt idx="545">
                  <c:v>-9.8313958991674539</c:v>
                </c:pt>
                <c:pt idx="546">
                  <c:v>-9.84176425620341</c:v>
                </c:pt>
                <c:pt idx="547">
                  <c:v>-9.8521326253871599</c:v>
                </c:pt>
                <c:pt idx="548">
                  <c:v>-9.8625010067184178</c:v>
                </c:pt>
                <c:pt idx="549">
                  <c:v>-9.8728694001968975</c:v>
                </c:pt>
                <c:pt idx="550">
                  <c:v>-9.8832378058223149</c:v>
                </c:pt>
                <c:pt idx="551">
                  <c:v>-9.8936062235943858</c:v>
                </c:pt>
                <c:pt idx="552">
                  <c:v>-9.9039746535128241</c:v>
                </c:pt>
                <c:pt idx="553">
                  <c:v>-9.9143430955773457</c:v>
                </c:pt>
                <c:pt idx="554">
                  <c:v>-9.9247115497876646</c:v>
                </c:pt>
                <c:pt idx="555">
                  <c:v>-9.9350800161434965</c:v>
                </c:pt>
                <c:pt idx="556">
                  <c:v>-9.9454484946445572</c:v>
                </c:pt>
                <c:pt idx="557">
                  <c:v>-9.9558169852905607</c:v>
                </c:pt>
                <c:pt idx="558">
                  <c:v>-9.9661854880812228</c:v>
                </c:pt>
                <c:pt idx="559">
                  <c:v>-9.9765540030162576</c:v>
                </c:pt>
                <c:pt idx="560">
                  <c:v>-9.9869225300953808</c:v>
                </c:pt>
                <c:pt idx="561">
                  <c:v>-9.9972910693183081</c:v>
                </c:pt>
                <c:pt idx="562">
                  <c:v>-10.007659620684754</c:v>
                </c:pt>
                <c:pt idx="563">
                  <c:v>-10.018028184194433</c:v>
                </c:pt>
                <c:pt idx="564">
                  <c:v>-10.028396759847062</c:v>
                </c:pt>
                <c:pt idx="565">
                  <c:v>-10.038765347642356</c:v>
                </c:pt>
                <c:pt idx="566">
                  <c:v>-10.049133947580028</c:v>
                </c:pt>
                <c:pt idx="567">
                  <c:v>-10.059502559659794</c:v>
                </c:pt>
                <c:pt idx="568">
                  <c:v>-10.06987118388137</c:v>
                </c:pt>
                <c:pt idx="569">
                  <c:v>-10.08023982024447</c:v>
                </c:pt>
                <c:pt idx="570">
                  <c:v>-10.09060846874881</c:v>
                </c:pt>
                <c:pt idx="571">
                  <c:v>-10.100977129394105</c:v>
                </c:pt>
                <c:pt idx="572">
                  <c:v>-10.111345802180068</c:v>
                </c:pt>
                <c:pt idx="573">
                  <c:v>-10.121714487106418</c:v>
                </c:pt>
                <c:pt idx="574">
                  <c:v>-10.132083184172867</c:v>
                </c:pt>
                <c:pt idx="575">
                  <c:v>-10.142451893379132</c:v>
                </c:pt>
                <c:pt idx="576">
                  <c:v>-10.152820614724927</c:v>
                </c:pt>
                <c:pt idx="577">
                  <c:v>-10.163189348209968</c:v>
                </c:pt>
                <c:pt idx="578">
                  <c:v>-10.17355809383397</c:v>
                </c:pt>
                <c:pt idx="579">
                  <c:v>-10.183926851596647</c:v>
                </c:pt>
                <c:pt idx="580">
                  <c:v>-10.194295621497716</c:v>
                </c:pt>
                <c:pt idx="581">
                  <c:v>-10.20466440353689</c:v>
                </c:pt>
                <c:pt idx="582">
                  <c:v>-10.215033197713886</c:v>
                </c:pt>
                <c:pt idx="583">
                  <c:v>-10.225402004028419</c:v>
                </c:pt>
                <c:pt idx="584">
                  <c:v>-10.235770822480205</c:v>
                </c:pt>
                <c:pt idx="585">
                  <c:v>-10.246139653068958</c:v>
                </c:pt>
                <c:pt idx="586">
                  <c:v>-10.256508495794392</c:v>
                </c:pt>
                <c:pt idx="587">
                  <c:v>-10.266877350656225</c:v>
                </c:pt>
                <c:pt idx="588">
                  <c:v>-10.27724621765417</c:v>
                </c:pt>
                <c:pt idx="589">
                  <c:v>-10.287615096787942</c:v>
                </c:pt>
                <c:pt idx="590">
                  <c:v>-10.297983988057258</c:v>
                </c:pt>
                <c:pt idx="591">
                  <c:v>-10.308352891461832</c:v>
                </c:pt>
                <c:pt idx="592">
                  <c:v>-10.31872180700138</c:v>
                </c:pt>
                <c:pt idx="593">
                  <c:v>-10.329090734675615</c:v>
                </c:pt>
                <c:pt idx="594">
                  <c:v>-10.339459674484255</c:v>
                </c:pt>
                <c:pt idx="595">
                  <c:v>-10.349828626427014</c:v>
                </c:pt>
                <c:pt idx="596">
                  <c:v>-10.360197590503606</c:v>
                </c:pt>
                <c:pt idx="597">
                  <c:v>-10.370566566713748</c:v>
                </c:pt>
                <c:pt idx="598">
                  <c:v>-10.380935555057155</c:v>
                </c:pt>
                <c:pt idx="599">
                  <c:v>-10.391304555533543</c:v>
                </c:pt>
                <c:pt idx="600">
                  <c:v>-10.401673568142625</c:v>
                </c:pt>
                <c:pt idx="601">
                  <c:v>-10.412042592884118</c:v>
                </c:pt>
                <c:pt idx="602">
                  <c:v>-10.422411629757738</c:v>
                </c:pt>
                <c:pt idx="603">
                  <c:v>-10.432780678763198</c:v>
                </c:pt>
                <c:pt idx="604">
                  <c:v>-10.443149739900214</c:v>
                </c:pt>
                <c:pt idx="605">
                  <c:v>-10.453518813168502</c:v>
                </c:pt>
                <c:pt idx="606">
                  <c:v>-10.463887898567776</c:v>
                </c:pt>
                <c:pt idx="607">
                  <c:v>-10.474256996097754</c:v>
                </c:pt>
                <c:pt idx="608">
                  <c:v>-10.484626105758148</c:v>
                </c:pt>
                <c:pt idx="609">
                  <c:v>-10.494995227548674</c:v>
                </c:pt>
                <c:pt idx="610">
                  <c:v>-10.505364361469049</c:v>
                </c:pt>
                <c:pt idx="611">
                  <c:v>-10.515733507518988</c:v>
                </c:pt>
                <c:pt idx="612">
                  <c:v>-10.526102665698204</c:v>
                </c:pt>
                <c:pt idx="613">
                  <c:v>-10.536471836006415</c:v>
                </c:pt>
                <c:pt idx="614">
                  <c:v>-10.546841018443335</c:v>
                </c:pt>
                <c:pt idx="615">
                  <c:v>-10.557210213008679</c:v>
                </c:pt>
                <c:pt idx="616">
                  <c:v>-10.567579419702163</c:v>
                </c:pt>
                <c:pt idx="617">
                  <c:v>-10.577948638523502</c:v>
                </c:pt>
                <c:pt idx="618">
                  <c:v>-10.58831786947241</c:v>
                </c:pt>
                <c:pt idx="619">
                  <c:v>-10.598687112548605</c:v>
                </c:pt>
                <c:pt idx="620">
                  <c:v>-10.609056367751801</c:v>
                </c:pt>
                <c:pt idx="621">
                  <c:v>-10.619425635081713</c:v>
                </c:pt>
                <c:pt idx="622">
                  <c:v>-10.629794914538056</c:v>
                </c:pt>
                <c:pt idx="623">
                  <c:v>-10.640164206120547</c:v>
                </c:pt>
                <c:pt idx="624">
                  <c:v>-10.6505335098289</c:v>
                </c:pt>
                <c:pt idx="625">
                  <c:v>-10.660902825662831</c:v>
                </c:pt>
                <c:pt idx="626">
                  <c:v>-10.671272153622054</c:v>
                </c:pt>
                <c:pt idx="627">
                  <c:v>-10.681641493706286</c:v>
                </c:pt>
                <c:pt idx="628">
                  <c:v>-10.692010845915242</c:v>
                </c:pt>
                <c:pt idx="629">
                  <c:v>-10.702380210248636</c:v>
                </c:pt>
                <c:pt idx="630">
                  <c:v>-10.712749586706185</c:v>
                </c:pt>
                <c:pt idx="631">
                  <c:v>-10.723118975287603</c:v>
                </c:pt>
                <c:pt idx="632">
                  <c:v>-10.733488375992607</c:v>
                </c:pt>
                <c:pt idx="633">
                  <c:v>-10.743857788820911</c:v>
                </c:pt>
                <c:pt idx="634">
                  <c:v>-10.75422721377223</c:v>
                </c:pt>
                <c:pt idx="635">
                  <c:v>-10.764596650846281</c:v>
                </c:pt>
                <c:pt idx="636">
                  <c:v>-10.774966100042779</c:v>
                </c:pt>
                <c:pt idx="637">
                  <c:v>-10.785335561361439</c:v>
                </c:pt>
                <c:pt idx="638">
                  <c:v>-10.795705034801976</c:v>
                </c:pt>
                <c:pt idx="639">
                  <c:v>-10.806074520364106</c:v>
                </c:pt>
                <c:pt idx="640">
                  <c:v>-10.816444018047545</c:v>
                </c:pt>
                <c:pt idx="641">
                  <c:v>-10.826813527852007</c:v>
                </c:pt>
                <c:pt idx="642">
                  <c:v>-10.837183049777208</c:v>
                </c:pt>
                <c:pt idx="643">
                  <c:v>-10.847552583822862</c:v>
                </c:pt>
                <c:pt idx="644">
                  <c:v>-10.857922129988687</c:v>
                </c:pt>
                <c:pt idx="645">
                  <c:v>-10.868291688274397</c:v>
                </c:pt>
                <c:pt idx="646">
                  <c:v>-10.878661258679708</c:v>
                </c:pt>
                <c:pt idx="647">
                  <c:v>-10.889030841204335</c:v>
                </c:pt>
                <c:pt idx="648">
                  <c:v>-10.899400435847992</c:v>
                </c:pt>
                <c:pt idx="649">
                  <c:v>-10.909770042610397</c:v>
                </c:pt>
                <c:pt idx="650">
                  <c:v>-10.920139661491264</c:v>
                </c:pt>
                <c:pt idx="651">
                  <c:v>-10.93050929249031</c:v>
                </c:pt>
                <c:pt idx="652">
                  <c:v>-10.940878935607248</c:v>
                </c:pt>
                <c:pt idx="653">
                  <c:v>-10.951248590841796</c:v>
                </c:pt>
                <c:pt idx="654">
                  <c:v>-10.961618258193669</c:v>
                </c:pt>
                <c:pt idx="655">
                  <c:v>-10.971987937662579</c:v>
                </c:pt>
                <c:pt idx="656">
                  <c:v>-10.982357629248245</c:v>
                </c:pt>
                <c:pt idx="657">
                  <c:v>-10.992727332950382</c:v>
                </c:pt>
                <c:pt idx="658">
                  <c:v>-11.003097048768705</c:v>
                </c:pt>
                <c:pt idx="659">
                  <c:v>-11.013466776702929</c:v>
                </c:pt>
                <c:pt idx="660">
                  <c:v>-11.02383651675277</c:v>
                </c:pt>
                <c:pt idx="661">
                  <c:v>-11.034206268917943</c:v>
                </c:pt>
                <c:pt idx="662">
                  <c:v>-11.044576033198164</c:v>
                </c:pt>
                <c:pt idx="663">
                  <c:v>-11.054945809593148</c:v>
                </c:pt>
                <c:pt idx="664">
                  <c:v>-11.065315598102611</c:v>
                </c:pt>
                <c:pt idx="665">
                  <c:v>-11.075685398726268</c:v>
                </c:pt>
                <c:pt idx="666">
                  <c:v>-11.086055211463835</c:v>
                </c:pt>
                <c:pt idx="667">
                  <c:v>-11.096425036315027</c:v>
                </c:pt>
                <c:pt idx="668">
                  <c:v>-11.106794873279561</c:v>
                </c:pt>
                <c:pt idx="669">
                  <c:v>-11.117164722357151</c:v>
                </c:pt>
                <c:pt idx="670">
                  <c:v>-11.127534583547513</c:v>
                </c:pt>
                <c:pt idx="671">
                  <c:v>-11.137904456850363</c:v>
                </c:pt>
                <c:pt idx="672">
                  <c:v>-11.148274342265415</c:v>
                </c:pt>
                <c:pt idx="673">
                  <c:v>-11.158644239792386</c:v>
                </c:pt>
                <c:pt idx="674">
                  <c:v>-11.169014149430989</c:v>
                </c:pt>
                <c:pt idx="675">
                  <c:v>-11.179384071180943</c:v>
                </c:pt>
                <c:pt idx="676">
                  <c:v>-11.18975400504196</c:v>
                </c:pt>
                <c:pt idx="677">
                  <c:v>-11.20012395101376</c:v>
                </c:pt>
                <c:pt idx="678">
                  <c:v>-11.210493909096055</c:v>
                </c:pt>
                <c:pt idx="679">
                  <c:v>-11.220863879288562</c:v>
                </c:pt>
                <c:pt idx="680">
                  <c:v>-11.231233861590995</c:v>
                </c:pt>
                <c:pt idx="681">
                  <c:v>-11.241603856003072</c:v>
                </c:pt>
                <c:pt idx="682">
                  <c:v>-11.251973862524506</c:v>
                </c:pt>
                <c:pt idx="683">
                  <c:v>-11.262343881155015</c:v>
                </c:pt>
                <c:pt idx="684">
                  <c:v>-11.272713911894312</c:v>
                </c:pt>
                <c:pt idx="685">
                  <c:v>-11.283083954742116</c:v>
                </c:pt>
                <c:pt idx="686">
                  <c:v>-11.29345400969814</c:v>
                </c:pt>
                <c:pt idx="687">
                  <c:v>-11.303824076762099</c:v>
                </c:pt>
                <c:pt idx="688">
                  <c:v>-11.314194155933711</c:v>
                </c:pt>
                <c:pt idx="689">
                  <c:v>-11.324564247212688</c:v>
                </c:pt>
                <c:pt idx="690">
                  <c:v>-11.334934350598749</c:v>
                </c:pt>
                <c:pt idx="691">
                  <c:v>-11.345304466091608</c:v>
                </c:pt>
                <c:pt idx="692">
                  <c:v>-11.355674593690981</c:v>
                </c:pt>
                <c:pt idx="693">
                  <c:v>-11.366044733396585</c:v>
                </c:pt>
                <c:pt idx="694">
                  <c:v>-11.376414885208133</c:v>
                </c:pt>
                <c:pt idx="695">
                  <c:v>-11.386785049125342</c:v>
                </c:pt>
                <c:pt idx="696">
                  <c:v>-11.397155225147927</c:v>
                </c:pt>
                <c:pt idx="697">
                  <c:v>-11.407525413275604</c:v>
                </c:pt>
                <c:pt idx="698">
                  <c:v>-11.417895613508088</c:v>
                </c:pt>
                <c:pt idx="699">
                  <c:v>-11.428265825845097</c:v>
                </c:pt>
                <c:pt idx="700">
                  <c:v>-11.438636050286345</c:v>
                </c:pt>
                <c:pt idx="701">
                  <c:v>-11.449006286831546</c:v>
                </c:pt>
                <c:pt idx="702">
                  <c:v>-11.459376535480418</c:v>
                </c:pt>
                <c:pt idx="703">
                  <c:v>-11.469746796232675</c:v>
                </c:pt>
                <c:pt idx="704">
                  <c:v>-11.480117069088035</c:v>
                </c:pt>
                <c:pt idx="705">
                  <c:v>-11.490487354046211</c:v>
                </c:pt>
                <c:pt idx="706">
                  <c:v>-11.500857651106919</c:v>
                </c:pt>
                <c:pt idx="707">
                  <c:v>-11.511227960269876</c:v>
                </c:pt>
                <c:pt idx="708">
                  <c:v>-11.521598281534796</c:v>
                </c:pt>
                <c:pt idx="709">
                  <c:v>-11.531968614901396</c:v>
                </c:pt>
                <c:pt idx="710">
                  <c:v>-11.542338960369392</c:v>
                </c:pt>
                <c:pt idx="711">
                  <c:v>-11.552709317938499</c:v>
                </c:pt>
                <c:pt idx="712">
                  <c:v>-11.563079687608433</c:v>
                </c:pt>
                <c:pt idx="713">
                  <c:v>-11.573450069378909</c:v>
                </c:pt>
                <c:pt idx="714">
                  <c:v>-11.583820463249642</c:v>
                </c:pt>
                <c:pt idx="715">
                  <c:v>-11.59419086922035</c:v>
                </c:pt>
                <c:pt idx="716">
                  <c:v>-11.604561287290748</c:v>
                </c:pt>
                <c:pt idx="717">
                  <c:v>-11.61493171746055</c:v>
                </c:pt>
                <c:pt idx="718">
                  <c:v>-11.625302159729474</c:v>
                </c:pt>
                <c:pt idx="719">
                  <c:v>-11.635672614097233</c:v>
                </c:pt>
                <c:pt idx="720">
                  <c:v>-11.646043080563544</c:v>
                </c:pt>
                <c:pt idx="721">
                  <c:v>-11.656413559128124</c:v>
                </c:pt>
                <c:pt idx="722">
                  <c:v>-11.666784049790687</c:v>
                </c:pt>
                <c:pt idx="723">
                  <c:v>-11.677154552550949</c:v>
                </c:pt>
                <c:pt idx="724">
                  <c:v>-11.687525067408625</c:v>
                </c:pt>
                <c:pt idx="725">
                  <c:v>-11.697895594363434</c:v>
                </c:pt>
                <c:pt idx="726">
                  <c:v>-11.708266133415089</c:v>
                </c:pt>
                <c:pt idx="727">
                  <c:v>-11.718636684563306</c:v>
                </c:pt>
                <c:pt idx="728">
                  <c:v>-11.7290072478078</c:v>
                </c:pt>
                <c:pt idx="729">
                  <c:v>-11.739377823148288</c:v>
                </c:pt>
                <c:pt idx="730">
                  <c:v>-11.749748410584486</c:v>
                </c:pt>
                <c:pt idx="731">
                  <c:v>-11.760119010116108</c:v>
                </c:pt>
                <c:pt idx="732">
                  <c:v>-11.770489621742872</c:v>
                </c:pt>
                <c:pt idx="733">
                  <c:v>-11.780860245464492</c:v>
                </c:pt>
                <c:pt idx="734">
                  <c:v>-11.791230881280685</c:v>
                </c:pt>
                <c:pt idx="735">
                  <c:v>-11.801601529191165</c:v>
                </c:pt>
                <c:pt idx="736">
                  <c:v>-11.81197218919565</c:v>
                </c:pt>
                <c:pt idx="737">
                  <c:v>-11.822342861293855</c:v>
                </c:pt>
                <c:pt idx="738">
                  <c:v>-11.832713545485495</c:v>
                </c:pt>
                <c:pt idx="739">
                  <c:v>-11.843084241770285</c:v>
                </c:pt>
                <c:pt idx="740">
                  <c:v>-11.853454950147942</c:v>
                </c:pt>
                <c:pt idx="741">
                  <c:v>-11.863825670618182</c:v>
                </c:pt>
                <c:pt idx="742">
                  <c:v>-11.87419640318072</c:v>
                </c:pt>
                <c:pt idx="743">
                  <c:v>-11.884567147835273</c:v>
                </c:pt>
                <c:pt idx="744">
                  <c:v>-11.894937904581557</c:v>
                </c:pt>
                <c:pt idx="745">
                  <c:v>-11.905308673419286</c:v>
                </c:pt>
                <c:pt idx="746">
                  <c:v>-11.915679454348178</c:v>
                </c:pt>
                <c:pt idx="747">
                  <c:v>-11.926050247367947</c:v>
                </c:pt>
                <c:pt idx="748">
                  <c:v>-11.936421052478307</c:v>
                </c:pt>
                <c:pt idx="749">
                  <c:v>-11.946791869678977</c:v>
                </c:pt>
                <c:pt idx="750">
                  <c:v>-11.957162698969672</c:v>
                </c:pt>
                <c:pt idx="751">
                  <c:v>-11.967533540350107</c:v>
                </c:pt>
                <c:pt idx="752">
                  <c:v>-11.977904393819999</c:v>
                </c:pt>
                <c:pt idx="753">
                  <c:v>-11.988275259379064</c:v>
                </c:pt>
                <c:pt idx="754">
                  <c:v>-11.998646137027016</c:v>
                </c:pt>
                <c:pt idx="755">
                  <c:v>-12.009017026763575</c:v>
                </c:pt>
                <c:pt idx="756">
                  <c:v>-12.019387928588452</c:v>
                </c:pt>
                <c:pt idx="757">
                  <c:v>-12.029758842501366</c:v>
                </c:pt>
                <c:pt idx="758">
                  <c:v>-12.04012976850203</c:v>
                </c:pt>
                <c:pt idx="759">
                  <c:v>-12.050500706590162</c:v>
                </c:pt>
                <c:pt idx="760">
                  <c:v>-12.060871656765476</c:v>
                </c:pt>
                <c:pt idx="761">
                  <c:v>-12.071242619027691</c:v>
                </c:pt>
                <c:pt idx="762">
                  <c:v>-12.08161359337652</c:v>
                </c:pt>
                <c:pt idx="763">
                  <c:v>-12.09198457981168</c:v>
                </c:pt>
                <c:pt idx="764">
                  <c:v>-12.102355578332887</c:v>
                </c:pt>
                <c:pt idx="765">
                  <c:v>-12.112726588939855</c:v>
                </c:pt>
                <c:pt idx="766">
                  <c:v>-12.123097611632303</c:v>
                </c:pt>
                <c:pt idx="767">
                  <c:v>-12.133468646409945</c:v>
                </c:pt>
                <c:pt idx="768">
                  <c:v>-12.143839693272497</c:v>
                </c:pt>
                <c:pt idx="769">
                  <c:v>-12.154210752219676</c:v>
                </c:pt>
                <c:pt idx="770">
                  <c:v>-12.164581823251195</c:v>
                </c:pt>
                <c:pt idx="771">
                  <c:v>-12.174952906366773</c:v>
                </c:pt>
                <c:pt idx="772">
                  <c:v>-12.185324001566125</c:v>
                </c:pt>
                <c:pt idx="773">
                  <c:v>-12.195695108848966</c:v>
                </c:pt>
                <c:pt idx="774">
                  <c:v>-12.206066228215013</c:v>
                </c:pt>
                <c:pt idx="775">
                  <c:v>-12.216437359663981</c:v>
                </c:pt>
                <c:pt idx="776">
                  <c:v>-12.226808503195587</c:v>
                </c:pt>
                <c:pt idx="777">
                  <c:v>-12.237179658809547</c:v>
                </c:pt>
                <c:pt idx="778">
                  <c:v>-12.247550826505575</c:v>
                </c:pt>
                <c:pt idx="779">
                  <c:v>-12.257922006283389</c:v>
                </c:pt>
                <c:pt idx="780">
                  <c:v>-12.268293198142704</c:v>
                </c:pt>
                <c:pt idx="781">
                  <c:v>-12.278664402083235</c:v>
                </c:pt>
                <c:pt idx="782">
                  <c:v>-12.2890356181047</c:v>
                </c:pt>
                <c:pt idx="783">
                  <c:v>-12.299406846206814</c:v>
                </c:pt>
                <c:pt idx="784">
                  <c:v>-12.309778086389294</c:v>
                </c:pt>
                <c:pt idx="785">
                  <c:v>-12.320149338651852</c:v>
                </c:pt>
                <c:pt idx="786">
                  <c:v>-12.330520602994207</c:v>
                </c:pt>
                <c:pt idx="787">
                  <c:v>-12.340891879416077</c:v>
                </c:pt>
                <c:pt idx="788">
                  <c:v>-12.351263167917175</c:v>
                </c:pt>
                <c:pt idx="789">
                  <c:v>-12.361634468497217</c:v>
                </c:pt>
                <c:pt idx="790">
                  <c:v>-12.372005781155918</c:v>
                </c:pt>
                <c:pt idx="791">
                  <c:v>-12.382377105892997</c:v>
                </c:pt>
                <c:pt idx="792">
                  <c:v>-12.39274844270817</c:v>
                </c:pt>
                <c:pt idx="793">
                  <c:v>-12.403119791601149</c:v>
                </c:pt>
                <c:pt idx="794">
                  <c:v>-12.413491152571654</c:v>
                </c:pt>
                <c:pt idx="795">
                  <c:v>-12.423862525619398</c:v>
                </c:pt>
                <c:pt idx="796">
                  <c:v>-12.4342339107441</c:v>
                </c:pt>
                <c:pt idx="797">
                  <c:v>-12.444605307945473</c:v>
                </c:pt>
                <c:pt idx="798">
                  <c:v>-12.454976717223236</c:v>
                </c:pt>
                <c:pt idx="799">
                  <c:v>-12.465348138577102</c:v>
                </c:pt>
                <c:pt idx="800">
                  <c:v>-12.47571957200679</c:v>
                </c:pt>
                <c:pt idx="801">
                  <c:v>-12.486091017512013</c:v>
                </c:pt>
                <c:pt idx="802">
                  <c:v>-12.496462475092489</c:v>
                </c:pt>
                <c:pt idx="803">
                  <c:v>-12.506833944747934</c:v>
                </c:pt>
                <c:pt idx="804">
                  <c:v>-12.517205426478062</c:v>
                </c:pt>
                <c:pt idx="805">
                  <c:v>-12.527576920282591</c:v>
                </c:pt>
                <c:pt idx="806">
                  <c:v>-12.537948426161238</c:v>
                </c:pt>
                <c:pt idx="807">
                  <c:v>-12.548319944113716</c:v>
                </c:pt>
                <c:pt idx="808">
                  <c:v>-12.558691474139744</c:v>
                </c:pt>
                <c:pt idx="809">
                  <c:v>-12.569063016239035</c:v>
                </c:pt>
                <c:pt idx="810">
                  <c:v>-12.579434570411307</c:v>
                </c:pt>
                <c:pt idx="811">
                  <c:v>-12.589806136656275</c:v>
                </c:pt>
                <c:pt idx="812">
                  <c:v>-12.600177714973658</c:v>
                </c:pt>
                <c:pt idx="813">
                  <c:v>-12.610549305363168</c:v>
                </c:pt>
                <c:pt idx="814">
                  <c:v>-12.620920907824523</c:v>
                </c:pt>
                <c:pt idx="815">
                  <c:v>-12.631292522357439</c:v>
                </c:pt>
                <c:pt idx="816">
                  <c:v>-12.641664148961633</c:v>
                </c:pt>
                <c:pt idx="817">
                  <c:v>-12.652035787636819</c:v>
                </c:pt>
                <c:pt idx="818">
                  <c:v>-12.662407438382715</c:v>
                </c:pt>
                <c:pt idx="819">
                  <c:v>-12.672779101199035</c:v>
                </c:pt>
                <c:pt idx="820">
                  <c:v>-12.683150776085498</c:v>
                </c:pt>
                <c:pt idx="821">
                  <c:v>-12.693522463041816</c:v>
                </c:pt>
                <c:pt idx="822">
                  <c:v>-12.703894162067709</c:v>
                </c:pt>
                <c:pt idx="823">
                  <c:v>-12.714265873162891</c:v>
                </c:pt>
                <c:pt idx="824">
                  <c:v>-12.724637596327078</c:v>
                </c:pt>
                <c:pt idx="825">
                  <c:v>-12.735009331559988</c:v>
                </c:pt>
                <c:pt idx="826">
                  <c:v>-12.745381078861335</c:v>
                </c:pt>
                <c:pt idx="827">
                  <c:v>-12.755752838230837</c:v>
                </c:pt>
                <c:pt idx="828">
                  <c:v>-12.766124609668209</c:v>
                </c:pt>
                <c:pt idx="829">
                  <c:v>-12.776496393173167</c:v>
                </c:pt>
                <c:pt idx="830">
                  <c:v>-12.786868188745427</c:v>
                </c:pt>
                <c:pt idx="831">
                  <c:v>-12.797239996384706</c:v>
                </c:pt>
                <c:pt idx="832">
                  <c:v>-12.807611816090718</c:v>
                </c:pt>
                <c:pt idx="833">
                  <c:v>-12.817983647863182</c:v>
                </c:pt>
                <c:pt idx="834">
                  <c:v>-12.828355491701812</c:v>
                </c:pt>
                <c:pt idx="835">
                  <c:v>-12.838727347606325</c:v>
                </c:pt>
                <c:pt idx="836">
                  <c:v>-12.849099215576437</c:v>
                </c:pt>
                <c:pt idx="837">
                  <c:v>-12.859471095611864</c:v>
                </c:pt>
                <c:pt idx="838">
                  <c:v>-12.869842987712323</c:v>
                </c:pt>
                <c:pt idx="839">
                  <c:v>-12.880214891877529</c:v>
                </c:pt>
                <c:pt idx="840">
                  <c:v>-12.890586808107198</c:v>
                </c:pt>
                <c:pt idx="841">
                  <c:v>-12.900958736401048</c:v>
                </c:pt>
                <c:pt idx="842">
                  <c:v>-12.911330676758794</c:v>
                </c:pt>
                <c:pt idx="843">
                  <c:v>-12.921702629180153</c:v>
                </c:pt>
                <c:pt idx="844">
                  <c:v>-12.93207459366484</c:v>
                </c:pt>
                <c:pt idx="845">
                  <c:v>-12.942446570212571</c:v>
                </c:pt>
                <c:pt idx="846">
                  <c:v>-12.952818558823063</c:v>
                </c:pt>
                <c:pt idx="847">
                  <c:v>-12.963190559496031</c:v>
                </c:pt>
                <c:pt idx="848">
                  <c:v>-12.973562572231192</c:v>
                </c:pt>
                <c:pt idx="849">
                  <c:v>-12.983934597028263</c:v>
                </c:pt>
                <c:pt idx="850">
                  <c:v>-12.994306633886959</c:v>
                </c:pt>
                <c:pt idx="851">
                  <c:v>-13.004678682806997</c:v>
                </c:pt>
                <c:pt idx="852">
                  <c:v>-13.015050743788093</c:v>
                </c:pt>
                <c:pt idx="853">
                  <c:v>-13.025422816829963</c:v>
                </c:pt>
                <c:pt idx="854">
                  <c:v>-13.035794901932322</c:v>
                </c:pt>
                <c:pt idx="855">
                  <c:v>-13.046166999094888</c:v>
                </c:pt>
                <c:pt idx="856">
                  <c:v>-13.056539108317377</c:v>
                </c:pt>
                <c:pt idx="857">
                  <c:v>-13.066911229599505</c:v>
                </c:pt>
                <c:pt idx="858">
                  <c:v>-13.077283362940987</c:v>
                </c:pt>
                <c:pt idx="859">
                  <c:v>-13.087655508341541</c:v>
                </c:pt>
                <c:pt idx="860">
                  <c:v>-13.098027665800883</c:v>
                </c:pt>
                <c:pt idx="861">
                  <c:v>-13.108399835318728</c:v>
                </c:pt>
                <c:pt idx="862">
                  <c:v>-13.118772016894793</c:v>
                </c:pt>
                <c:pt idx="863">
                  <c:v>-13.129144210528795</c:v>
                </c:pt>
                <c:pt idx="864">
                  <c:v>-13.139516416220449</c:v>
                </c:pt>
                <c:pt idx="865">
                  <c:v>-13.149888633969471</c:v>
                </c:pt>
                <c:pt idx="866">
                  <c:v>-13.16026086377558</c:v>
                </c:pt>
                <c:pt idx="867">
                  <c:v>-13.170633105638489</c:v>
                </c:pt>
                <c:pt idx="868">
                  <c:v>-13.181005359557915</c:v>
                </c:pt>
                <c:pt idx="869">
                  <c:v>-13.191377625533576</c:v>
                </c:pt>
                <c:pt idx="870">
                  <c:v>-13.201749903565187</c:v>
                </c:pt>
                <c:pt idx="871">
                  <c:v>-13.212122193652464</c:v>
                </c:pt>
                <c:pt idx="872">
                  <c:v>-13.222494495795123</c:v>
                </c:pt>
                <c:pt idx="873">
                  <c:v>-13.232866809992881</c:v>
                </c:pt>
                <c:pt idx="874">
                  <c:v>-13.243239136245455</c:v>
                </c:pt>
                <c:pt idx="875">
                  <c:v>-13.25361147455256</c:v>
                </c:pt>
                <c:pt idx="876">
                  <c:v>-13.263983824913913</c:v>
                </c:pt>
                <c:pt idx="877">
                  <c:v>-13.27435618732923</c:v>
                </c:pt>
                <c:pt idx="878">
                  <c:v>-13.284728561798227</c:v>
                </c:pt>
                <c:pt idx="879">
                  <c:v>-13.29510094832062</c:v>
                </c:pt>
                <c:pt idx="880">
                  <c:v>-13.305473346896127</c:v>
                </c:pt>
                <c:pt idx="881">
                  <c:v>-13.315845757524464</c:v>
                </c:pt>
                <c:pt idx="882">
                  <c:v>-13.326218180205345</c:v>
                </c:pt>
                <c:pt idx="883">
                  <c:v>-13.336590614938489</c:v>
                </c:pt>
                <c:pt idx="884">
                  <c:v>-13.34696306172361</c:v>
                </c:pt>
                <c:pt idx="885">
                  <c:v>-13.357335520560426</c:v>
                </c:pt>
                <c:pt idx="886">
                  <c:v>-13.367707991448652</c:v>
                </c:pt>
                <c:pt idx="887">
                  <c:v>-13.378080474388007</c:v>
                </c:pt>
                <c:pt idx="888">
                  <c:v>-13.388452969378205</c:v>
                </c:pt>
                <c:pt idx="889">
                  <c:v>-13.398825476418963</c:v>
                </c:pt>
                <c:pt idx="890">
                  <c:v>-13.409197995509997</c:v>
                </c:pt>
                <c:pt idx="891">
                  <c:v>-13.419570526651023</c:v>
                </c:pt>
                <c:pt idx="892">
                  <c:v>-13.429943069841759</c:v>
                </c:pt>
                <c:pt idx="893">
                  <c:v>-13.44031562508192</c:v>
                </c:pt>
                <c:pt idx="894">
                  <c:v>-13.450688192371222</c:v>
                </c:pt>
                <c:pt idx="895">
                  <c:v>-13.461060771709382</c:v>
                </c:pt>
                <c:pt idx="896">
                  <c:v>-13.471433363096118</c:v>
                </c:pt>
                <c:pt idx="897">
                  <c:v>-13.481805966531143</c:v>
                </c:pt>
                <c:pt idx="898">
                  <c:v>-13.492178582014175</c:v>
                </c:pt>
                <c:pt idx="899">
                  <c:v>-13.502551209544931</c:v>
                </c:pt>
                <c:pt idx="900">
                  <c:v>-13.512923849123128</c:v>
                </c:pt>
                <c:pt idx="901">
                  <c:v>-13.523296500748481</c:v>
                </c:pt>
                <c:pt idx="902">
                  <c:v>-13.533669164420706</c:v>
                </c:pt>
                <c:pt idx="903">
                  <c:v>-13.544041840139521</c:v>
                </c:pt>
                <c:pt idx="904">
                  <c:v>-13.55441452790464</c:v>
                </c:pt>
                <c:pt idx="905">
                  <c:v>-13.564787227715781</c:v>
                </c:pt>
                <c:pt idx="906">
                  <c:v>-13.575159939572661</c:v>
                </c:pt>
                <c:pt idx="907">
                  <c:v>-13.585532663474995</c:v>
                </c:pt>
                <c:pt idx="908">
                  <c:v>-13.595905399422501</c:v>
                </c:pt>
                <c:pt idx="909">
                  <c:v>-13.606278147414894</c:v>
                </c:pt>
                <c:pt idx="910">
                  <c:v>-13.616650907451891</c:v>
                </c:pt>
                <c:pt idx="911">
                  <c:v>-13.627023679533208</c:v>
                </c:pt>
                <c:pt idx="912">
                  <c:v>-13.637396463658561</c:v>
                </c:pt>
                <c:pt idx="913">
                  <c:v>-13.647769259827669</c:v>
                </c:pt>
                <c:pt idx="914">
                  <c:v>-13.658142068040245</c:v>
                </c:pt>
                <c:pt idx="915">
                  <c:v>-13.668514888296007</c:v>
                </c:pt>
                <c:pt idx="916">
                  <c:v>-13.678887720594673</c:v>
                </c:pt>
                <c:pt idx="917">
                  <c:v>-13.689260564935958</c:v>
                </c:pt>
                <c:pt idx="918">
                  <c:v>-13.699633421319579</c:v>
                </c:pt>
                <c:pt idx="919">
                  <c:v>-13.71000628974525</c:v>
                </c:pt>
                <c:pt idx="920">
                  <c:v>-13.72037917021269</c:v>
                </c:pt>
                <c:pt idx="921">
                  <c:v>-13.730752062721614</c:v>
                </c:pt>
                <c:pt idx="922">
                  <c:v>-13.741124967271739</c:v>
                </c:pt>
                <c:pt idx="923">
                  <c:v>-13.751497883862783</c:v>
                </c:pt>
                <c:pt idx="924">
                  <c:v>-13.761870812494461</c:v>
                </c:pt>
                <c:pt idx="925">
                  <c:v>-13.772243753166489</c:v>
                </c:pt>
                <c:pt idx="926">
                  <c:v>-13.782616705878585</c:v>
                </c:pt>
                <c:pt idx="927">
                  <c:v>-13.792989670630464</c:v>
                </c:pt>
                <c:pt idx="928">
                  <c:v>-13.803362647421842</c:v>
                </c:pt>
                <c:pt idx="929">
                  <c:v>-13.813735636252439</c:v>
                </c:pt>
                <c:pt idx="930">
                  <c:v>-13.824108637121968</c:v>
                </c:pt>
                <c:pt idx="931">
                  <c:v>-13.834481650030147</c:v>
                </c:pt>
                <c:pt idx="932">
                  <c:v>-13.844854674976693</c:v>
                </c:pt>
                <c:pt idx="933">
                  <c:v>-13.855227711961321</c:v>
                </c:pt>
                <c:pt idx="934">
                  <c:v>-13.865600760983748</c:v>
                </c:pt>
                <c:pt idx="935">
                  <c:v>-13.87597382204369</c:v>
                </c:pt>
                <c:pt idx="936">
                  <c:v>-13.886346895140864</c:v>
                </c:pt>
                <c:pt idx="937">
                  <c:v>-13.896719980274987</c:v>
                </c:pt>
                <c:pt idx="938">
                  <c:v>-13.907093077445776</c:v>
                </c:pt>
                <c:pt idx="939">
                  <c:v>-13.917466186652947</c:v>
                </c:pt>
                <c:pt idx="940">
                  <c:v>-13.927839307896216</c:v>
                </c:pt>
                <c:pt idx="941">
                  <c:v>-13.938212441175299</c:v>
                </c:pt>
                <c:pt idx="942">
                  <c:v>-13.948585586489914</c:v>
                </c:pt>
                <c:pt idx="943">
                  <c:v>-13.958958743839776</c:v>
                </c:pt>
                <c:pt idx="944">
                  <c:v>-13.969331913224604</c:v>
                </c:pt>
                <c:pt idx="945">
                  <c:v>-13.979705094644112</c:v>
                </c:pt>
                <c:pt idx="946">
                  <c:v>-13.990078288098017</c:v>
                </c:pt>
                <c:pt idx="947">
                  <c:v>-14.000451493586036</c:v>
                </c:pt>
                <c:pt idx="948">
                  <c:v>-14.010824711107887</c:v>
                </c:pt>
                <c:pt idx="949">
                  <c:v>-14.021197940663285</c:v>
                </c:pt>
                <c:pt idx="950">
                  <c:v>-14.031571182251946</c:v>
                </c:pt>
                <c:pt idx="951">
                  <c:v>-14.041944435873589</c:v>
                </c:pt>
                <c:pt idx="952">
                  <c:v>-14.052317701527928</c:v>
                </c:pt>
                <c:pt idx="953">
                  <c:v>-14.062690979214681</c:v>
                </c:pt>
                <c:pt idx="954">
                  <c:v>-14.073064268933564</c:v>
                </c:pt>
                <c:pt idx="955">
                  <c:v>-14.083437570684293</c:v>
                </c:pt>
                <c:pt idx="956">
                  <c:v>-14.093810884466585</c:v>
                </c:pt>
                <c:pt idx="957">
                  <c:v>-14.104184210280158</c:v>
                </c:pt>
                <c:pt idx="958">
                  <c:v>-14.114557548124727</c:v>
                </c:pt>
                <c:pt idx="959">
                  <c:v>-14.124930898000009</c:v>
                </c:pt>
                <c:pt idx="960">
                  <c:v>-14.135304259905721</c:v>
                </c:pt>
                <c:pt idx="961">
                  <c:v>-14.145677633841579</c:v>
                </c:pt>
                <c:pt idx="962">
                  <c:v>-14.1560510198073</c:v>
                </c:pt>
                <c:pt idx="963">
                  <c:v>-14.166424417802601</c:v>
                </c:pt>
                <c:pt idx="964">
                  <c:v>-14.176797827827198</c:v>
                </c:pt>
                <c:pt idx="965">
                  <c:v>-14.187171249880807</c:v>
                </c:pt>
                <c:pt idx="966">
                  <c:v>-14.197544683963146</c:v>
                </c:pt>
                <c:pt idx="967">
                  <c:v>-14.207918130073931</c:v>
                </c:pt>
                <c:pt idx="968">
                  <c:v>-14.21829158821288</c:v>
                </c:pt>
                <c:pt idx="969">
                  <c:v>-14.228665058379708</c:v>
                </c:pt>
                <c:pt idx="970">
                  <c:v>-14.239038540574132</c:v>
                </c:pt>
                <c:pt idx="971">
                  <c:v>-14.249412034795869</c:v>
                </c:pt>
                <c:pt idx="972">
                  <c:v>-14.259785541044634</c:v>
                </c:pt>
                <c:pt idx="973">
                  <c:v>-14.270159059320147</c:v>
                </c:pt>
                <c:pt idx="974">
                  <c:v>-14.280532589622121</c:v>
                </c:pt>
                <c:pt idx="975">
                  <c:v>-14.290906131950274</c:v>
                </c:pt>
                <c:pt idx="976">
                  <c:v>-14.301279686304325</c:v>
                </c:pt>
                <c:pt idx="977">
                  <c:v>-14.311653252683987</c:v>
                </c:pt>
                <c:pt idx="978">
                  <c:v>-14.32202683108898</c:v>
                </c:pt>
                <c:pt idx="979">
                  <c:v>-14.332400421519019</c:v>
                </c:pt>
                <c:pt idx="980">
                  <c:v>-14.342774023973819</c:v>
                </c:pt>
                <c:pt idx="981">
                  <c:v>-14.353147638453098</c:v>
                </c:pt>
                <c:pt idx="982">
                  <c:v>-14.363521264956574</c:v>
                </c:pt>
                <c:pt idx="983">
                  <c:v>-14.373894903483963</c:v>
                </c:pt>
                <c:pt idx="984">
                  <c:v>-14.384268554034982</c:v>
                </c:pt>
                <c:pt idx="985">
                  <c:v>-14.394642216609347</c:v>
                </c:pt>
                <c:pt idx="986">
                  <c:v>-14.405015891206775</c:v>
                </c:pt>
                <c:pt idx="987">
                  <c:v>-14.415389577826982</c:v>
                </c:pt>
                <c:pt idx="988">
                  <c:v>-14.425763276469686</c:v>
                </c:pt>
                <c:pt idx="989">
                  <c:v>-14.436136987134603</c:v>
                </c:pt>
                <c:pt idx="990">
                  <c:v>-14.44651070982145</c:v>
                </c:pt>
                <c:pt idx="991">
                  <c:v>-14.456884444529942</c:v>
                </c:pt>
                <c:pt idx="992">
                  <c:v>-14.467258191259798</c:v>
                </c:pt>
                <c:pt idx="993">
                  <c:v>-14.477631950010736</c:v>
                </c:pt>
                <c:pt idx="994">
                  <c:v>-14.488005720782468</c:v>
                </c:pt>
                <c:pt idx="995">
                  <c:v>-14.498379503574714</c:v>
                </c:pt>
                <c:pt idx="996">
                  <c:v>-14.508753298387191</c:v>
                </c:pt>
                <c:pt idx="997">
                  <c:v>-14.519127105219615</c:v>
                </c:pt>
                <c:pt idx="998">
                  <c:v>-14.529500924071703</c:v>
                </c:pt>
                <c:pt idx="999">
                  <c:v>-14.53987475494317</c:v>
                </c:pt>
                <c:pt idx="1000">
                  <c:v>-14.550248597833736</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131.0988212175593</c:v>
                </c:pt>
                <c:pt idx="1">
                  <c:v>131.48496544931137</c:v>
                </c:pt>
                <c:pt idx="2">
                  <c:v>131.87066443683017</c:v>
                </c:pt>
                <c:pt idx="3">
                  <c:v>132.25591955247907</c:v>
                </c:pt>
                <c:pt idx="4">
                  <c:v>132.64073216272351</c:v>
                </c:pt>
                <c:pt idx="5">
                  <c:v>133.02510362816565</c:v>
                </c:pt>
                <c:pt idx="6">
                  <c:v>133.40903530357886</c:v>
                </c:pt>
                <c:pt idx="7">
                  <c:v>133.79252853794193</c:v>
                </c:pt>
                <c:pt idx="8">
                  <c:v>134.17558467447307</c:v>
                </c:pt>
                <c:pt idx="9">
                  <c:v>134.55820505066362</c:v>
                </c:pt>
                <c:pt idx="10">
                  <c:v>134.94039099831153</c:v>
                </c:pt>
                <c:pt idx="11">
                  <c:v>135.32214384106013</c:v>
                </c:pt>
                <c:pt idx="12">
                  <c:v>135.70346489198027</c:v>
                </c:pt>
                <c:pt idx="13">
                  <c:v>136.08435545618764</c:v>
                </c:pt>
                <c:pt idx="14">
                  <c:v>136.46481683341483</c:v>
                </c:pt>
                <c:pt idx="15">
                  <c:v>136.84485031804172</c:v>
                </c:pt>
                <c:pt idx="16">
                  <c:v>137.22445719912528</c:v>
                </c:pt>
                <c:pt idx="17">
                  <c:v>137.60363876042942</c:v>
                </c:pt>
                <c:pt idx="18">
                  <c:v>137.98239628045442</c:v>
                </c:pt>
                <c:pt idx="19">
                  <c:v>138.36073103246636</c:v>
                </c:pt>
                <c:pt idx="20">
                  <c:v>138.73864428452615</c:v>
                </c:pt>
                <c:pt idx="21">
                  <c:v>139.11613730077448</c:v>
                </c:pt>
                <c:pt idx="22">
                  <c:v>139.49321134269536</c:v>
                </c:pt>
                <c:pt idx="23">
                  <c:v>139.86986766784511</c:v>
                </c:pt>
                <c:pt idx="24">
                  <c:v>140.24610752860266</c:v>
                </c:pt>
                <c:pt idx="25">
                  <c:v>140.62193217219871</c:v>
                </c:pt>
                <c:pt idx="26">
                  <c:v>140.99734284074464</c:v>
                </c:pt>
                <c:pt idx="27">
                  <c:v>141.37234077126126</c:v>
                </c:pt>
                <c:pt idx="28">
                  <c:v>141.74692719570734</c:v>
                </c:pt>
                <c:pt idx="29">
                  <c:v>142.12110334100791</c:v>
                </c:pt>
                <c:pt idx="30">
                  <c:v>142.49487042908243</c:v>
                </c:pt>
                <c:pt idx="31">
                  <c:v>142.86822967687263</c:v>
                </c:pt>
                <c:pt idx="32">
                  <c:v>143.2411822963704</c:v>
                </c:pt>
                <c:pt idx="33">
                  <c:v>143.61372949464518</c:v>
                </c:pt>
                <c:pt idx="34">
                  <c:v>143.98587247387141</c:v>
                </c:pt>
                <c:pt idx="35">
                  <c:v>144.35761243135565</c:v>
                </c:pt>
                <c:pt idx="36">
                  <c:v>144.72895055956357</c:v>
                </c:pt>
                <c:pt idx="37">
                  <c:v>145.09988804614679</c:v>
                </c:pt>
                <c:pt idx="38">
                  <c:v>145.47042607396935</c:v>
                </c:pt>
                <c:pt idx="39">
                  <c:v>145.84056582113425</c:v>
                </c:pt>
                <c:pt idx="40">
                  <c:v>146.21030846100962</c:v>
                </c:pt>
                <c:pt idx="41">
                  <c:v>146.57965516225485</c:v>
                </c:pt>
                <c:pt idx="42">
                  <c:v>146.94860708884639</c:v>
                </c:pt>
                <c:pt idx="43">
                  <c:v>147.31716540010351</c:v>
                </c:pt>
                <c:pt idx="44">
                  <c:v>147.68533125071374</c:v>
                </c:pt>
                <c:pt idx="45">
                  <c:v>148.05310579075834</c:v>
                </c:pt>
                <c:pt idx="46">
                  <c:v>148.42049016573733</c:v>
                </c:pt>
                <c:pt idx="47">
                  <c:v>148.78748551659467</c:v>
                </c:pt>
                <c:pt idx="48">
                  <c:v>149.15409297974293</c:v>
                </c:pt>
                <c:pt idx="49">
                  <c:v>149.52031368708802</c:v>
                </c:pt>
                <c:pt idx="50">
                  <c:v>149.88614876605374</c:v>
                </c:pt>
                <c:pt idx="51">
                  <c:v>150.25159933960603</c:v>
                </c:pt>
                <c:pt idx="52">
                  <c:v>150.61666652627716</c:v>
                </c:pt>
                <c:pt idx="53">
                  <c:v>150.98135144018974</c:v>
                </c:pt>
                <c:pt idx="54">
                  <c:v>151.34565519108057</c:v>
                </c:pt>
                <c:pt idx="55">
                  <c:v>151.70957888432429</c:v>
                </c:pt>
                <c:pt idx="56">
                  <c:v>152.07312362095695</c:v>
                </c:pt>
                <c:pt idx="57">
                  <c:v>152.4362904976993</c:v>
                </c:pt>
                <c:pt idx="58">
                  <c:v>152.79908060698006</c:v>
                </c:pt>
                <c:pt idx="59">
                  <c:v>153.16149503695888</c:v>
                </c:pt>
                <c:pt idx="60">
                  <c:v>153.52353487154937</c:v>
                </c:pt>
                <c:pt idx="61">
                  <c:v>153.88520119044173</c:v>
                </c:pt>
                <c:pt idx="62">
                  <c:v>154.24649506912539</c:v>
                </c:pt>
                <c:pt idx="63">
                  <c:v>154.60741757891137</c:v>
                </c:pt>
                <c:pt idx="64">
                  <c:v>154.96796978695471</c:v>
                </c:pt>
                <c:pt idx="65">
                  <c:v>155.32815275627647</c:v>
                </c:pt>
                <c:pt idx="66">
                  <c:v>155.6879675457858</c:v>
                </c:pt>
                <c:pt idx="67">
                  <c:v>156.04741521030175</c:v>
                </c:pt>
                <c:pt idx="68">
                  <c:v>156.40649680057501</c:v>
                </c:pt>
                <c:pt idx="69">
                  <c:v>156.76521336330944</c:v>
                </c:pt>
                <c:pt idx="70">
                  <c:v>157.12356594118347</c:v>
                </c:pt>
                <c:pt idx="71">
                  <c:v>157.48155557287143</c:v>
                </c:pt>
                <c:pt idx="72">
                  <c:v>157.83918329306459</c:v>
                </c:pt>
                <c:pt idx="73">
                  <c:v>158.19645013249226</c:v>
                </c:pt>
                <c:pt idx="74">
                  <c:v>158.5533571179426</c:v>
                </c:pt>
                <c:pt idx="75">
                  <c:v>158.90990527228328</c:v>
                </c:pt>
                <c:pt idx="76">
                  <c:v>159.26609561448217</c:v>
                </c:pt>
                <c:pt idx="77">
                  <c:v>159.62192915962774</c:v>
                </c:pt>
                <c:pt idx="78">
                  <c:v>159.97740691894933</c:v>
                </c:pt>
                <c:pt idx="79">
                  <c:v>160.33252989983743</c:v>
                </c:pt>
                <c:pt idx="80">
                  <c:v>160.68729910586359</c:v>
                </c:pt>
                <c:pt idx="81">
                  <c:v>161.04171553680052</c:v>
                </c:pt>
                <c:pt idx="82">
                  <c:v>161.39578018864171</c:v>
                </c:pt>
                <c:pt idx="83">
                  <c:v>161.74949405362119</c:v>
                </c:pt>
                <c:pt idx="84">
                  <c:v>162.10285812023304</c:v>
                </c:pt>
                <c:pt idx="85">
                  <c:v>162.45587337325077</c:v>
                </c:pt>
                <c:pt idx="86">
                  <c:v>162.80854079374666</c:v>
                </c:pt>
                <c:pt idx="87">
                  <c:v>163.16086135911084</c:v>
                </c:pt>
                <c:pt idx="88">
                  <c:v>163.51283604307039</c:v>
                </c:pt>
                <c:pt idx="89">
                  <c:v>163.8644658157082</c:v>
                </c:pt>
                <c:pt idx="90">
                  <c:v>164.21575164348181</c:v>
                </c:pt>
                <c:pt idx="91">
                  <c:v>164.56669448924202</c:v>
                </c:pt>
                <c:pt idx="92">
                  <c:v>164.91729531225153</c:v>
                </c:pt>
                <c:pt idx="93">
                  <c:v>165.26755506820319</c:v>
                </c:pt>
                <c:pt idx="94">
                  <c:v>165.61747470923851</c:v>
                </c:pt>
                <c:pt idx="95">
                  <c:v>165.96705518396575</c:v>
                </c:pt>
                <c:pt idx="96">
                  <c:v>166.31629743747803</c:v>
                </c:pt>
                <c:pt idx="97">
                  <c:v>166.66520241137121</c:v>
                </c:pt>
                <c:pt idx="98">
                  <c:v>167.01377104376189</c:v>
                </c:pt>
                <c:pt idx="99">
                  <c:v>167.362004269305</c:v>
                </c:pt>
                <c:pt idx="100">
                  <c:v>167.70990301921148</c:v>
                </c:pt>
                <c:pt idx="101">
                  <c:v>171.17056622310895</c:v>
                </c:pt>
                <c:pt idx="102">
                  <c:v>174.59837916586986</c:v>
                </c:pt>
                <c:pt idx="103">
                  <c:v>177.99424174881028</c:v>
                </c:pt>
                <c:pt idx="104">
                  <c:v>181.3590216117768</c:v>
                </c:pt>
                <c:pt idx="105">
                  <c:v>184.69355571745621</c:v>
                </c:pt>
                <c:pt idx="106">
                  <c:v>187.99865183955237</c:v>
                </c:pt>
                <c:pt idx="107">
                  <c:v>191.27508996176954</c:v>
                </c:pt>
                <c:pt idx="108">
                  <c:v>194.52362359396014</c:v>
                </c:pt>
                <c:pt idx="109">
                  <c:v>197.74498101126923</c:v>
                </c:pt>
                <c:pt idx="110">
                  <c:v>200.93986642163139</c:v>
                </c:pt>
                <c:pt idx="111">
                  <c:v>204.10896106654289</c:v>
                </c:pt>
                <c:pt idx="112">
                  <c:v>207.25292425963838</c:v>
                </c:pt>
                <c:pt idx="113">
                  <c:v>210.37239436724428</c:v>
                </c:pt>
                <c:pt idx="114">
                  <c:v>213.46798973475438</c:v>
                </c:pt>
                <c:pt idx="115">
                  <c:v>216.54030956237619</c:v>
                </c:pt>
                <c:pt idx="116">
                  <c:v>219.58993473352521</c:v>
                </c:pt>
                <c:pt idx="117">
                  <c:v>222.61742859889625</c:v>
                </c:pt>
                <c:pt idx="118">
                  <c:v>225.62333771901373</c:v>
                </c:pt>
                <c:pt idx="119">
                  <c:v>228.60819256785504</c:v>
                </c:pt>
                <c:pt idx="120">
                  <c:v>231.57250819995065</c:v>
                </c:pt>
                <c:pt idx="121">
                  <c:v>234.51678488318913</c:v>
                </c:pt>
                <c:pt idx="122">
                  <c:v>237.4415086993948</c:v>
                </c:pt>
                <c:pt idx="123">
                  <c:v>240.34715211459763</c:v>
                </c:pt>
                <c:pt idx="124">
                  <c:v>243.23417452077857</c:v>
                </c:pt>
                <c:pt idx="125">
                  <c:v>246.10302275074815</c:v>
                </c:pt>
                <c:pt idx="126">
                  <c:v>248.9541315677001</c:v>
                </c:pt>
                <c:pt idx="127">
                  <c:v>251.78792413087444</c:v>
                </c:pt>
                <c:pt idx="128">
                  <c:v>254.60481243866582</c:v>
                </c:pt>
                <c:pt idx="129">
                  <c:v>257.40519775042054</c:v>
                </c:pt>
                <c:pt idx="130">
                  <c:v>260.18947098808121</c:v>
                </c:pt>
                <c:pt idx="131">
                  <c:v>262.95801311875852</c:v>
                </c:pt>
                <c:pt idx="132">
                  <c:v>265.71119551923618</c:v>
                </c:pt>
                <c:pt idx="133">
                  <c:v>268.44938032334744</c:v>
                </c:pt>
                <c:pt idx="134">
                  <c:v>271.17292075309638</c:v>
                </c:pt>
                <c:pt idx="135">
                  <c:v>273.88216143433937</c:v>
                </c:pt>
                <c:pt idx="136">
                  <c:v>276.57743869778494</c:v>
                </c:pt>
                <c:pt idx="137">
                  <c:v>279.2590808660193</c:v>
                </c:pt>
                <c:pt idx="138">
                  <c:v>281.92740852721471</c:v>
                </c:pt>
                <c:pt idx="139">
                  <c:v>284.58273479613268</c:v>
                </c:pt>
                <c:pt idx="140">
                  <c:v>287.22536556298957</c:v>
                </c:pt>
                <c:pt idx="141">
                  <c:v>289.85559973071213</c:v>
                </c:pt>
                <c:pt idx="142">
                  <c:v>292.47372944107042</c:v>
                </c:pt>
                <c:pt idx="143">
                  <c:v>295.08004029013927</c:v>
                </c:pt>
                <c:pt idx="144">
                  <c:v>297.67481153350315</c:v>
                </c:pt>
                <c:pt idx="145">
                  <c:v>300.25831628158653</c:v>
                </c:pt>
                <c:pt idx="146">
                  <c:v>302.83082168545803</c:v>
                </c:pt>
                <c:pt idx="147">
                  <c:v>305.39258911342608</c:v>
                </c:pt>
                <c:pt idx="148">
                  <c:v>307.94387431871223</c:v>
                </c:pt>
                <c:pt idx="149">
                  <c:v>310.4849275984601</c:v>
                </c:pt>
                <c:pt idx="150">
                  <c:v>313.01599394430684</c:v>
                </c:pt>
                <c:pt idx="151">
                  <c:v>315.53731318471688</c:v>
                </c:pt>
                <c:pt idx="152">
                  <c:v>318.0491201192491</c:v>
                </c:pt>
                <c:pt idx="153">
                  <c:v>320.55164464489962</c:v>
                </c:pt>
                <c:pt idx="154">
                  <c:v>323.04511187463555</c:v>
                </c:pt>
                <c:pt idx="155">
                  <c:v>325.52974224820639</c:v>
                </c:pt>
                <c:pt idx="156">
                  <c:v>328.00575163529112</c:v>
                </c:pt>
                <c:pt idx="157">
                  <c:v>330.47335143101145</c:v>
                </c:pt>
                <c:pt idx="158">
                  <c:v>332.93274864381192</c:v>
                </c:pt>
                <c:pt idx="159">
                  <c:v>335.38414597567885</c:v>
                </c:pt>
                <c:pt idx="160">
                  <c:v>337.8277418946405</c:v>
                </c:pt>
                <c:pt idx="161">
                  <c:v>340.2637306994597</c:v>
                </c:pt>
                <c:pt idx="162">
                  <c:v>342.69230257640157</c:v>
                </c:pt>
                <c:pt idx="163">
                  <c:v>345.11364364792621</c:v>
                </c:pt>
                <c:pt idx="164">
                  <c:v>347.5279360131268</c:v>
                </c:pt>
                <c:pt idx="165">
                  <c:v>349.9353577797026</c:v>
                </c:pt>
                <c:pt idx="166">
                  <c:v>352.33608308722648</c:v>
                </c:pt>
                <c:pt idx="167">
                  <c:v>354.73028212143799</c:v>
                </c:pt>
                <c:pt idx="168">
                  <c:v>357.11812111926622</c:v>
                </c:pt>
                <c:pt idx="169">
                  <c:v>359.49976236426329</c:v>
                </c:pt>
                <c:pt idx="170">
                  <c:v>361.87536417210981</c:v>
                </c:pt>
                <c:pt idx="171">
                  <c:v>364.2450808658399</c:v>
                </c:pt>
                <c:pt idx="172">
                  <c:v>366.60906274042765</c:v>
                </c:pt>
                <c:pt idx="173">
                  <c:v>368.96745601638139</c:v>
                </c:pt>
                <c:pt idx="174">
                  <c:v>371.3204027820089</c:v>
                </c:pt>
                <c:pt idx="175">
                  <c:v>373.66804092405073</c:v>
                </c:pt>
                <c:pt idx="176">
                  <c:v>376.01050404643246</c:v>
                </c:pt>
                <c:pt idx="177">
                  <c:v>378.34792137696468</c:v>
                </c:pt>
                <c:pt idx="178">
                  <c:v>380.68041766192704</c:v>
                </c:pt>
                <c:pt idx="179">
                  <c:v>383.00811304861378</c:v>
                </c:pt>
                <c:pt idx="180">
                  <c:v>385.33112295609902</c:v>
                </c:pt>
                <c:pt idx="181">
                  <c:v>387.6495579347025</c:v>
                </c:pt>
                <c:pt idx="182">
                  <c:v>389.96352351490782</c:v>
                </c:pt>
                <c:pt idx="183">
                  <c:v>392.27312004680209</c:v>
                </c:pt>
                <c:pt idx="184">
                  <c:v>394.57844253147209</c:v>
                </c:pt>
                <c:pt idx="185">
                  <c:v>396.87958044619916</c:v>
                </c:pt>
                <c:pt idx="186">
                  <c:v>399.17661756573597</c:v>
                </c:pt>
                <c:pt idx="187">
                  <c:v>401.46963178240657</c:v>
                </c:pt>
                <c:pt idx="188">
                  <c:v>403.75869492822744</c:v>
                </c:pt>
                <c:pt idx="189">
                  <c:v>406.04387260267214</c:v>
                </c:pt>
                <c:pt idx="190">
                  <c:v>408.32522401006611</c:v>
                </c:pt>
                <c:pt idx="191">
                  <c:v>410.6028018108608</c:v>
                </c:pt>
                <c:pt idx="192">
                  <c:v>412.87665199116645</c:v>
                </c:pt>
                <c:pt idx="193">
                  <c:v>415.14681375488146</c:v>
                </c:pt>
                <c:pt idx="194">
                  <c:v>417.41331944252374</c:v>
                </c:pt>
                <c:pt idx="195">
                  <c:v>419.67619448042905</c:v>
                </c:pt>
                <c:pt idx="196">
                  <c:v>421.93545736334073</c:v>
                </c:pt>
                <c:pt idx="197">
                  <c:v>424.19111967259425</c:v>
                </c:pt>
                <c:pt idx="198">
                  <c:v>426.44318613114245</c:v>
                </c:pt>
                <c:pt idx="199">
                  <c:v>428.69165469562773</c:v>
                </c:pt>
                <c:pt idx="200">
                  <c:v>430.93651668465048</c:v>
                </c:pt>
                <c:pt idx="201">
                  <c:v>433.17775694137919</c:v>
                </c:pt>
                <c:pt idx="202">
                  <c:v>435.41535402775577</c:v>
                </c:pt>
                <c:pt idx="203">
                  <c:v>437.64928044682068</c:v>
                </c:pt>
                <c:pt idx="204">
                  <c:v>439.87950288915113</c:v>
                </c:pt>
                <c:pt idx="205">
                  <c:v>442.10598249908156</c:v>
                </c:pt>
                <c:pt idx="206">
                  <c:v>444.32867515625935</c:v>
                </c:pt>
                <c:pt idx="207">
                  <c:v>446.54753176815638</c:v>
                </c:pt>
                <c:pt idx="208">
                  <c:v>448.76249856938063</c:v>
                </c:pt>
                <c:pt idx="209">
                  <c:v>450.97351742397552</c:v>
                </c:pt>
                <c:pt idx="210">
                  <c:v>453.18052612731645</c:v>
                </c:pt>
                <c:pt idx="211">
                  <c:v>455.38345870468328</c:v>
                </c:pt>
                <c:pt idx="212">
                  <c:v>457.58224570406958</c:v>
                </c:pt>
                <c:pt idx="213">
                  <c:v>459.77681448126111</c:v>
                </c:pt>
                <c:pt idx="214">
                  <c:v>461.96708947565742</c:v>
                </c:pt>
                <c:pt idx="215">
                  <c:v>464.15299247571278</c:v>
                </c:pt>
                <c:pt idx="216">
                  <c:v>466.33444287322391</c:v>
                </c:pt>
                <c:pt idx="217">
                  <c:v>468.51135790599426</c:v>
                </c:pt>
                <c:pt idx="218">
                  <c:v>470.68365288865652</c:v>
                </c:pt>
                <c:pt idx="219">
                  <c:v>472.85124143163978</c:v>
                </c:pt>
                <c:pt idx="220">
                  <c:v>475.01403564842906</c:v>
                </c:pt>
                <c:pt idx="221">
                  <c:v>477.1719463513906</c:v>
                </c:pt>
                <c:pt idx="222">
                  <c:v>479.32488323652694</c:v>
                </c:pt>
                <c:pt idx="223">
                  <c:v>481.472755057592</c:v>
                </c:pt>
                <c:pt idx="224">
                  <c:v>483.61546979003805</c:v>
                </c:pt>
                <c:pt idx="225">
                  <c:v>485.75293478529181</c:v>
                </c:pt>
                <c:pt idx="226">
                  <c:v>487.88505691586658</c:v>
                </c:pt>
                <c:pt idx="227">
                  <c:v>490.01174271181725</c:v>
                </c:pt>
                <c:pt idx="228">
                  <c:v>492.13289848903543</c:v>
                </c:pt>
                <c:pt idx="229">
                  <c:v>494.24843046986763</c:v>
                </c:pt>
                <c:pt idx="230">
                  <c:v>496.3582448965193</c:v>
                </c:pt>
                <c:pt idx="231">
                  <c:v>498.46224813768589</c:v>
                </c:pt>
                <c:pt idx="232">
                  <c:v>500.56034678882833</c:v>
                </c:pt>
                <c:pt idx="233">
                  <c:v>502.65244776648535</c:v>
                </c:pt>
                <c:pt idx="234">
                  <c:v>504.7384583969905</c:v>
                </c:pt>
                <c:pt idx="235">
                  <c:v>506.81828649993724</c:v>
                </c:pt>
                <c:pt idx="236">
                  <c:v>508.89184046671215</c:v>
                </c:pt>
                <c:pt idx="237">
                  <c:v>510.95902933439282</c:v>
                </c:pt>
                <c:pt idx="238">
                  <c:v>513.01976285528644</c:v>
                </c:pt>
                <c:pt idx="239">
                  <c:v>515.07395156236373</c:v>
                </c:pt>
                <c:pt idx="240">
                  <c:v>517.12150683082496</c:v>
                </c:pt>
                <c:pt idx="241">
                  <c:v>519.16234093601554</c:v>
                </c:pt>
                <c:pt idx="242">
                  <c:v>521.19636710789416</c:v>
                </c:pt>
                <c:pt idx="243">
                  <c:v>523.22349958223879</c:v>
                </c:pt>
                <c:pt idx="244">
                  <c:v>525.24365364876428</c:v>
                </c:pt>
                <c:pt idx="245">
                  <c:v>527.25674569631065</c:v>
                </c:pt>
                <c:pt idx="246">
                  <c:v>529.26269325525004</c:v>
                </c:pt>
                <c:pt idx="247">
                  <c:v>531.26141503724887</c:v>
                </c:pt>
                <c:pt idx="248">
                  <c:v>533.25283097251258</c:v>
                </c:pt>
                <c:pt idx="249">
                  <c:v>535.23686224463063</c:v>
                </c:pt>
                <c:pt idx="250">
                  <c:v>537.21343132313143</c:v>
                </c:pt>
                <c:pt idx="251">
                  <c:v>539.18246199384919</c:v>
                </c:pt>
                <c:pt idx="252">
                  <c:v>541.14387938719779</c:v>
                </c:pt>
                <c:pt idx="253">
                  <c:v>543.09761000444007</c:v>
                </c:pt>
                <c:pt idx="254">
                  <c:v>545.04358174203662</c:v>
                </c:pt>
                <c:pt idx="255">
                  <c:v>546.98172391415119</c:v>
                </c:pt>
                <c:pt idx="256">
                  <c:v>548.91196727338581</c:v>
                </c:pt>
                <c:pt idx="257">
                  <c:v>550.83424402981541</c:v>
                </c:pt>
                <c:pt idx="258">
                  <c:v>552.74848786838538</c:v>
                </c:pt>
                <c:pt idx="259">
                  <c:v>554.65463396473513</c:v>
                </c:pt>
                <c:pt idx="260">
                  <c:v>556.55261899950415</c:v>
                </c:pt>
                <c:pt idx="261">
                  <c:v>558.44238117117698</c:v>
                </c:pt>
                <c:pt idx="262">
                  <c:v>560.32386020751881</c:v>
                </c:pt>
                <c:pt idx="263">
                  <c:v>562.19699737565145</c:v>
                </c:pt>
                <c:pt idx="264">
                  <c:v>564.06173549081859</c:v>
                </c:pt>
                <c:pt idx="265">
                  <c:v>565.9180189238848</c:v>
                </c:pt>
                <c:pt idx="266">
                  <c:v>567.76579360761241</c:v>
                </c:pt>
                <c:pt idx="267">
                  <c:v>569.60500704175854</c:v>
                </c:pt>
                <c:pt idx="268">
                  <c:v>571.43560829703313</c:v>
                </c:pt>
                <c:pt idx="269">
                  <c:v>573.25754801795563</c:v>
                </c:pt>
                <c:pt idx="270">
                  <c:v>575.07077842465014</c:v>
                </c:pt>
                <c:pt idx="271">
                  <c:v>576.87525331361326</c:v>
                </c:pt>
                <c:pt idx="272">
                  <c:v>578.67092805749212</c:v>
                </c:pt>
                <c:pt idx="273">
                  <c:v>580.45775960390517</c:v>
                </c:pt>
                <c:pt idx="274">
                  <c:v>582.23570647334009</c:v>
                </c:pt>
                <c:pt idx="275">
                  <c:v>584.00472875616083</c:v>
                </c:pt>
                <c:pt idx="276">
                  <c:v>585.76478810875551</c:v>
                </c:pt>
                <c:pt idx="277">
                  <c:v>587.51584774885589</c:v>
                </c:pt>
                <c:pt idx="278">
                  <c:v>589.25787245005836</c:v>
                </c:pt>
                <c:pt idx="279">
                  <c:v>590.99082853557582</c:v>
                </c:pt>
                <c:pt idx="280">
                  <c:v>592.71468387124935</c:v>
                </c:pt>
                <c:pt idx="281">
                  <c:v>594.4294078578472</c:v>
                </c:pt>
                <c:pt idx="282">
                  <c:v>596.13497142267909</c:v>
                </c:pt>
                <c:pt idx="283">
                  <c:v>597.83134701055201</c:v>
                </c:pt>
                <c:pt idx="284">
                  <c:v>599.51850857409443</c:v>
                </c:pt>
                <c:pt idx="285">
                  <c:v>601.19643156347411</c:v>
                </c:pt>
                <c:pt idx="286">
                  <c:v>602.86509291553512</c:v>
                </c:pt>
                <c:pt idx="287">
                  <c:v>604.52447104237899</c:v>
                </c:pt>
                <c:pt idx="288">
                  <c:v>606.17454581941331</c:v>
                </c:pt>
                <c:pt idx="289">
                  <c:v>607.81529857289252</c:v>
                </c:pt>
                <c:pt idx="290">
                  <c:v>609.44671206697353</c:v>
                </c:pt>
                <c:pt idx="291">
                  <c:v>611.06877049030959</c:v>
                </c:pt>
                <c:pt idx="292">
                  <c:v>612.68145944220396</c:v>
                </c:pt>
                <c:pt idx="293">
                  <c:v>614.28476591834647</c:v>
                </c:pt>
                <c:pt idx="294">
                  <c:v>615.87867829615288</c:v>
                </c:pt>
                <c:pt idx="295">
                  <c:v>617.46318631972974</c:v>
                </c:pt>
                <c:pt idx="296">
                  <c:v>619.0382810844842</c:v>
                </c:pt>
                <c:pt idx="297">
                  <c:v>620.60395502139966</c:v>
                </c:pt>
                <c:pt idx="298">
                  <c:v>622.16020188099651</c:v>
                </c:pt>
                <c:pt idx="299">
                  <c:v>623.7070167169976</c:v>
                </c:pt>
                <c:pt idx="300">
                  <c:v>625.24439586971744</c:v>
                </c:pt>
                <c:pt idx="301">
                  <c:v>626.77233694919335</c:v>
                </c:pt>
                <c:pt idx="302">
                  <c:v>628.29083881807696</c:v>
                </c:pt>
                <c:pt idx="303">
                  <c:v>629.79990157430348</c:v>
                </c:pt>
                <c:pt idx="304">
                  <c:v>631.29952653355622</c:v>
                </c:pt>
                <c:pt idx="305">
                  <c:v>632.78971621154324</c:v>
                </c:pt>
                <c:pt idx="306">
                  <c:v>634.27047430610207</c:v>
                </c:pt>
                <c:pt idx="307">
                  <c:v>635.74180567914948</c:v>
                </c:pt>
                <c:pt idx="308">
                  <c:v>637.20371633849095</c:v>
                </c:pt>
                <c:pt idx="309">
                  <c:v>638.65621341950578</c:v>
                </c:pt>
                <c:pt idx="310">
                  <c:v>640.09930516672227</c:v>
                </c:pt>
                <c:pt idx="311">
                  <c:v>641.53300091529786</c:v>
                </c:pt>
                <c:pt idx="312">
                  <c:v>642.95731107241738</c:v>
                </c:pt>
                <c:pt idx="313">
                  <c:v>644.37224709862437</c:v>
                </c:pt>
                <c:pt idx="314">
                  <c:v>645.77782148909739</c:v>
                </c:pt>
                <c:pt idx="315">
                  <c:v>647.17404775488501</c:v>
                </c:pt>
                <c:pt idx="316">
                  <c:v>648.56094040411176</c:v>
                </c:pt>
                <c:pt idx="317">
                  <c:v>649.93851492316685</c:v>
                </c:pt>
                <c:pt idx="318">
                  <c:v>651.30678775788817</c:v>
                </c:pt>
                <c:pt idx="319">
                  <c:v>652.66577629475159</c:v>
                </c:pt>
                <c:pt idx="320">
                  <c:v>654.0154988420777</c:v>
                </c:pt>
                <c:pt idx="321">
                  <c:v>655.35597461126611</c:v>
                </c:pt>
                <c:pt idx="322">
                  <c:v>656.68722369806767</c:v>
                </c:pt>
                <c:pt idx="323">
                  <c:v>658.00926706390396</c:v>
                </c:pt>
                <c:pt idx="324">
                  <c:v>659.32212651724467</c:v>
                </c:pt>
                <c:pt idx="325">
                  <c:v>660.62582469505037</c:v>
                </c:pt>
                <c:pt idx="326">
                  <c:v>661.92038504429149</c:v>
                </c:pt>
                <c:pt idx="327">
                  <c:v>663.20583180354993</c:v>
                </c:pt>
                <c:pt idx="328">
                  <c:v>664.48218998471316</c:v>
                </c:pt>
                <c:pt idx="329">
                  <c:v>665.74948535476744</c:v>
                </c:pt>
                <c:pt idx="330">
                  <c:v>667.00774441769795</c:v>
                </c:pt>
                <c:pt idx="331">
                  <c:v>668.25699439650327</c:v>
                </c:pt>
                <c:pt idx="332">
                  <c:v>669.49726321533103</c:v>
                </c:pt>
                <c:pt idx="333">
                  <c:v>670.72857948173998</c:v>
                </c:pt>
                <c:pt idx="334">
                  <c:v>671.95097246909722</c:v>
                </c:pt>
                <c:pt idx="335">
                  <c:v>673.1644720991136</c:v>
                </c:pt>
                <c:pt idx="336">
                  <c:v>674.36910892452499</c:v>
                </c:pt>
                <c:pt idx="337">
                  <c:v>675.56491411192405</c:v>
                </c:pt>
                <c:pt idx="338">
                  <c:v>676.75191942474737</c:v>
                </c:pt>
                <c:pt idx="339">
                  <c:v>677.93015720642256</c:v>
                </c:pt>
                <c:pt idx="340">
                  <c:v>679.09966036368064</c:v>
                </c:pt>
                <c:pt idx="341">
                  <c:v>680.26046235003719</c:v>
                </c:pt>
                <c:pt idx="342">
                  <c:v>681.41259714944624</c:v>
                </c:pt>
                <c:pt idx="343">
                  <c:v>682.5560992601313</c:v>
                </c:pt>
                <c:pt idx="344">
                  <c:v>683.69100367859608</c:v>
                </c:pt>
                <c:pt idx="345">
                  <c:v>684.81734588381858</c:v>
                </c:pt>
                <c:pt idx="346">
                  <c:v>685.93516182163194</c:v>
                </c:pt>
                <c:pt idx="347">
                  <c:v>687.0444878892938</c:v>
                </c:pt>
                <c:pt idx="348">
                  <c:v>688.14536092024787</c:v>
                </c:pt>
                <c:pt idx="349">
                  <c:v>689.23781816907899</c:v>
                </c:pt>
                <c:pt idx="350">
                  <c:v>690.3218972966647</c:v>
                </c:pt>
                <c:pt idx="351">
                  <c:v>691.3976363555247</c:v>
                </c:pt>
                <c:pt idx="352">
                  <c:v>692.46507377536955</c:v>
                </c:pt>
                <c:pt idx="353">
                  <c:v>693.52424834885153</c:v>
                </c:pt>
                <c:pt idx="354">
                  <c:v>694.57519921751725</c:v>
                </c:pt>
                <c:pt idx="355">
                  <c:v>695.61796585796435</c:v>
                </c:pt>
                <c:pt idx="356">
                  <c:v>696.65258806820304</c:v>
                </c:pt>
                <c:pt idx="357">
                  <c:v>697.67910595422302</c:v>
                </c:pt>
                <c:pt idx="358">
                  <c:v>698.69755991676652</c:v>
                </c:pt>
                <c:pt idx="359">
                  <c:v>699.70799063830827</c:v>
                </c:pt>
                <c:pt idx="360">
                  <c:v>700.71043907024239</c:v>
                </c:pt>
                <c:pt idx="361">
                  <c:v>701.70494642027643</c:v>
                </c:pt>
                <c:pt idx="362">
                  <c:v>702.69155414003285</c:v>
                </c:pt>
                <c:pt idx="363">
                  <c:v>703.67030391285789</c:v>
                </c:pt>
                <c:pt idx="364">
                  <c:v>704.64123764183694</c:v>
                </c:pt>
                <c:pt idx="365">
                  <c:v>705.60439743801714</c:v>
                </c:pt>
                <c:pt idx="366">
                  <c:v>706.55982560883615</c:v>
                </c:pt>
                <c:pt idx="367">
                  <c:v>707.50756464675612</c:v>
                </c:pt>
                <c:pt idx="368">
                  <c:v>708.44765721810325</c:v>
                </c:pt>
                <c:pt idx="369">
                  <c:v>709.38014615211159</c:v>
                </c:pt>
                <c:pt idx="370">
                  <c:v>710.3050744301695</c:v>
                </c:pt>
                <c:pt idx="371">
                  <c:v>711.22248517526918</c:v>
                </c:pt>
                <c:pt idx="372">
                  <c:v>712.13242164165752</c:v>
                </c:pt>
                <c:pt idx="373">
                  <c:v>713.03492720468637</c:v>
                </c:pt>
                <c:pt idx="374">
                  <c:v>713.93004535086254</c:v>
                </c:pt>
                <c:pt idx="375">
                  <c:v>714.81781966809513</c:v>
                </c:pt>
                <c:pt idx="376">
                  <c:v>715.69829383613876</c:v>
                </c:pt>
                <c:pt idx="377">
                  <c:v>716.57151161723209</c:v>
                </c:pt>
                <c:pt idx="378">
                  <c:v>717.43751684692904</c:v>
                </c:pt>
                <c:pt idx="379">
                  <c:v>717.43751684692904</c:v>
                </c:pt>
                <c:pt idx="380">
                  <c:v>717.43751684692904</c:v>
                </c:pt>
                <c:pt idx="381">
                  <c:v>717.43751684692904</c:v>
                </c:pt>
                <c:pt idx="382">
                  <c:v>717.43751684692904</c:v>
                </c:pt>
                <c:pt idx="383">
                  <c:v>717.43751684692904</c:v>
                </c:pt>
                <c:pt idx="384">
                  <c:v>717.43751684692904</c:v>
                </c:pt>
                <c:pt idx="385">
                  <c:v>717.43751684692904</c:v>
                </c:pt>
                <c:pt idx="386">
                  <c:v>717.43751684692904</c:v>
                </c:pt>
                <c:pt idx="387">
                  <c:v>717.43751684692904</c:v>
                </c:pt>
                <c:pt idx="388">
                  <c:v>717.43751684692904</c:v>
                </c:pt>
                <c:pt idx="389">
                  <c:v>717.43751684692904</c:v>
                </c:pt>
                <c:pt idx="390">
                  <c:v>717.43751684692904</c:v>
                </c:pt>
                <c:pt idx="391">
                  <c:v>717.43751684692904</c:v>
                </c:pt>
                <c:pt idx="392">
                  <c:v>717.43751684692904</c:v>
                </c:pt>
                <c:pt idx="393">
                  <c:v>717.43751684692904</c:v>
                </c:pt>
                <c:pt idx="394">
                  <c:v>717.43751684692904</c:v>
                </c:pt>
                <c:pt idx="395">
                  <c:v>717.43751684692904</c:v>
                </c:pt>
                <c:pt idx="396">
                  <c:v>717.43751684692904</c:v>
                </c:pt>
                <c:pt idx="397">
                  <c:v>717.43751684692904</c:v>
                </c:pt>
                <c:pt idx="398">
                  <c:v>717.43751684692904</c:v>
                </c:pt>
                <c:pt idx="399">
                  <c:v>717.43751684692904</c:v>
                </c:pt>
                <c:pt idx="400">
                  <c:v>717.43751684692904</c:v>
                </c:pt>
                <c:pt idx="401">
                  <c:v>717.43751684692904</c:v>
                </c:pt>
                <c:pt idx="402">
                  <c:v>717.43751684692904</c:v>
                </c:pt>
                <c:pt idx="403">
                  <c:v>717.43751684692904</c:v>
                </c:pt>
                <c:pt idx="404">
                  <c:v>717.43751684692904</c:v>
                </c:pt>
                <c:pt idx="405">
                  <c:v>717.43751684692904</c:v>
                </c:pt>
                <c:pt idx="406">
                  <c:v>717.43751684692904</c:v>
                </c:pt>
                <c:pt idx="407">
                  <c:v>717.43751684692904</c:v>
                </c:pt>
                <c:pt idx="408">
                  <c:v>717.43751684692904</c:v>
                </c:pt>
                <c:pt idx="409">
                  <c:v>717.43751684692904</c:v>
                </c:pt>
                <c:pt idx="410">
                  <c:v>717.43751684692904</c:v>
                </c:pt>
                <c:pt idx="411">
                  <c:v>717.43751684692904</c:v>
                </c:pt>
                <c:pt idx="412">
                  <c:v>717.43751684692904</c:v>
                </c:pt>
                <c:pt idx="413">
                  <c:v>717.43751684692904</c:v>
                </c:pt>
                <c:pt idx="414">
                  <c:v>717.43751684692904</c:v>
                </c:pt>
                <c:pt idx="415">
                  <c:v>717.43751684692904</c:v>
                </c:pt>
                <c:pt idx="416">
                  <c:v>717.43751684692904</c:v>
                </c:pt>
                <c:pt idx="417">
                  <c:v>717.43751684692904</c:v>
                </c:pt>
                <c:pt idx="418">
                  <c:v>717.43751684692904</c:v>
                </c:pt>
                <c:pt idx="419">
                  <c:v>717.43751684692904</c:v>
                </c:pt>
                <c:pt idx="420">
                  <c:v>717.43751684692904</c:v>
                </c:pt>
                <c:pt idx="421">
                  <c:v>717.43751684692904</c:v>
                </c:pt>
                <c:pt idx="422">
                  <c:v>717.43751684692904</c:v>
                </c:pt>
                <c:pt idx="423">
                  <c:v>717.43751684692904</c:v>
                </c:pt>
                <c:pt idx="424">
                  <c:v>717.43751684692904</c:v>
                </c:pt>
                <c:pt idx="425">
                  <c:v>717.43751684692904</c:v>
                </c:pt>
                <c:pt idx="426">
                  <c:v>717.43751684692904</c:v>
                </c:pt>
                <c:pt idx="427">
                  <c:v>717.43751684692904</c:v>
                </c:pt>
                <c:pt idx="428">
                  <c:v>717.43751684692904</c:v>
                </c:pt>
                <c:pt idx="429">
                  <c:v>717.43751684692904</c:v>
                </c:pt>
                <c:pt idx="430">
                  <c:v>717.43751684692904</c:v>
                </c:pt>
                <c:pt idx="431">
                  <c:v>717.43751684692904</c:v>
                </c:pt>
                <c:pt idx="432">
                  <c:v>717.43751684692904</c:v>
                </c:pt>
                <c:pt idx="433">
                  <c:v>717.43751684692904</c:v>
                </c:pt>
                <c:pt idx="434">
                  <c:v>717.43751684692904</c:v>
                </c:pt>
                <c:pt idx="435">
                  <c:v>717.43751684692904</c:v>
                </c:pt>
                <c:pt idx="436">
                  <c:v>717.43751684692904</c:v>
                </c:pt>
                <c:pt idx="437">
                  <c:v>717.43751684692904</c:v>
                </c:pt>
                <c:pt idx="438">
                  <c:v>717.43751684692904</c:v>
                </c:pt>
                <c:pt idx="439">
                  <c:v>717.43751684692904</c:v>
                </c:pt>
                <c:pt idx="440">
                  <c:v>717.43751684692904</c:v>
                </c:pt>
                <c:pt idx="441">
                  <c:v>717.43751684692904</c:v>
                </c:pt>
                <c:pt idx="442">
                  <c:v>717.43751684692904</c:v>
                </c:pt>
                <c:pt idx="443">
                  <c:v>717.43751684692904</c:v>
                </c:pt>
                <c:pt idx="444">
                  <c:v>717.43751684692904</c:v>
                </c:pt>
                <c:pt idx="445">
                  <c:v>717.43751684692904</c:v>
                </c:pt>
                <c:pt idx="446">
                  <c:v>717.43751684692904</c:v>
                </c:pt>
                <c:pt idx="447">
                  <c:v>717.43751684692904</c:v>
                </c:pt>
                <c:pt idx="448">
                  <c:v>717.43751684692904</c:v>
                </c:pt>
                <c:pt idx="449">
                  <c:v>717.43751684692904</c:v>
                </c:pt>
                <c:pt idx="450">
                  <c:v>717.43751684692904</c:v>
                </c:pt>
                <c:pt idx="451">
                  <c:v>717.43751684692904</c:v>
                </c:pt>
                <c:pt idx="452">
                  <c:v>717.43751684692904</c:v>
                </c:pt>
                <c:pt idx="453">
                  <c:v>717.43751684692904</c:v>
                </c:pt>
                <c:pt idx="454">
                  <c:v>717.43751684692904</c:v>
                </c:pt>
                <c:pt idx="455">
                  <c:v>717.43751684692904</c:v>
                </c:pt>
                <c:pt idx="456">
                  <c:v>717.43751684692904</c:v>
                </c:pt>
                <c:pt idx="457">
                  <c:v>717.43751684692904</c:v>
                </c:pt>
                <c:pt idx="458">
                  <c:v>717.43751684692904</c:v>
                </c:pt>
                <c:pt idx="459">
                  <c:v>717.43751684692904</c:v>
                </c:pt>
                <c:pt idx="460">
                  <c:v>717.43751684692904</c:v>
                </c:pt>
                <c:pt idx="461">
                  <c:v>717.43751684692904</c:v>
                </c:pt>
                <c:pt idx="462">
                  <c:v>717.43751684692904</c:v>
                </c:pt>
                <c:pt idx="463">
                  <c:v>717.43751684692904</c:v>
                </c:pt>
                <c:pt idx="464">
                  <c:v>717.43751684692904</c:v>
                </c:pt>
                <c:pt idx="465">
                  <c:v>717.43751684692904</c:v>
                </c:pt>
                <c:pt idx="466">
                  <c:v>717.43751684692904</c:v>
                </c:pt>
                <c:pt idx="467">
                  <c:v>717.43751684692904</c:v>
                </c:pt>
                <c:pt idx="468">
                  <c:v>717.43751684692904</c:v>
                </c:pt>
                <c:pt idx="469">
                  <c:v>717.43751684692904</c:v>
                </c:pt>
                <c:pt idx="470">
                  <c:v>717.43751684692904</c:v>
                </c:pt>
                <c:pt idx="471">
                  <c:v>717.43751684692904</c:v>
                </c:pt>
                <c:pt idx="472">
                  <c:v>717.43751684692904</c:v>
                </c:pt>
                <c:pt idx="473">
                  <c:v>717.43751684692904</c:v>
                </c:pt>
                <c:pt idx="474">
                  <c:v>717.43751684692904</c:v>
                </c:pt>
                <c:pt idx="475">
                  <c:v>717.43751684692904</c:v>
                </c:pt>
                <c:pt idx="476">
                  <c:v>717.43751684692904</c:v>
                </c:pt>
                <c:pt idx="477">
                  <c:v>717.43751684692904</c:v>
                </c:pt>
                <c:pt idx="478">
                  <c:v>717.43751684692904</c:v>
                </c:pt>
                <c:pt idx="479">
                  <c:v>717.43751684692904</c:v>
                </c:pt>
                <c:pt idx="480">
                  <c:v>717.43751684692904</c:v>
                </c:pt>
                <c:pt idx="481">
                  <c:v>717.43751684692904</c:v>
                </c:pt>
                <c:pt idx="482">
                  <c:v>717.43751684692904</c:v>
                </c:pt>
                <c:pt idx="483">
                  <c:v>717.43751684692904</c:v>
                </c:pt>
                <c:pt idx="484">
                  <c:v>717.43751684692904</c:v>
                </c:pt>
                <c:pt idx="485">
                  <c:v>717.43751684692904</c:v>
                </c:pt>
                <c:pt idx="486">
                  <c:v>717.43751684692904</c:v>
                </c:pt>
                <c:pt idx="487">
                  <c:v>717.43751684692904</c:v>
                </c:pt>
                <c:pt idx="488">
                  <c:v>717.43751684692904</c:v>
                </c:pt>
                <c:pt idx="489">
                  <c:v>717.43751684692904</c:v>
                </c:pt>
                <c:pt idx="490">
                  <c:v>717.43751684692904</c:v>
                </c:pt>
                <c:pt idx="491">
                  <c:v>717.43751684692904</c:v>
                </c:pt>
                <c:pt idx="492">
                  <c:v>717.43751684692904</c:v>
                </c:pt>
                <c:pt idx="493">
                  <c:v>717.43751684692904</c:v>
                </c:pt>
                <c:pt idx="494">
                  <c:v>717.43751684692904</c:v>
                </c:pt>
                <c:pt idx="495">
                  <c:v>717.43751684692904</c:v>
                </c:pt>
                <c:pt idx="496">
                  <c:v>717.43751684692904</c:v>
                </c:pt>
                <c:pt idx="497">
                  <c:v>717.43751684692904</c:v>
                </c:pt>
                <c:pt idx="498">
                  <c:v>717.43751684692904</c:v>
                </c:pt>
                <c:pt idx="499">
                  <c:v>717.43751684692904</c:v>
                </c:pt>
                <c:pt idx="500">
                  <c:v>717.43751684692904</c:v>
                </c:pt>
                <c:pt idx="501">
                  <c:v>717.43751684692904</c:v>
                </c:pt>
                <c:pt idx="502">
                  <c:v>717.43751684692904</c:v>
                </c:pt>
                <c:pt idx="503">
                  <c:v>717.43751684692904</c:v>
                </c:pt>
                <c:pt idx="504">
                  <c:v>717.43751684692904</c:v>
                </c:pt>
                <c:pt idx="505">
                  <c:v>717.43751684692904</c:v>
                </c:pt>
                <c:pt idx="506">
                  <c:v>717.43751684692904</c:v>
                </c:pt>
                <c:pt idx="507">
                  <c:v>717.43751684692904</c:v>
                </c:pt>
                <c:pt idx="508">
                  <c:v>717.43751684692904</c:v>
                </c:pt>
                <c:pt idx="509">
                  <c:v>717.43751684692904</c:v>
                </c:pt>
                <c:pt idx="510">
                  <c:v>717.43751684692904</c:v>
                </c:pt>
                <c:pt idx="511">
                  <c:v>717.43751684692904</c:v>
                </c:pt>
                <c:pt idx="512">
                  <c:v>717.43751684692904</c:v>
                </c:pt>
                <c:pt idx="513">
                  <c:v>717.43751684692904</c:v>
                </c:pt>
                <c:pt idx="514">
                  <c:v>717.43751684692904</c:v>
                </c:pt>
                <c:pt idx="515">
                  <c:v>717.43751684692904</c:v>
                </c:pt>
                <c:pt idx="516">
                  <c:v>717.43751684692904</c:v>
                </c:pt>
                <c:pt idx="517">
                  <c:v>717.43751684692904</c:v>
                </c:pt>
                <c:pt idx="518">
                  <c:v>717.43751684692904</c:v>
                </c:pt>
                <c:pt idx="519">
                  <c:v>717.43751684692904</c:v>
                </c:pt>
                <c:pt idx="520">
                  <c:v>717.43751684692904</c:v>
                </c:pt>
                <c:pt idx="521">
                  <c:v>717.43751684692904</c:v>
                </c:pt>
                <c:pt idx="522">
                  <c:v>717.43751684692904</c:v>
                </c:pt>
                <c:pt idx="523">
                  <c:v>717.43751684692904</c:v>
                </c:pt>
                <c:pt idx="524">
                  <c:v>717.43751684692904</c:v>
                </c:pt>
                <c:pt idx="525">
                  <c:v>717.43751684692904</c:v>
                </c:pt>
                <c:pt idx="526">
                  <c:v>717.43751684692904</c:v>
                </c:pt>
                <c:pt idx="527">
                  <c:v>717.43751684692904</c:v>
                </c:pt>
                <c:pt idx="528">
                  <c:v>717.43751684692904</c:v>
                </c:pt>
                <c:pt idx="529">
                  <c:v>717.43751684692904</c:v>
                </c:pt>
                <c:pt idx="530">
                  <c:v>717.43751684692904</c:v>
                </c:pt>
                <c:pt idx="531">
                  <c:v>717.43751684692904</c:v>
                </c:pt>
                <c:pt idx="532">
                  <c:v>717.43751684692904</c:v>
                </c:pt>
                <c:pt idx="533">
                  <c:v>717.43751684692904</c:v>
                </c:pt>
                <c:pt idx="534">
                  <c:v>717.43751684692904</c:v>
                </c:pt>
                <c:pt idx="535">
                  <c:v>717.43751684692904</c:v>
                </c:pt>
                <c:pt idx="536">
                  <c:v>717.43751684692904</c:v>
                </c:pt>
                <c:pt idx="537">
                  <c:v>717.43751684692904</c:v>
                </c:pt>
                <c:pt idx="538">
                  <c:v>717.43751684692904</c:v>
                </c:pt>
                <c:pt idx="539">
                  <c:v>717.43751684692904</c:v>
                </c:pt>
                <c:pt idx="540">
                  <c:v>717.43751684692904</c:v>
                </c:pt>
                <c:pt idx="541">
                  <c:v>717.43751684692904</c:v>
                </c:pt>
                <c:pt idx="542">
                  <c:v>717.43751684692904</c:v>
                </c:pt>
                <c:pt idx="543">
                  <c:v>717.43751684692904</c:v>
                </c:pt>
                <c:pt idx="544">
                  <c:v>717.43751684692904</c:v>
                </c:pt>
                <c:pt idx="545">
                  <c:v>717.43751684692904</c:v>
                </c:pt>
                <c:pt idx="546">
                  <c:v>717.43751684692904</c:v>
                </c:pt>
                <c:pt idx="547">
                  <c:v>717.43751684692904</c:v>
                </c:pt>
                <c:pt idx="548">
                  <c:v>717.43751684692904</c:v>
                </c:pt>
                <c:pt idx="549">
                  <c:v>717.43751684692904</c:v>
                </c:pt>
                <c:pt idx="550">
                  <c:v>717.43751684692904</c:v>
                </c:pt>
                <c:pt idx="551">
                  <c:v>717.43751684692904</c:v>
                </c:pt>
                <c:pt idx="552">
                  <c:v>717.43751684692904</c:v>
                </c:pt>
                <c:pt idx="553">
                  <c:v>717.43751684692904</c:v>
                </c:pt>
                <c:pt idx="554">
                  <c:v>717.43751684692904</c:v>
                </c:pt>
                <c:pt idx="555">
                  <c:v>717.43751684692904</c:v>
                </c:pt>
                <c:pt idx="556">
                  <c:v>717.43751684692904</c:v>
                </c:pt>
                <c:pt idx="557">
                  <c:v>717.43751684692904</c:v>
                </c:pt>
                <c:pt idx="558">
                  <c:v>717.43751684692904</c:v>
                </c:pt>
                <c:pt idx="559">
                  <c:v>717.43751684692904</c:v>
                </c:pt>
                <c:pt idx="560">
                  <c:v>717.43751684692904</c:v>
                </c:pt>
                <c:pt idx="561">
                  <c:v>717.43751684692904</c:v>
                </c:pt>
                <c:pt idx="562">
                  <c:v>717.43751684692904</c:v>
                </c:pt>
                <c:pt idx="563">
                  <c:v>717.43751684692904</c:v>
                </c:pt>
                <c:pt idx="564">
                  <c:v>717.43751684692904</c:v>
                </c:pt>
                <c:pt idx="565">
                  <c:v>717.43751684692904</c:v>
                </c:pt>
                <c:pt idx="566">
                  <c:v>717.43751684692904</c:v>
                </c:pt>
                <c:pt idx="567">
                  <c:v>717.43751684692904</c:v>
                </c:pt>
                <c:pt idx="568">
                  <c:v>717.43751684692904</c:v>
                </c:pt>
                <c:pt idx="569">
                  <c:v>717.43751684692904</c:v>
                </c:pt>
                <c:pt idx="570">
                  <c:v>717.43751684692904</c:v>
                </c:pt>
                <c:pt idx="571">
                  <c:v>717.43751684692904</c:v>
                </c:pt>
                <c:pt idx="572">
                  <c:v>717.43751684692904</c:v>
                </c:pt>
                <c:pt idx="573">
                  <c:v>717.43751684692904</c:v>
                </c:pt>
                <c:pt idx="574">
                  <c:v>717.43751684692904</c:v>
                </c:pt>
                <c:pt idx="575">
                  <c:v>717.43751684692904</c:v>
                </c:pt>
                <c:pt idx="576">
                  <c:v>717.43751684692904</c:v>
                </c:pt>
                <c:pt idx="577">
                  <c:v>717.43751684692904</c:v>
                </c:pt>
                <c:pt idx="578">
                  <c:v>717.43751684692904</c:v>
                </c:pt>
                <c:pt idx="579">
                  <c:v>717.43751684692904</c:v>
                </c:pt>
                <c:pt idx="580">
                  <c:v>717.43751684692904</c:v>
                </c:pt>
                <c:pt idx="581">
                  <c:v>717.43751684692904</c:v>
                </c:pt>
                <c:pt idx="582">
                  <c:v>717.43751684692904</c:v>
                </c:pt>
                <c:pt idx="583">
                  <c:v>717.43751684692904</c:v>
                </c:pt>
                <c:pt idx="584">
                  <c:v>717.43751684692904</c:v>
                </c:pt>
                <c:pt idx="585">
                  <c:v>717.43751684692904</c:v>
                </c:pt>
                <c:pt idx="586">
                  <c:v>717.43751684692904</c:v>
                </c:pt>
                <c:pt idx="587">
                  <c:v>717.43751684692904</c:v>
                </c:pt>
                <c:pt idx="588">
                  <c:v>717.43751684692904</c:v>
                </c:pt>
                <c:pt idx="589">
                  <c:v>717.43751684692904</c:v>
                </c:pt>
                <c:pt idx="590">
                  <c:v>717.43751684692904</c:v>
                </c:pt>
                <c:pt idx="591">
                  <c:v>717.43751684692904</c:v>
                </c:pt>
                <c:pt idx="592">
                  <c:v>717.43751684692904</c:v>
                </c:pt>
                <c:pt idx="593">
                  <c:v>717.43751684692904</c:v>
                </c:pt>
                <c:pt idx="594">
                  <c:v>717.43751684692904</c:v>
                </c:pt>
                <c:pt idx="595">
                  <c:v>717.43751684692904</c:v>
                </c:pt>
                <c:pt idx="596">
                  <c:v>717.43751684692904</c:v>
                </c:pt>
                <c:pt idx="597">
                  <c:v>717.43751684692904</c:v>
                </c:pt>
                <c:pt idx="598">
                  <c:v>717.43751684692904</c:v>
                </c:pt>
                <c:pt idx="599">
                  <c:v>717.43751684692904</c:v>
                </c:pt>
                <c:pt idx="600">
                  <c:v>717.43751684692904</c:v>
                </c:pt>
                <c:pt idx="601">
                  <c:v>717.43751684692904</c:v>
                </c:pt>
                <c:pt idx="602">
                  <c:v>717.43751684692904</c:v>
                </c:pt>
                <c:pt idx="603">
                  <c:v>717.43751684692904</c:v>
                </c:pt>
                <c:pt idx="604">
                  <c:v>717.43751684692904</c:v>
                </c:pt>
                <c:pt idx="605">
                  <c:v>717.43751684692904</c:v>
                </c:pt>
                <c:pt idx="606">
                  <c:v>717.43751684692904</c:v>
                </c:pt>
                <c:pt idx="607">
                  <c:v>717.43751684692904</c:v>
                </c:pt>
                <c:pt idx="608">
                  <c:v>717.43751684692904</c:v>
                </c:pt>
                <c:pt idx="609">
                  <c:v>717.43751684692904</c:v>
                </c:pt>
                <c:pt idx="610">
                  <c:v>717.43751684692904</c:v>
                </c:pt>
                <c:pt idx="611">
                  <c:v>717.43751684692904</c:v>
                </c:pt>
                <c:pt idx="612">
                  <c:v>717.43751684692904</c:v>
                </c:pt>
                <c:pt idx="613">
                  <c:v>717.43751684692904</c:v>
                </c:pt>
                <c:pt idx="614">
                  <c:v>717.43751684692904</c:v>
                </c:pt>
                <c:pt idx="615">
                  <c:v>717.43751684692904</c:v>
                </c:pt>
                <c:pt idx="616">
                  <c:v>717.43751684692904</c:v>
                </c:pt>
                <c:pt idx="617">
                  <c:v>717.43751684692904</c:v>
                </c:pt>
                <c:pt idx="618">
                  <c:v>717.43751684692904</c:v>
                </c:pt>
                <c:pt idx="619">
                  <c:v>717.43751684692904</c:v>
                </c:pt>
                <c:pt idx="620">
                  <c:v>717.43751684692904</c:v>
                </c:pt>
                <c:pt idx="621">
                  <c:v>717.43751684692904</c:v>
                </c:pt>
                <c:pt idx="622">
                  <c:v>717.43751684692904</c:v>
                </c:pt>
                <c:pt idx="623">
                  <c:v>717.43751684692904</c:v>
                </c:pt>
                <c:pt idx="624">
                  <c:v>717.43751684692904</c:v>
                </c:pt>
                <c:pt idx="625">
                  <c:v>717.43751684692904</c:v>
                </c:pt>
                <c:pt idx="626">
                  <c:v>717.43751684692904</c:v>
                </c:pt>
                <c:pt idx="627">
                  <c:v>717.43751684692904</c:v>
                </c:pt>
                <c:pt idx="628">
                  <c:v>717.43751684692904</c:v>
                </c:pt>
                <c:pt idx="629">
                  <c:v>717.43751684692904</c:v>
                </c:pt>
                <c:pt idx="630">
                  <c:v>717.43751684692904</c:v>
                </c:pt>
                <c:pt idx="631">
                  <c:v>717.43751684692904</c:v>
                </c:pt>
                <c:pt idx="632">
                  <c:v>717.43751684692904</c:v>
                </c:pt>
                <c:pt idx="633">
                  <c:v>717.43751684692904</c:v>
                </c:pt>
                <c:pt idx="634">
                  <c:v>717.43751684692904</c:v>
                </c:pt>
                <c:pt idx="635">
                  <c:v>717.43751684692904</c:v>
                </c:pt>
                <c:pt idx="636">
                  <c:v>717.43751684692904</c:v>
                </c:pt>
                <c:pt idx="637">
                  <c:v>717.43751684692904</c:v>
                </c:pt>
                <c:pt idx="638">
                  <c:v>717.43751684692904</c:v>
                </c:pt>
                <c:pt idx="639">
                  <c:v>717.43751684692904</c:v>
                </c:pt>
                <c:pt idx="640">
                  <c:v>717.43751684692904</c:v>
                </c:pt>
                <c:pt idx="641">
                  <c:v>717.43751684692904</c:v>
                </c:pt>
                <c:pt idx="642">
                  <c:v>717.43751684692904</c:v>
                </c:pt>
                <c:pt idx="643">
                  <c:v>717.43751684692904</c:v>
                </c:pt>
                <c:pt idx="644">
                  <c:v>717.43751684692904</c:v>
                </c:pt>
                <c:pt idx="645">
                  <c:v>717.43751684692904</c:v>
                </c:pt>
                <c:pt idx="646">
                  <c:v>717.43751684692904</c:v>
                </c:pt>
                <c:pt idx="647">
                  <c:v>717.43751684692904</c:v>
                </c:pt>
                <c:pt idx="648">
                  <c:v>717.43751684692904</c:v>
                </c:pt>
                <c:pt idx="649">
                  <c:v>717.43751684692904</c:v>
                </c:pt>
                <c:pt idx="650">
                  <c:v>717.43751684692904</c:v>
                </c:pt>
                <c:pt idx="651">
                  <c:v>717.43751684692904</c:v>
                </c:pt>
                <c:pt idx="652">
                  <c:v>717.43751684692904</c:v>
                </c:pt>
                <c:pt idx="653">
                  <c:v>717.43751684692904</c:v>
                </c:pt>
                <c:pt idx="654">
                  <c:v>717.43751684692904</c:v>
                </c:pt>
                <c:pt idx="655">
                  <c:v>717.43751684692904</c:v>
                </c:pt>
                <c:pt idx="656">
                  <c:v>717.43751684692904</c:v>
                </c:pt>
                <c:pt idx="657">
                  <c:v>717.43751684692904</c:v>
                </c:pt>
                <c:pt idx="658">
                  <c:v>717.43751684692904</c:v>
                </c:pt>
                <c:pt idx="659">
                  <c:v>717.43751684692904</c:v>
                </c:pt>
                <c:pt idx="660">
                  <c:v>717.43751684692904</c:v>
                </c:pt>
                <c:pt idx="661">
                  <c:v>717.43751684692904</c:v>
                </c:pt>
                <c:pt idx="662">
                  <c:v>717.43751684692904</c:v>
                </c:pt>
                <c:pt idx="663">
                  <c:v>717.43751684692904</c:v>
                </c:pt>
                <c:pt idx="664">
                  <c:v>717.43751684692904</c:v>
                </c:pt>
                <c:pt idx="665">
                  <c:v>717.43751684692904</c:v>
                </c:pt>
                <c:pt idx="666">
                  <c:v>717.43751684692904</c:v>
                </c:pt>
                <c:pt idx="667">
                  <c:v>717.43751684692904</c:v>
                </c:pt>
                <c:pt idx="668">
                  <c:v>717.43751684692904</c:v>
                </c:pt>
                <c:pt idx="669">
                  <c:v>717.43751684692904</c:v>
                </c:pt>
                <c:pt idx="670">
                  <c:v>717.43751684692904</c:v>
                </c:pt>
                <c:pt idx="671">
                  <c:v>717.43751684692904</c:v>
                </c:pt>
                <c:pt idx="672">
                  <c:v>717.43751684692904</c:v>
                </c:pt>
                <c:pt idx="673">
                  <c:v>717.43751684692904</c:v>
                </c:pt>
                <c:pt idx="674">
                  <c:v>717.43751684692904</c:v>
                </c:pt>
                <c:pt idx="675">
                  <c:v>717.43751684692904</c:v>
                </c:pt>
                <c:pt idx="676">
                  <c:v>717.43751684692904</c:v>
                </c:pt>
                <c:pt idx="677">
                  <c:v>717.43751684692904</c:v>
                </c:pt>
                <c:pt idx="678">
                  <c:v>717.43751684692904</c:v>
                </c:pt>
                <c:pt idx="679">
                  <c:v>717.43751684692904</c:v>
                </c:pt>
                <c:pt idx="680">
                  <c:v>717.43751684692904</c:v>
                </c:pt>
                <c:pt idx="681">
                  <c:v>717.43751684692904</c:v>
                </c:pt>
                <c:pt idx="682">
                  <c:v>717.43751684692904</c:v>
                </c:pt>
                <c:pt idx="683">
                  <c:v>717.43751684692904</c:v>
                </c:pt>
                <c:pt idx="684">
                  <c:v>717.43751684692904</c:v>
                </c:pt>
                <c:pt idx="685">
                  <c:v>717.43751684692904</c:v>
                </c:pt>
                <c:pt idx="686">
                  <c:v>717.43751684692904</c:v>
                </c:pt>
                <c:pt idx="687">
                  <c:v>717.43751684692904</c:v>
                </c:pt>
                <c:pt idx="688">
                  <c:v>717.43751684692904</c:v>
                </c:pt>
                <c:pt idx="689">
                  <c:v>717.43751684692904</c:v>
                </c:pt>
                <c:pt idx="690">
                  <c:v>717.43751684692904</c:v>
                </c:pt>
                <c:pt idx="691">
                  <c:v>717.43751684692904</c:v>
                </c:pt>
                <c:pt idx="692">
                  <c:v>717.43751684692904</c:v>
                </c:pt>
                <c:pt idx="693">
                  <c:v>717.43751684692904</c:v>
                </c:pt>
                <c:pt idx="694">
                  <c:v>717.43751684692904</c:v>
                </c:pt>
                <c:pt idx="695">
                  <c:v>717.43751684692904</c:v>
                </c:pt>
                <c:pt idx="696">
                  <c:v>717.43751684692904</c:v>
                </c:pt>
                <c:pt idx="697">
                  <c:v>717.43751684692904</c:v>
                </c:pt>
                <c:pt idx="698">
                  <c:v>717.43751684692904</c:v>
                </c:pt>
                <c:pt idx="699">
                  <c:v>717.43751684692904</c:v>
                </c:pt>
                <c:pt idx="700">
                  <c:v>717.43751684692904</c:v>
                </c:pt>
                <c:pt idx="701">
                  <c:v>717.43751684692904</c:v>
                </c:pt>
                <c:pt idx="702">
                  <c:v>717.43751684692904</c:v>
                </c:pt>
                <c:pt idx="703">
                  <c:v>717.43751684692904</c:v>
                </c:pt>
                <c:pt idx="704">
                  <c:v>717.43751684692904</c:v>
                </c:pt>
                <c:pt idx="705">
                  <c:v>717.43751684692904</c:v>
                </c:pt>
                <c:pt idx="706">
                  <c:v>717.43751684692904</c:v>
                </c:pt>
                <c:pt idx="707">
                  <c:v>717.43751684692904</c:v>
                </c:pt>
                <c:pt idx="708">
                  <c:v>717.43751684692904</c:v>
                </c:pt>
                <c:pt idx="709">
                  <c:v>717.43751684692904</c:v>
                </c:pt>
                <c:pt idx="710">
                  <c:v>717.43751684692904</c:v>
                </c:pt>
                <c:pt idx="711">
                  <c:v>717.43751684692904</c:v>
                </c:pt>
                <c:pt idx="712">
                  <c:v>717.43751684692904</c:v>
                </c:pt>
                <c:pt idx="713">
                  <c:v>717.43751684692904</c:v>
                </c:pt>
                <c:pt idx="714">
                  <c:v>717.43751684692904</c:v>
                </c:pt>
                <c:pt idx="715">
                  <c:v>717.43751684692904</c:v>
                </c:pt>
                <c:pt idx="716">
                  <c:v>717.43751684692904</c:v>
                </c:pt>
                <c:pt idx="717">
                  <c:v>717.43751684692904</c:v>
                </c:pt>
                <c:pt idx="718">
                  <c:v>717.43751684692904</c:v>
                </c:pt>
                <c:pt idx="719">
                  <c:v>717.43751684692904</c:v>
                </c:pt>
                <c:pt idx="720">
                  <c:v>717.43751684692904</c:v>
                </c:pt>
                <c:pt idx="721">
                  <c:v>717.43751684692904</c:v>
                </c:pt>
                <c:pt idx="722">
                  <c:v>717.43751684692904</c:v>
                </c:pt>
                <c:pt idx="723">
                  <c:v>717.43751684692904</c:v>
                </c:pt>
                <c:pt idx="724">
                  <c:v>717.43751684692904</c:v>
                </c:pt>
                <c:pt idx="725">
                  <c:v>717.43751684692904</c:v>
                </c:pt>
                <c:pt idx="726">
                  <c:v>717.43751684692904</c:v>
                </c:pt>
                <c:pt idx="727">
                  <c:v>717.43751684692904</c:v>
                </c:pt>
                <c:pt idx="728">
                  <c:v>717.43751684692904</c:v>
                </c:pt>
                <c:pt idx="729">
                  <c:v>717.43751684692904</c:v>
                </c:pt>
                <c:pt idx="730">
                  <c:v>717.43751684692904</c:v>
                </c:pt>
                <c:pt idx="731">
                  <c:v>717.43751684692904</c:v>
                </c:pt>
                <c:pt idx="732">
                  <c:v>717.43751684692904</c:v>
                </c:pt>
                <c:pt idx="733">
                  <c:v>717.43751684692904</c:v>
                </c:pt>
                <c:pt idx="734">
                  <c:v>717.43751684692904</c:v>
                </c:pt>
                <c:pt idx="735">
                  <c:v>717.43751684692904</c:v>
                </c:pt>
                <c:pt idx="736">
                  <c:v>717.43751684692904</c:v>
                </c:pt>
                <c:pt idx="737">
                  <c:v>717.43751684692904</c:v>
                </c:pt>
                <c:pt idx="738">
                  <c:v>717.43751684692904</c:v>
                </c:pt>
                <c:pt idx="739">
                  <c:v>717.43751684692904</c:v>
                </c:pt>
                <c:pt idx="740">
                  <c:v>717.43751684692904</c:v>
                </c:pt>
                <c:pt idx="741">
                  <c:v>717.43751684692904</c:v>
                </c:pt>
                <c:pt idx="742">
                  <c:v>717.43751684692904</c:v>
                </c:pt>
                <c:pt idx="743">
                  <c:v>717.43751684692904</c:v>
                </c:pt>
                <c:pt idx="744">
                  <c:v>717.43751684692904</c:v>
                </c:pt>
                <c:pt idx="745">
                  <c:v>717.43751684692904</c:v>
                </c:pt>
                <c:pt idx="746">
                  <c:v>717.43751684692904</c:v>
                </c:pt>
                <c:pt idx="747">
                  <c:v>717.43751684692904</c:v>
                </c:pt>
                <c:pt idx="748">
                  <c:v>717.43751684692904</c:v>
                </c:pt>
                <c:pt idx="749">
                  <c:v>717.43751684692904</c:v>
                </c:pt>
                <c:pt idx="750">
                  <c:v>717.43751684692904</c:v>
                </c:pt>
                <c:pt idx="751">
                  <c:v>717.43751684692904</c:v>
                </c:pt>
                <c:pt idx="752">
                  <c:v>717.43751684692904</c:v>
                </c:pt>
                <c:pt idx="753">
                  <c:v>717.43751684692904</c:v>
                </c:pt>
                <c:pt idx="754">
                  <c:v>717.43751684692904</c:v>
                </c:pt>
                <c:pt idx="755">
                  <c:v>717.43751684692904</c:v>
                </c:pt>
                <c:pt idx="756">
                  <c:v>717.43751684692904</c:v>
                </c:pt>
                <c:pt idx="757">
                  <c:v>717.43751684692904</c:v>
                </c:pt>
                <c:pt idx="758">
                  <c:v>717.43751684692904</c:v>
                </c:pt>
                <c:pt idx="759">
                  <c:v>717.43751684692904</c:v>
                </c:pt>
                <c:pt idx="760">
                  <c:v>717.43751684692904</c:v>
                </c:pt>
                <c:pt idx="761">
                  <c:v>717.43751684692904</c:v>
                </c:pt>
                <c:pt idx="762">
                  <c:v>717.43751684692904</c:v>
                </c:pt>
                <c:pt idx="763">
                  <c:v>717.43751684692904</c:v>
                </c:pt>
                <c:pt idx="764">
                  <c:v>717.43751684692904</c:v>
                </c:pt>
                <c:pt idx="765">
                  <c:v>717.43751684692904</c:v>
                </c:pt>
                <c:pt idx="766">
                  <c:v>717.43751684692904</c:v>
                </c:pt>
                <c:pt idx="767">
                  <c:v>717.43751684692904</c:v>
                </c:pt>
                <c:pt idx="768">
                  <c:v>717.43751684692904</c:v>
                </c:pt>
                <c:pt idx="769">
                  <c:v>717.43751684692904</c:v>
                </c:pt>
                <c:pt idx="770">
                  <c:v>717.43751684692904</c:v>
                </c:pt>
                <c:pt idx="771">
                  <c:v>717.43751684692904</c:v>
                </c:pt>
                <c:pt idx="772">
                  <c:v>717.43751684692904</c:v>
                </c:pt>
                <c:pt idx="773">
                  <c:v>717.43751684692904</c:v>
                </c:pt>
                <c:pt idx="774">
                  <c:v>717.43751684692904</c:v>
                </c:pt>
                <c:pt idx="775">
                  <c:v>717.43751684692904</c:v>
                </c:pt>
                <c:pt idx="776">
                  <c:v>717.43751684692904</c:v>
                </c:pt>
                <c:pt idx="777">
                  <c:v>717.43751684692904</c:v>
                </c:pt>
                <c:pt idx="778">
                  <c:v>717.43751684692904</c:v>
                </c:pt>
                <c:pt idx="779">
                  <c:v>717.43751684692904</c:v>
                </c:pt>
                <c:pt idx="780">
                  <c:v>717.43751684692904</c:v>
                </c:pt>
                <c:pt idx="781">
                  <c:v>717.43751684692904</c:v>
                </c:pt>
                <c:pt idx="782">
                  <c:v>717.43751684692904</c:v>
                </c:pt>
                <c:pt idx="783">
                  <c:v>717.43751684692904</c:v>
                </c:pt>
                <c:pt idx="784">
                  <c:v>717.43751684692904</c:v>
                </c:pt>
                <c:pt idx="785">
                  <c:v>717.43751684692904</c:v>
                </c:pt>
                <c:pt idx="786">
                  <c:v>717.43751684692904</c:v>
                </c:pt>
                <c:pt idx="787">
                  <c:v>717.43751684692904</c:v>
                </c:pt>
                <c:pt idx="788">
                  <c:v>717.43751684692904</c:v>
                </c:pt>
                <c:pt idx="789">
                  <c:v>717.43751684692904</c:v>
                </c:pt>
                <c:pt idx="790">
                  <c:v>717.43751684692904</c:v>
                </c:pt>
                <c:pt idx="791">
                  <c:v>717.43751684692904</c:v>
                </c:pt>
                <c:pt idx="792">
                  <c:v>717.43751684692904</c:v>
                </c:pt>
                <c:pt idx="793">
                  <c:v>717.43751684692904</c:v>
                </c:pt>
                <c:pt idx="794">
                  <c:v>717.43751684692904</c:v>
                </c:pt>
                <c:pt idx="795">
                  <c:v>717.43751684692904</c:v>
                </c:pt>
                <c:pt idx="796">
                  <c:v>717.43751684692904</c:v>
                </c:pt>
                <c:pt idx="797">
                  <c:v>717.43751684692904</c:v>
                </c:pt>
                <c:pt idx="798">
                  <c:v>717.43751684692904</c:v>
                </c:pt>
                <c:pt idx="799">
                  <c:v>717.43751684692904</c:v>
                </c:pt>
                <c:pt idx="800">
                  <c:v>717.43751684692904</c:v>
                </c:pt>
                <c:pt idx="801">
                  <c:v>717.43751684692904</c:v>
                </c:pt>
                <c:pt idx="802">
                  <c:v>717.43751684692904</c:v>
                </c:pt>
                <c:pt idx="803">
                  <c:v>717.43751684692904</c:v>
                </c:pt>
                <c:pt idx="804">
                  <c:v>717.43751684692904</c:v>
                </c:pt>
                <c:pt idx="805">
                  <c:v>717.43751684692904</c:v>
                </c:pt>
                <c:pt idx="806">
                  <c:v>717.43751684692904</c:v>
                </c:pt>
                <c:pt idx="807">
                  <c:v>717.43751684692904</c:v>
                </c:pt>
                <c:pt idx="808">
                  <c:v>717.43751684692904</c:v>
                </c:pt>
                <c:pt idx="809">
                  <c:v>717.43751684692904</c:v>
                </c:pt>
                <c:pt idx="810">
                  <c:v>717.43751684692904</c:v>
                </c:pt>
                <c:pt idx="811">
                  <c:v>717.43751684692904</c:v>
                </c:pt>
                <c:pt idx="812">
                  <c:v>717.43751684692904</c:v>
                </c:pt>
                <c:pt idx="813">
                  <c:v>717.43751684692904</c:v>
                </c:pt>
                <c:pt idx="814">
                  <c:v>717.43751684692904</c:v>
                </c:pt>
                <c:pt idx="815">
                  <c:v>717.43751684692904</c:v>
                </c:pt>
                <c:pt idx="816">
                  <c:v>717.43751684692904</c:v>
                </c:pt>
                <c:pt idx="817">
                  <c:v>717.43751684692904</c:v>
                </c:pt>
                <c:pt idx="818">
                  <c:v>717.43751684692904</c:v>
                </c:pt>
                <c:pt idx="819">
                  <c:v>717.43751684692904</c:v>
                </c:pt>
                <c:pt idx="820">
                  <c:v>717.43751684692904</c:v>
                </c:pt>
                <c:pt idx="821">
                  <c:v>717.43751684692904</c:v>
                </c:pt>
                <c:pt idx="822">
                  <c:v>717.43751684692904</c:v>
                </c:pt>
                <c:pt idx="823">
                  <c:v>717.43751684692904</c:v>
                </c:pt>
                <c:pt idx="824">
                  <c:v>717.43751684692904</c:v>
                </c:pt>
                <c:pt idx="825">
                  <c:v>717.43751684692904</c:v>
                </c:pt>
                <c:pt idx="826">
                  <c:v>717.43751684692904</c:v>
                </c:pt>
                <c:pt idx="827">
                  <c:v>717.43751684692904</c:v>
                </c:pt>
                <c:pt idx="828">
                  <c:v>717.43751684692904</c:v>
                </c:pt>
                <c:pt idx="829">
                  <c:v>717.43751684692904</c:v>
                </c:pt>
                <c:pt idx="830">
                  <c:v>717.43751684692904</c:v>
                </c:pt>
                <c:pt idx="831">
                  <c:v>717.43751684692904</c:v>
                </c:pt>
                <c:pt idx="832">
                  <c:v>717.43751684692904</c:v>
                </c:pt>
                <c:pt idx="833">
                  <c:v>717.43751684692904</c:v>
                </c:pt>
                <c:pt idx="834">
                  <c:v>717.43751684692904</c:v>
                </c:pt>
                <c:pt idx="835">
                  <c:v>717.43751684692904</c:v>
                </c:pt>
                <c:pt idx="836">
                  <c:v>717.43751684692904</c:v>
                </c:pt>
                <c:pt idx="837">
                  <c:v>717.43751684692904</c:v>
                </c:pt>
                <c:pt idx="838">
                  <c:v>717.43751684692904</c:v>
                </c:pt>
                <c:pt idx="839">
                  <c:v>717.43751684692904</c:v>
                </c:pt>
                <c:pt idx="840">
                  <c:v>717.43751684692904</c:v>
                </c:pt>
                <c:pt idx="841">
                  <c:v>717.43751684692904</c:v>
                </c:pt>
                <c:pt idx="842">
                  <c:v>717.43751684692904</c:v>
                </c:pt>
                <c:pt idx="843">
                  <c:v>717.43751684692904</c:v>
                </c:pt>
                <c:pt idx="844">
                  <c:v>717.43751684692904</c:v>
                </c:pt>
                <c:pt idx="845">
                  <c:v>717.43751684692904</c:v>
                </c:pt>
                <c:pt idx="846">
                  <c:v>717.43751684692904</c:v>
                </c:pt>
                <c:pt idx="847">
                  <c:v>717.43751684692904</c:v>
                </c:pt>
                <c:pt idx="848">
                  <c:v>717.43751684692904</c:v>
                </c:pt>
                <c:pt idx="849">
                  <c:v>717.43751684692904</c:v>
                </c:pt>
                <c:pt idx="850">
                  <c:v>717.43751684692904</c:v>
                </c:pt>
                <c:pt idx="851">
                  <c:v>717.43751684692904</c:v>
                </c:pt>
                <c:pt idx="852">
                  <c:v>717.43751684692904</c:v>
                </c:pt>
                <c:pt idx="853">
                  <c:v>717.43751684692904</c:v>
                </c:pt>
                <c:pt idx="854">
                  <c:v>717.43751684692904</c:v>
                </c:pt>
                <c:pt idx="855">
                  <c:v>717.43751684692904</c:v>
                </c:pt>
                <c:pt idx="856">
                  <c:v>717.43751684692904</c:v>
                </c:pt>
                <c:pt idx="857">
                  <c:v>717.43751684692904</c:v>
                </c:pt>
                <c:pt idx="858">
                  <c:v>717.43751684692904</c:v>
                </c:pt>
                <c:pt idx="859">
                  <c:v>717.43751684692904</c:v>
                </c:pt>
                <c:pt idx="860">
                  <c:v>717.43751684692904</c:v>
                </c:pt>
                <c:pt idx="861">
                  <c:v>717.43751684692904</c:v>
                </c:pt>
                <c:pt idx="862">
                  <c:v>717.43751684692904</c:v>
                </c:pt>
                <c:pt idx="863">
                  <c:v>717.43751684692904</c:v>
                </c:pt>
                <c:pt idx="864">
                  <c:v>717.43751684692904</c:v>
                </c:pt>
                <c:pt idx="865">
                  <c:v>717.43751684692904</c:v>
                </c:pt>
                <c:pt idx="866">
                  <c:v>717.43751684692904</c:v>
                </c:pt>
                <c:pt idx="867">
                  <c:v>717.43751684692904</c:v>
                </c:pt>
                <c:pt idx="868">
                  <c:v>717.43751684692904</c:v>
                </c:pt>
                <c:pt idx="869">
                  <c:v>717.43751684692904</c:v>
                </c:pt>
                <c:pt idx="870">
                  <c:v>717.43751684692904</c:v>
                </c:pt>
                <c:pt idx="871">
                  <c:v>717.43751684692904</c:v>
                </c:pt>
                <c:pt idx="872">
                  <c:v>717.43751684692904</c:v>
                </c:pt>
                <c:pt idx="873">
                  <c:v>717.43751684692904</c:v>
                </c:pt>
                <c:pt idx="874">
                  <c:v>717.43751684692904</c:v>
                </c:pt>
                <c:pt idx="875">
                  <c:v>717.43751684692904</c:v>
                </c:pt>
                <c:pt idx="876">
                  <c:v>717.43751684692904</c:v>
                </c:pt>
                <c:pt idx="877">
                  <c:v>717.43751684692904</c:v>
                </c:pt>
                <c:pt idx="878">
                  <c:v>717.43751684692904</c:v>
                </c:pt>
                <c:pt idx="879">
                  <c:v>717.43751684692904</c:v>
                </c:pt>
                <c:pt idx="880">
                  <c:v>717.43751684692904</c:v>
                </c:pt>
                <c:pt idx="881">
                  <c:v>717.43751684692904</c:v>
                </c:pt>
                <c:pt idx="882">
                  <c:v>717.43751684692904</c:v>
                </c:pt>
                <c:pt idx="883">
                  <c:v>717.43751684692904</c:v>
                </c:pt>
                <c:pt idx="884">
                  <c:v>717.43751684692904</c:v>
                </c:pt>
                <c:pt idx="885">
                  <c:v>717.43751684692904</c:v>
                </c:pt>
                <c:pt idx="886">
                  <c:v>717.43751684692904</c:v>
                </c:pt>
                <c:pt idx="887">
                  <c:v>717.43751684692904</c:v>
                </c:pt>
                <c:pt idx="888">
                  <c:v>717.43751684692904</c:v>
                </c:pt>
                <c:pt idx="889">
                  <c:v>717.43751684692904</c:v>
                </c:pt>
                <c:pt idx="890">
                  <c:v>717.43751684692904</c:v>
                </c:pt>
                <c:pt idx="891">
                  <c:v>717.43751684692904</c:v>
                </c:pt>
                <c:pt idx="892">
                  <c:v>717.43751684692904</c:v>
                </c:pt>
                <c:pt idx="893">
                  <c:v>717.43751684692904</c:v>
                </c:pt>
                <c:pt idx="894">
                  <c:v>717.43751684692904</c:v>
                </c:pt>
                <c:pt idx="895">
                  <c:v>717.43751684692904</c:v>
                </c:pt>
                <c:pt idx="896">
                  <c:v>717.43751684692904</c:v>
                </c:pt>
                <c:pt idx="897">
                  <c:v>717.43751684692904</c:v>
                </c:pt>
                <c:pt idx="898">
                  <c:v>717.43751684692904</c:v>
                </c:pt>
                <c:pt idx="899">
                  <c:v>717.43751684692904</c:v>
                </c:pt>
                <c:pt idx="900">
                  <c:v>717.43751684692904</c:v>
                </c:pt>
                <c:pt idx="901">
                  <c:v>717.43751684692904</c:v>
                </c:pt>
                <c:pt idx="902">
                  <c:v>717.43751684692904</c:v>
                </c:pt>
                <c:pt idx="903">
                  <c:v>717.43751684692904</c:v>
                </c:pt>
                <c:pt idx="904">
                  <c:v>717.43751684692904</c:v>
                </c:pt>
                <c:pt idx="905">
                  <c:v>717.43751684692904</c:v>
                </c:pt>
                <c:pt idx="906">
                  <c:v>717.43751684692904</c:v>
                </c:pt>
                <c:pt idx="907">
                  <c:v>717.43751684692904</c:v>
                </c:pt>
                <c:pt idx="908">
                  <c:v>717.43751684692904</c:v>
                </c:pt>
                <c:pt idx="909">
                  <c:v>717.43751684692904</c:v>
                </c:pt>
                <c:pt idx="910">
                  <c:v>717.43751684692904</c:v>
                </c:pt>
                <c:pt idx="911">
                  <c:v>717.43751684692904</c:v>
                </c:pt>
                <c:pt idx="912">
                  <c:v>717.43751684692904</c:v>
                </c:pt>
                <c:pt idx="913">
                  <c:v>717.43751684692904</c:v>
                </c:pt>
                <c:pt idx="914">
                  <c:v>717.43751684692904</c:v>
                </c:pt>
                <c:pt idx="915">
                  <c:v>717.43751684692904</c:v>
                </c:pt>
                <c:pt idx="916">
                  <c:v>717.43751684692904</c:v>
                </c:pt>
                <c:pt idx="917">
                  <c:v>717.43751684692904</c:v>
                </c:pt>
                <c:pt idx="918">
                  <c:v>717.43751684692904</c:v>
                </c:pt>
                <c:pt idx="919">
                  <c:v>717.43751684692904</c:v>
                </c:pt>
                <c:pt idx="920">
                  <c:v>717.43751684692904</c:v>
                </c:pt>
                <c:pt idx="921">
                  <c:v>717.43751684692904</c:v>
                </c:pt>
                <c:pt idx="922">
                  <c:v>717.43751684692904</c:v>
                </c:pt>
                <c:pt idx="923">
                  <c:v>717.43751684692904</c:v>
                </c:pt>
                <c:pt idx="924">
                  <c:v>717.43751684692904</c:v>
                </c:pt>
                <c:pt idx="925">
                  <c:v>717.43751684692904</c:v>
                </c:pt>
                <c:pt idx="926">
                  <c:v>717.43751684692904</c:v>
                </c:pt>
                <c:pt idx="927">
                  <c:v>717.43751684692904</c:v>
                </c:pt>
                <c:pt idx="928">
                  <c:v>717.43751684692904</c:v>
                </c:pt>
                <c:pt idx="929">
                  <c:v>717.43751684692904</c:v>
                </c:pt>
                <c:pt idx="930">
                  <c:v>717.43751684692904</c:v>
                </c:pt>
                <c:pt idx="931">
                  <c:v>717.43751684692904</c:v>
                </c:pt>
                <c:pt idx="932">
                  <c:v>717.43751684692904</c:v>
                </c:pt>
                <c:pt idx="933">
                  <c:v>717.43751684692904</c:v>
                </c:pt>
                <c:pt idx="934">
                  <c:v>717.43751684692904</c:v>
                </c:pt>
                <c:pt idx="935">
                  <c:v>717.43751684692904</c:v>
                </c:pt>
                <c:pt idx="936">
                  <c:v>717.43751684692904</c:v>
                </c:pt>
                <c:pt idx="937">
                  <c:v>717.43751684692904</c:v>
                </c:pt>
                <c:pt idx="938">
                  <c:v>717.43751684692904</c:v>
                </c:pt>
                <c:pt idx="939">
                  <c:v>717.43751684692904</c:v>
                </c:pt>
                <c:pt idx="940">
                  <c:v>717.43751684692904</c:v>
                </c:pt>
                <c:pt idx="941">
                  <c:v>717.43751684692904</c:v>
                </c:pt>
                <c:pt idx="942">
                  <c:v>717.43751684692904</c:v>
                </c:pt>
                <c:pt idx="943">
                  <c:v>717.43751684692904</c:v>
                </c:pt>
                <c:pt idx="944">
                  <c:v>717.43751684692904</c:v>
                </c:pt>
                <c:pt idx="945">
                  <c:v>717.43751684692904</c:v>
                </c:pt>
                <c:pt idx="946">
                  <c:v>717.43751684692904</c:v>
                </c:pt>
                <c:pt idx="947">
                  <c:v>717.43751684692904</c:v>
                </c:pt>
                <c:pt idx="948">
                  <c:v>717.43751684692904</c:v>
                </c:pt>
                <c:pt idx="949">
                  <c:v>717.43751684692904</c:v>
                </c:pt>
                <c:pt idx="950">
                  <c:v>717.43751684692904</c:v>
                </c:pt>
                <c:pt idx="951">
                  <c:v>717.43751684692904</c:v>
                </c:pt>
                <c:pt idx="952">
                  <c:v>717.43751684692904</c:v>
                </c:pt>
                <c:pt idx="953">
                  <c:v>717.43751684692904</c:v>
                </c:pt>
                <c:pt idx="954">
                  <c:v>717.43751684692904</c:v>
                </c:pt>
                <c:pt idx="955">
                  <c:v>717.43751684692904</c:v>
                </c:pt>
                <c:pt idx="956">
                  <c:v>717.43751684692904</c:v>
                </c:pt>
                <c:pt idx="957">
                  <c:v>717.43751684692904</c:v>
                </c:pt>
                <c:pt idx="958">
                  <c:v>717.43751684692904</c:v>
                </c:pt>
                <c:pt idx="959">
                  <c:v>717.43751684692904</c:v>
                </c:pt>
                <c:pt idx="960">
                  <c:v>717.43751684692904</c:v>
                </c:pt>
                <c:pt idx="961">
                  <c:v>717.43751684692904</c:v>
                </c:pt>
                <c:pt idx="962">
                  <c:v>717.43751684692904</c:v>
                </c:pt>
                <c:pt idx="963">
                  <c:v>717.43751684692904</c:v>
                </c:pt>
                <c:pt idx="964">
                  <c:v>717.43751684692904</c:v>
                </c:pt>
                <c:pt idx="965">
                  <c:v>717.43751684692904</c:v>
                </c:pt>
                <c:pt idx="966">
                  <c:v>717.43751684692904</c:v>
                </c:pt>
                <c:pt idx="967">
                  <c:v>717.43751684692904</c:v>
                </c:pt>
                <c:pt idx="968">
                  <c:v>717.43751684692904</c:v>
                </c:pt>
                <c:pt idx="969">
                  <c:v>717.43751684692904</c:v>
                </c:pt>
                <c:pt idx="970">
                  <c:v>717.43751684692904</c:v>
                </c:pt>
                <c:pt idx="971">
                  <c:v>717.43751684692904</c:v>
                </c:pt>
                <c:pt idx="972">
                  <c:v>717.43751684692904</c:v>
                </c:pt>
                <c:pt idx="973">
                  <c:v>717.43751684692904</c:v>
                </c:pt>
                <c:pt idx="974">
                  <c:v>717.43751684692904</c:v>
                </c:pt>
                <c:pt idx="975">
                  <c:v>717.43751684692904</c:v>
                </c:pt>
                <c:pt idx="976">
                  <c:v>717.43751684692904</c:v>
                </c:pt>
                <c:pt idx="977">
                  <c:v>717.43751684692904</c:v>
                </c:pt>
                <c:pt idx="978">
                  <c:v>717.43751684692904</c:v>
                </c:pt>
                <c:pt idx="979">
                  <c:v>717.43751684692904</c:v>
                </c:pt>
                <c:pt idx="980">
                  <c:v>717.43751684692904</c:v>
                </c:pt>
                <c:pt idx="981">
                  <c:v>717.43751684692904</c:v>
                </c:pt>
                <c:pt idx="982">
                  <c:v>717.43751684692904</c:v>
                </c:pt>
                <c:pt idx="983">
                  <c:v>717.43751684692904</c:v>
                </c:pt>
                <c:pt idx="984">
                  <c:v>717.43751684692904</c:v>
                </c:pt>
                <c:pt idx="985">
                  <c:v>717.43751684692904</c:v>
                </c:pt>
                <c:pt idx="986">
                  <c:v>717.43751684692904</c:v>
                </c:pt>
                <c:pt idx="987">
                  <c:v>717.43751684692904</c:v>
                </c:pt>
                <c:pt idx="988">
                  <c:v>717.43751684692904</c:v>
                </c:pt>
                <c:pt idx="989">
                  <c:v>717.43751684692904</c:v>
                </c:pt>
                <c:pt idx="990">
                  <c:v>717.43751684692904</c:v>
                </c:pt>
                <c:pt idx="991">
                  <c:v>717.43751684692904</c:v>
                </c:pt>
                <c:pt idx="992">
                  <c:v>717.43751684692904</c:v>
                </c:pt>
                <c:pt idx="993">
                  <c:v>717.43751684692904</c:v>
                </c:pt>
                <c:pt idx="994">
                  <c:v>717.43751684692904</c:v>
                </c:pt>
                <c:pt idx="995">
                  <c:v>717.43751684692904</c:v>
                </c:pt>
                <c:pt idx="996">
                  <c:v>717.43751684692904</c:v>
                </c:pt>
                <c:pt idx="997">
                  <c:v>717.43751684692904</c:v>
                </c:pt>
                <c:pt idx="998">
                  <c:v>717.43751684692904</c:v>
                </c:pt>
                <c:pt idx="999">
                  <c:v>717.43751684692904</c:v>
                </c:pt>
                <c:pt idx="1000">
                  <c:v>717.43751684692904</c:v>
                </c:pt>
              </c:numCache>
            </c:numRef>
          </c:xVal>
          <c:yVal>
            <c:numRef>
              <c:f>Calculs!$K$4:$K$1004</c:f>
              <c:numCache>
                <c:formatCode>0.00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1211.3494119959028</c:v>
                </c:pt>
                <c:pt idx="198">
                  <c:v>1211.1053146958636</c:v>
                </c:pt>
                <c:pt idx="199">
                  <c:v>1210.7635074863178</c:v>
                </c:pt>
                <c:pt idx="200">
                  <c:v>1210.3241487340288</c:v>
                </c:pt>
                <c:pt idx="201">
                  <c:v>1209.7873990824476</c:v>
                </c:pt>
                <c:pt idx="202">
                  <c:v>1209.1534222588796</c:v>
                </c:pt>
                <c:pt idx="203">
                  <c:v>1208.4223858429123</c:v>
                </c:pt>
                <c:pt idx="204">
                  <c:v>1207.5944619911561</c:v>
                </c:pt>
                <c:pt idx="205">
                  <c:v>1206.6698281144947</c:v>
                </c:pt>
                <c:pt idx="206">
                  <c:v>1205.648667505214</c:v>
                </c:pt>
                <c:pt idx="207">
                  <c:v>1204.5311699125011</c:v>
                </c:pt>
                <c:pt idx="208">
                  <c:v>1203.3175320658406</c:v>
                </c:pt>
                <c:pt idx="209">
                  <c:v>1202.0079581467319</c:v>
                </c:pt>
                <c:pt idx="210">
                  <c:v>1200.6026602099105</c:v>
                </c:pt>
                <c:pt idx="211">
                  <c:v>1199.1018585558509</c:v>
                </c:pt>
                <c:pt idx="212">
                  <c:v>1197.505782056779</c:v>
                </c:pt>
                <c:pt idx="213">
                  <c:v>1195.8146684387302</c:v>
                </c:pt>
                <c:pt idx="214">
                  <c:v>1194.0287645223762</c:v>
                </c:pt>
                <c:pt idx="215">
                  <c:v>1192.1483264254323</c:v>
                </c:pt>
                <c:pt idx="216">
                  <c:v>1190.1736197294601</c:v>
                </c:pt>
                <c:pt idx="217">
                  <c:v>1188.1049196138206</c:v>
                </c:pt>
                <c:pt idx="218">
                  <c:v>1185.9425109594297</c:v>
                </c:pt>
                <c:pt idx="219">
                  <c:v>1183.6866884248316</c:v>
                </c:pt>
                <c:pt idx="220">
                  <c:v>1181.3377564969473</c:v>
                </c:pt>
                <c:pt idx="221">
                  <c:v>1178.8960295186921</c:v>
                </c:pt>
                <c:pt idx="222">
                  <c:v>1176.3618316954833</c:v>
                </c:pt>
                <c:pt idx="223">
                  <c:v>1173.7354970824958</c:v>
                </c:pt>
                <c:pt idx="224">
                  <c:v>1171.0173695543601</c:v>
                </c:pt>
                <c:pt idx="225">
                  <c:v>1168.2078027588475</c:v>
                </c:pt>
                <c:pt idx="226">
                  <c:v>1165.3071600559431</c:v>
                </c:pt>
                <c:pt idx="227">
                  <c:v>1162.3158144435811</c:v>
                </c:pt>
                <c:pt idx="228">
                  <c:v>1159.2341484711931</c:v>
                </c:pt>
                <c:pt idx="229">
                  <c:v>1156.0625541421152</c:v>
                </c:pt>
                <c:pt idx="230">
                  <c:v>1152.8014328058023</c:v>
                </c:pt>
                <c:pt idx="231">
                  <c:v>1149.4511950407073</c:v>
                </c:pt>
                <c:pt idx="232">
                  <c:v>1146.0122605286108</c:v>
                </c:pt>
                <c:pt idx="233">
                  <c:v>1142.4850579211102</c:v>
                </c:pt>
                <c:pt idx="234">
                  <c:v>1138.8700246989204</c:v>
                </c:pt>
                <c:pt idx="235">
                  <c:v>1135.1676070245815</c:v>
                </c:pt>
                <c:pt idx="236">
                  <c:v>1131.3782595891187</c:v>
                </c:pt>
                <c:pt idx="237">
                  <c:v>1127.5024454531588</c:v>
                </c:pt>
                <c:pt idx="238">
                  <c:v>1123.5406358829662</c:v>
                </c:pt>
                <c:pt idx="239">
                  <c:v>1119.4933101818315</c:v>
                </c:pt>
                <c:pt idx="240">
                  <c:v>1115.3609555172097</c:v>
                </c:pt>
                <c:pt idx="241">
                  <c:v>1111.1440667439842</c:v>
                </c:pt>
                <c:pt idx="242">
                  <c:v>1106.8431462242033</c:v>
                </c:pt>
                <c:pt idx="243">
                  <c:v>1102.4587036436194</c:v>
                </c:pt>
                <c:pt idx="244">
                  <c:v>1097.9912558253368</c:v>
                </c:pt>
                <c:pt idx="245">
                  <c:v>1093.4413265408627</c:v>
                </c:pt>
                <c:pt idx="246">
                  <c:v>1088.8094463188345</c:v>
                </c:pt>
                <c:pt idx="247">
                  <c:v>1084.0961522516861</c:v>
                </c:pt>
                <c:pt idx="248">
                  <c:v>1079.3019878005048</c:v>
                </c:pt>
                <c:pt idx="249">
                  <c:v>1074.4275025983115</c:v>
                </c:pt>
                <c:pt idx="250">
                  <c:v>1069.4732522519969</c:v>
                </c:pt>
                <c:pt idx="251">
                  <c:v>1064.4397981431268</c:v>
                </c:pt>
                <c:pt idx="252">
                  <c:v>1059.327707227827</c:v>
                </c:pt>
                <c:pt idx="253">
                  <c:v>1054.1375518359471</c:v>
                </c:pt>
                <c:pt idx="254">
                  <c:v>1048.8699094696951</c:v>
                </c:pt>
                <c:pt idx="255">
                  <c:v>1043.5253626019294</c:v>
                </c:pt>
                <c:pt idx="256">
                  <c:v>1038.1044984742825</c:v>
                </c:pt>
                <c:pt idx="257">
                  <c:v>1032.6079088952933</c:v>
                </c:pt>
                <c:pt idx="258">
                  <c:v>1027.036190038707</c:v>
                </c:pt>
                <c:pt idx="259">
                  <c:v>1021.3899422421067</c:v>
                </c:pt>
                <c:pt idx="260">
                  <c:v>1015.6697698060287</c:v>
                </c:pt>
                <c:pt idx="261">
                  <c:v>1009.8762807937078</c:v>
                </c:pt>
                <c:pt idx="262">
                  <c:v>1004.0100868315976</c:v>
                </c:pt>
                <c:pt idx="263">
                  <c:v>998.07180291080272</c:v>
                </c:pt>
                <c:pt idx="264">
                  <c:v>992.06204718955348</c:v>
                </c:pt>
                <c:pt idx="265">
                  <c:v>985.98144079685358</c:v>
                </c:pt>
                <c:pt idx="266">
                  <c:v>979.83060763742071</c:v>
                </c:pt>
                <c:pt idx="267">
                  <c:v>973.6101741980392</c:v>
                </c:pt>
                <c:pt idx="268">
                  <c:v>967.32076935543796</c:v>
                </c:pt>
                <c:pt idx="269">
                  <c:v>960.96302418580194</c:v>
                </c:pt>
                <c:pt idx="270">
                  <c:v>954.53757177602176</c:v>
                </c:pt>
                <c:pt idx="271">
                  <c:v>948.04504703678015</c:v>
                </c:pt>
                <c:pt idx="272">
                  <c:v>941.48608651757206</c:v>
                </c:pt>
                <c:pt idx="273">
                  <c:v>934.86132822374793</c:v>
                </c:pt>
                <c:pt idx="274">
                  <c:v>928.17141143566812</c:v>
                </c:pt>
                <c:pt idx="275">
                  <c:v>921.41697653004974</c:v>
                </c:pt>
                <c:pt idx="276">
                  <c:v>914.59866480358539</c:v>
                </c:pt>
                <c:pt idx="277">
                  <c:v>907.71711829890717</c:v>
                </c:pt>
                <c:pt idx="278">
                  <c:v>900.77297963296667</c:v>
                </c:pt>
                <c:pt idx="279">
                  <c:v>893.76689182789721</c:v>
                </c:pt>
                <c:pt idx="280">
                  <c:v>886.69949814441998</c:v>
                </c:pt>
                <c:pt idx="281">
                  <c:v>879.57144191785324</c:v>
                </c:pt>
                <c:pt idx="282">
                  <c:v>872.38336639677834</c:v>
                </c:pt>
                <c:pt idx="283">
                  <c:v>865.13591458441454</c:v>
                </c:pt>
                <c:pt idx="284">
                  <c:v>857.8297290827478</c:v>
                </c:pt>
                <c:pt idx="285">
                  <c:v>850.46545193945974</c:v>
                </c:pt>
                <c:pt idx="286">
                  <c:v>843.04372449769335</c:v>
                </c:pt>
                <c:pt idx="287">
                  <c:v>835.56518724869522</c:v>
                </c:pt>
                <c:pt idx="288">
                  <c:v>828.03047968736428</c:v>
                </c:pt>
                <c:pt idx="289">
                  <c:v>820.44024017073866</c:v>
                </c:pt>
                <c:pt idx="290">
                  <c:v>812.79510577944552</c:v>
                </c:pt>
                <c:pt idx="291">
                  <c:v>805.0957121821383</c:v>
                </c:pt>
                <c:pt idx="292">
                  <c:v>797.34269350293948</c:v>
                </c:pt>
                <c:pt idx="293">
                  <c:v>789.5366821919074</c:v>
                </c:pt>
                <c:pt idx="294">
                  <c:v>781.67830889853963</c:v>
                </c:pt>
                <c:pt idx="295">
                  <c:v>773.76820234832394</c:v>
                </c:pt>
                <c:pt idx="296">
                  <c:v>765.80698922234592</c:v>
                </c:pt>
                <c:pt idx="297">
                  <c:v>757.7952940399565</c:v>
                </c:pt>
                <c:pt idx="298">
                  <c:v>749.73373904450409</c:v>
                </c:pt>
                <c:pt idx="299">
                  <c:v>741.62294409212905</c:v>
                </c:pt>
                <c:pt idx="300">
                  <c:v>733.46352654361965</c:v>
                </c:pt>
                <c:pt idx="301">
                  <c:v>725.25610115932329</c:v>
                </c:pt>
                <c:pt idx="302">
                  <c:v>717.00127999710583</c:v>
                </c:pt>
                <c:pt idx="303">
                  <c:v>708.69967231334965</c:v>
                </c:pt>
                <c:pt idx="304">
                  <c:v>700.35188446697759</c:v>
                </c:pt>
                <c:pt idx="305">
                  <c:v>691.95851982648981</c:v>
                </c:pt>
                <c:pt idx="306">
                  <c:v>683.52017867999587</c:v>
                </c:pt>
                <c:pt idx="307">
                  <c:v>675.03745814822571</c:v>
                </c:pt>
                <c:pt idx="308">
                  <c:v>666.51095210049823</c:v>
                </c:pt>
                <c:pt idx="309">
                  <c:v>657.94125107362572</c:v>
                </c:pt>
                <c:pt idx="310">
                  <c:v>649.32894219373156</c:v>
                </c:pt>
                <c:pt idx="311">
                  <c:v>640.67460910095485</c:v>
                </c:pt>
                <c:pt idx="312">
                  <c:v>631.97883187701598</c:v>
                </c:pt>
                <c:pt idx="313">
                  <c:v>623.24218697561457</c:v>
                </c:pt>
                <c:pt idx="314">
                  <c:v>614.46524715563044</c:v>
                </c:pt>
                <c:pt idx="315">
                  <c:v>605.64858141709578</c:v>
                </c:pt>
                <c:pt idx="316">
                  <c:v>596.7927549399077</c:v>
                </c:pt>
                <c:pt idx="317">
                  <c:v>587.89832902524643</c:v>
                </c:pt>
                <c:pt idx="318">
                  <c:v>578.96586103966524</c:v>
                </c:pt>
                <c:pt idx="319">
                  <c:v>569.99590436181597</c:v>
                </c:pt>
                <c:pt idx="320">
                  <c:v>560.9890083317747</c:v>
                </c:pt>
                <c:pt idx="321">
                  <c:v>551.94571820292867</c:v>
                </c:pt>
                <c:pt idx="322">
                  <c:v>542.86657509638735</c:v>
                </c:pt>
                <c:pt idx="323">
                  <c:v>533.75211595787732</c:v>
                </c:pt>
                <c:pt idx="324">
                  <c:v>524.60287351708268</c:v>
                </c:pt>
                <c:pt idx="325">
                  <c:v>515.4193762493893</c:v>
                </c:pt>
                <c:pt idx="326">
                  <c:v>506.20214833999239</c:v>
                </c:pt>
                <c:pt idx="327">
                  <c:v>496.95170965032571</c:v>
                </c:pt>
                <c:pt idx="328">
                  <c:v>487.66857568677062</c:v>
                </c:pt>
                <c:pt idx="329">
                  <c:v>478.35325757160217</c:v>
                </c:pt>
                <c:pt idx="330">
                  <c:v>469.00626201612971</c:v>
                </c:pt>
                <c:pt idx="331">
                  <c:v>459.6280912959889</c:v>
                </c:pt>
                <c:pt idx="332">
                  <c:v>450.21924322854164</c:v>
                </c:pt>
                <c:pt idx="333">
                  <c:v>440.7802111523406</c:v>
                </c:pt>
                <c:pt idx="334">
                  <c:v>431.31148390861404</c:v>
                </c:pt>
                <c:pt idx="335">
                  <c:v>421.81354582472824</c:v>
                </c:pt>
                <c:pt idx="336">
                  <c:v>412.28687669958242</c:v>
                </c:pt>
                <c:pt idx="337">
                  <c:v>402.73195179089294</c:v>
                </c:pt>
                <c:pt idx="338">
                  <c:v>393.14924180432286</c:v>
                </c:pt>
                <c:pt idx="339">
                  <c:v>383.53921288441296</c:v>
                </c:pt>
                <c:pt idx="340">
                  <c:v>373.90232660727025</c:v>
                </c:pt>
                <c:pt idx="341">
                  <c:v>364.23903997497092</c:v>
                </c:pt>
                <c:pt idx="342">
                  <c:v>354.54980541163371</c:v>
                </c:pt>
                <c:pt idx="343">
                  <c:v>344.83507076112096</c:v>
                </c:pt>
                <c:pt idx="344">
                  <c:v>335.09527928632417</c:v>
                </c:pt>
                <c:pt idx="345">
                  <c:v>325.33086966999122</c:v>
                </c:pt>
                <c:pt idx="346">
                  <c:v>315.54227601705321</c:v>
                </c:pt>
                <c:pt idx="347">
                  <c:v>305.7299278584083</c:v>
                </c:pt>
                <c:pt idx="348">
                  <c:v>295.89425015612125</c:v>
                </c:pt>
                <c:pt idx="349">
                  <c:v>286.03566330999712</c:v>
                </c:pt>
                <c:pt idx="350">
                  <c:v>276.15458316548808</c:v>
                </c:pt>
                <c:pt idx="351">
                  <c:v>266.2514210228926</c:v>
                </c:pt>
                <c:pt idx="352">
                  <c:v>256.32658364780764</c:v>
                </c:pt>
                <c:pt idx="353">
                  <c:v>246.38047328279282</c:v>
                </c:pt>
                <c:pt idx="354">
                  <c:v>236.41348766020886</c:v>
                </c:pt>
                <c:pt idx="355">
                  <c:v>226.42602001619051</c:v>
                </c:pt>
                <c:pt idx="356">
                  <c:v>216.41845910571607</c:v>
                </c:pt>
                <c:pt idx="357">
                  <c:v>206.39118921873603</c:v>
                </c:pt>
                <c:pt idx="358">
                  <c:v>196.3445901973233</c:v>
                </c:pt>
                <c:pt idx="359">
                  <c:v>186.27903745380874</c:v>
                </c:pt>
                <c:pt idx="360">
                  <c:v>176.19490198986566</c:v>
                </c:pt>
                <c:pt idx="361">
                  <c:v>166.09255041650795</c:v>
                </c:pt>
                <c:pt idx="362">
                  <c:v>155.97234497496686</c:v>
                </c:pt>
                <c:pt idx="363">
                  <c:v>145.83464355841215</c:v>
                </c:pt>
                <c:pt idx="364">
                  <c:v>135.67979973448368</c:v>
                </c:pt>
                <c:pt idx="365">
                  <c:v>125.50816276860054</c:v>
                </c:pt>
                <c:pt idx="366">
                  <c:v>115.32007764801492</c:v>
                </c:pt>
                <c:pt idx="367">
                  <c:v>105.11588510657889</c:v>
                </c:pt>
                <c:pt idx="368">
                  <c:v>94.895921650192676</c:v>
                </c:pt>
                <c:pt idx="369">
                  <c:v>84.660519582903788</c:v>
                </c:pt>
                <c:pt idx="370">
                  <c:v>74.410007033626698</c:v>
                </c:pt>
                <c:pt idx="371">
                  <c:v>64.14470798345377</c:v>
                </c:pt>
                <c:pt idx="372">
                  <c:v>53.864942293528301</c:v>
                </c:pt>
                <c:pt idx="373">
                  <c:v>43.57102573345162</c:v>
                </c:pt>
                <c:pt idx="374">
                  <c:v>33.263270010196393</c:v>
                </c:pt>
                <c:pt idx="375">
                  <c:v>22.941982797499143</c:v>
                </c:pt>
                <c:pt idx="376">
                  <c:v>12.607467765705536</c:v>
                </c:pt>
                <c:pt idx="377">
                  <c:v>2.2600246120425673</c:v>
                </c:pt>
                <c:pt idx="378">
                  <c:v>-8.1000509087075798</c:v>
                </c:pt>
                <c:pt idx="379">
                  <c:v>-8.1104172330618418</c:v>
                </c:pt>
                <c:pt idx="380">
                  <c:v>-8.1207835696115378</c:v>
                </c:pt>
                <c:pt idx="381">
                  <c:v>-8.1311499183563818</c:v>
                </c:pt>
                <c:pt idx="382">
                  <c:v>-8.1415162792960878</c:v>
                </c:pt>
                <c:pt idx="383">
                  <c:v>-8.1518826524303698</c:v>
                </c:pt>
                <c:pt idx="384">
                  <c:v>-8.1622490377589418</c:v>
                </c:pt>
                <c:pt idx="385">
                  <c:v>-8.1726154352815197</c:v>
                </c:pt>
                <c:pt idx="386">
                  <c:v>-8.1829818449978173</c:v>
                </c:pt>
                <c:pt idx="387">
                  <c:v>-8.1933482669075488</c:v>
                </c:pt>
                <c:pt idx="388">
                  <c:v>-8.2037147010104281</c:v>
                </c:pt>
                <c:pt idx="389">
                  <c:v>-8.214081147306171</c:v>
                </c:pt>
                <c:pt idx="390">
                  <c:v>-8.2244476057944915</c:v>
                </c:pt>
                <c:pt idx="391">
                  <c:v>-8.2348140764751037</c:v>
                </c:pt>
                <c:pt idx="392">
                  <c:v>-8.2451805593477232</c:v>
                </c:pt>
                <c:pt idx="393">
                  <c:v>-8.2555470544120624</c:v>
                </c:pt>
                <c:pt idx="394">
                  <c:v>-8.265913561667837</c:v>
                </c:pt>
                <c:pt idx="395">
                  <c:v>-8.276280081114761</c:v>
                </c:pt>
                <c:pt idx="396">
                  <c:v>-8.2866466127525502</c:v>
                </c:pt>
                <c:pt idx="397">
                  <c:v>-8.2970131565809169</c:v>
                </c:pt>
                <c:pt idx="398">
                  <c:v>-8.3073797125995767</c:v>
                </c:pt>
                <c:pt idx="399">
                  <c:v>-8.3177462808082456</c:v>
                </c:pt>
                <c:pt idx="400">
                  <c:v>-8.3281128612066357</c:v>
                </c:pt>
                <c:pt idx="401">
                  <c:v>-8.3384794537944629</c:v>
                </c:pt>
                <c:pt idx="402">
                  <c:v>-8.348846058571441</c:v>
                </c:pt>
                <c:pt idx="403">
                  <c:v>-8.3592126755372842</c:v>
                </c:pt>
                <c:pt idx="404">
                  <c:v>-8.3695793046917082</c:v>
                </c:pt>
                <c:pt idx="405">
                  <c:v>-8.379945946034427</c:v>
                </c:pt>
                <c:pt idx="406">
                  <c:v>-8.3903125995651546</c:v>
                </c:pt>
                <c:pt idx="407">
                  <c:v>-8.4006792652836051</c:v>
                </c:pt>
                <c:pt idx="408">
                  <c:v>-8.4110459431894942</c:v>
                </c:pt>
                <c:pt idx="409">
                  <c:v>-8.4214126332825359</c:v>
                </c:pt>
                <c:pt idx="410">
                  <c:v>-8.4317793355624442</c:v>
                </c:pt>
                <c:pt idx="411">
                  <c:v>-8.4421460500289349</c:v>
                </c:pt>
                <c:pt idx="412">
                  <c:v>-8.4525127766817221</c:v>
                </c:pt>
                <c:pt idx="413">
                  <c:v>-8.4628795155205196</c:v>
                </c:pt>
                <c:pt idx="414">
                  <c:v>-8.4732462665450416</c:v>
                </c:pt>
                <c:pt idx="415">
                  <c:v>-8.4836130297550039</c:v>
                </c:pt>
                <c:pt idx="416">
                  <c:v>-8.4939798051501203</c:v>
                </c:pt>
                <c:pt idx="417">
                  <c:v>-8.5043465927301067</c:v>
                </c:pt>
                <c:pt idx="418">
                  <c:v>-8.5147133924946754</c:v>
                </c:pt>
                <c:pt idx="419">
                  <c:v>-8.5250802044435421</c:v>
                </c:pt>
                <c:pt idx="420">
                  <c:v>-8.5354470285764226</c:v>
                </c:pt>
                <c:pt idx="421">
                  <c:v>-8.5458138648930291</c:v>
                </c:pt>
                <c:pt idx="422">
                  <c:v>-8.5561807133930774</c:v>
                </c:pt>
                <c:pt idx="423">
                  <c:v>-8.5665475740762815</c:v>
                </c:pt>
                <c:pt idx="424">
                  <c:v>-8.5769144469423573</c:v>
                </c:pt>
                <c:pt idx="425">
                  <c:v>-8.5872813319910186</c:v>
                </c:pt>
                <c:pt idx="426">
                  <c:v>-8.5976482292219796</c:v>
                </c:pt>
                <c:pt idx="427">
                  <c:v>-8.6080151386349559</c:v>
                </c:pt>
                <c:pt idx="428">
                  <c:v>-8.6183820602296617</c:v>
                </c:pt>
                <c:pt idx="429">
                  <c:v>-8.6287489940058109</c:v>
                </c:pt>
                <c:pt idx="430">
                  <c:v>-8.6391159399631174</c:v>
                </c:pt>
                <c:pt idx="431">
                  <c:v>-8.6494828981012972</c:v>
                </c:pt>
                <c:pt idx="432">
                  <c:v>-8.6598498684200642</c:v>
                </c:pt>
                <c:pt idx="433">
                  <c:v>-8.6702168509191342</c:v>
                </c:pt>
                <c:pt idx="434">
                  <c:v>-8.6805838455982212</c:v>
                </c:pt>
                <c:pt idx="435">
                  <c:v>-8.6909508524570391</c:v>
                </c:pt>
                <c:pt idx="436">
                  <c:v>-8.7013178714953039</c:v>
                </c:pt>
                <c:pt idx="437">
                  <c:v>-8.7116849027127294</c:v>
                </c:pt>
                <c:pt idx="438">
                  <c:v>-8.7220519461090298</c:v>
                </c:pt>
                <c:pt idx="439">
                  <c:v>-8.7324190016839207</c:v>
                </c:pt>
                <c:pt idx="440">
                  <c:v>-8.7427860694371162</c:v>
                </c:pt>
                <c:pt idx="441">
                  <c:v>-8.7531531493683303</c:v>
                </c:pt>
                <c:pt idx="442">
                  <c:v>-8.7635202414772788</c:v>
                </c:pt>
                <c:pt idx="443">
                  <c:v>-8.7738873457636757</c:v>
                </c:pt>
                <c:pt idx="444">
                  <c:v>-8.7842544622272349</c:v>
                </c:pt>
                <c:pt idx="445">
                  <c:v>-8.7946215908676724</c:v>
                </c:pt>
                <c:pt idx="446">
                  <c:v>-8.804988731684702</c:v>
                </c:pt>
                <c:pt idx="447">
                  <c:v>-8.8153558846780395</c:v>
                </c:pt>
                <c:pt idx="448">
                  <c:v>-8.8257230498473991</c:v>
                </c:pt>
                <c:pt idx="449">
                  <c:v>-8.8360902271924946</c:v>
                </c:pt>
                <c:pt idx="450">
                  <c:v>-8.8464574167130419</c:v>
                </c:pt>
                <c:pt idx="451">
                  <c:v>-8.8568246184087549</c:v>
                </c:pt>
                <c:pt idx="452">
                  <c:v>-8.8671918322793477</c:v>
                </c:pt>
                <c:pt idx="453">
                  <c:v>-8.8775590583245361</c:v>
                </c:pt>
                <c:pt idx="454">
                  <c:v>-8.887926296544034</c:v>
                </c:pt>
                <c:pt idx="455">
                  <c:v>-8.8982935469375573</c:v>
                </c:pt>
                <c:pt idx="456">
                  <c:v>-8.9086608095048181</c:v>
                </c:pt>
                <c:pt idx="457">
                  <c:v>-8.9190280842455341</c:v>
                </c:pt>
                <c:pt idx="458">
                  <c:v>-8.9293953711594192</c:v>
                </c:pt>
                <c:pt idx="459">
                  <c:v>-8.9397626702461874</c:v>
                </c:pt>
                <c:pt idx="460">
                  <c:v>-8.9501299815055528</c:v>
                </c:pt>
                <c:pt idx="461">
                  <c:v>-8.9604973049372312</c:v>
                </c:pt>
                <c:pt idx="462">
                  <c:v>-8.9708646405409365</c:v>
                </c:pt>
                <c:pt idx="463">
                  <c:v>-8.9812319883163845</c:v>
                </c:pt>
                <c:pt idx="464">
                  <c:v>-8.9915993482632892</c:v>
                </c:pt>
                <c:pt idx="465">
                  <c:v>-9.0019667203813665</c:v>
                </c:pt>
                <c:pt idx="466">
                  <c:v>-9.0123341046703302</c:v>
                </c:pt>
                <c:pt idx="467">
                  <c:v>-9.0227015011298946</c:v>
                </c:pt>
                <c:pt idx="468">
                  <c:v>-9.0330689097597752</c:v>
                </c:pt>
                <c:pt idx="469">
                  <c:v>-9.0434363305596861</c:v>
                </c:pt>
                <c:pt idx="470">
                  <c:v>-9.0538037635293431</c:v>
                </c:pt>
                <c:pt idx="471">
                  <c:v>-9.0641712086684603</c:v>
                </c:pt>
                <c:pt idx="472">
                  <c:v>-9.0745386659767515</c:v>
                </c:pt>
                <c:pt idx="473">
                  <c:v>-9.0849061354539327</c:v>
                </c:pt>
                <c:pt idx="474">
                  <c:v>-9.0952736170997195</c:v>
                </c:pt>
                <c:pt idx="475">
                  <c:v>-9.1056411109138242</c:v>
                </c:pt>
                <c:pt idx="476">
                  <c:v>-9.1160086168959626</c:v>
                </c:pt>
                <c:pt idx="477">
                  <c:v>-9.1263761350458505</c:v>
                </c:pt>
                <c:pt idx="478">
                  <c:v>-9.1367436653632019</c:v>
                </c:pt>
                <c:pt idx="479">
                  <c:v>-9.1471112078477326</c:v>
                </c:pt>
                <c:pt idx="480">
                  <c:v>-9.1574787624991565</c:v>
                </c:pt>
                <c:pt idx="481">
                  <c:v>-9.1678463293171877</c:v>
                </c:pt>
                <c:pt idx="482">
                  <c:v>-9.1782139083015419</c:v>
                </c:pt>
                <c:pt idx="483">
                  <c:v>-9.1885814994519333</c:v>
                </c:pt>
                <c:pt idx="484">
                  <c:v>-9.1989491027680774</c:v>
                </c:pt>
                <c:pt idx="485">
                  <c:v>-9.2093167182496884</c:v>
                </c:pt>
                <c:pt idx="486">
                  <c:v>-9.2196843458964803</c:v>
                </c:pt>
                <c:pt idx="487">
                  <c:v>-9.2300519857081689</c:v>
                </c:pt>
                <c:pt idx="488">
                  <c:v>-9.2404196376844698</c:v>
                </c:pt>
                <c:pt idx="489">
                  <c:v>-9.2507873018250972</c:v>
                </c:pt>
                <c:pt idx="490">
                  <c:v>-9.2611549781297651</c:v>
                </c:pt>
                <c:pt idx="491">
                  <c:v>-9.2715226665981891</c:v>
                </c:pt>
                <c:pt idx="492">
                  <c:v>-9.2818903672300852</c:v>
                </c:pt>
                <c:pt idx="493">
                  <c:v>-9.2922580800251673</c:v>
                </c:pt>
                <c:pt idx="494">
                  <c:v>-9.3026258049831494</c:v>
                </c:pt>
                <c:pt idx="495">
                  <c:v>-9.3129935421037473</c:v>
                </c:pt>
                <c:pt idx="496">
                  <c:v>-9.323361291386675</c:v>
                </c:pt>
                <c:pt idx="497">
                  <c:v>-9.3337290528316483</c:v>
                </c:pt>
                <c:pt idx="498">
                  <c:v>-9.3440968264383812</c:v>
                </c:pt>
                <c:pt idx="499">
                  <c:v>-9.3544646122065895</c:v>
                </c:pt>
                <c:pt idx="500">
                  <c:v>-9.3648324101359872</c:v>
                </c:pt>
                <c:pt idx="501">
                  <c:v>-9.3752002202262883</c:v>
                </c:pt>
                <c:pt idx="502">
                  <c:v>-9.3855680424772086</c:v>
                </c:pt>
                <c:pt idx="503">
                  <c:v>-9.3959358768884638</c:v>
                </c:pt>
                <c:pt idx="504">
                  <c:v>-9.406303723459768</c:v>
                </c:pt>
                <c:pt idx="505">
                  <c:v>-9.4166715821908369</c:v>
                </c:pt>
                <c:pt idx="506">
                  <c:v>-9.4270394530813846</c:v>
                </c:pt>
                <c:pt idx="507">
                  <c:v>-9.4374073361311268</c:v>
                </c:pt>
                <c:pt idx="508">
                  <c:v>-9.4477752313397776</c:v>
                </c:pt>
                <c:pt idx="509">
                  <c:v>-9.4581431387070509</c:v>
                </c:pt>
                <c:pt idx="510">
                  <c:v>-9.4685110582326626</c:v>
                </c:pt>
                <c:pt idx="511">
                  <c:v>-9.4788789899163284</c:v>
                </c:pt>
                <c:pt idx="512">
                  <c:v>-9.4892469337577623</c:v>
                </c:pt>
                <c:pt idx="513">
                  <c:v>-9.4996148897566801</c:v>
                </c:pt>
                <c:pt idx="514">
                  <c:v>-9.5099828579127959</c:v>
                </c:pt>
                <c:pt idx="515">
                  <c:v>-9.5203508382258253</c:v>
                </c:pt>
                <c:pt idx="516">
                  <c:v>-9.5307188306954824</c:v>
                </c:pt>
                <c:pt idx="517">
                  <c:v>-9.5410868353214831</c:v>
                </c:pt>
                <c:pt idx="518">
                  <c:v>-9.5514548521035412</c:v>
                </c:pt>
                <c:pt idx="519">
                  <c:v>-9.5618228810413726</c:v>
                </c:pt>
                <c:pt idx="520">
                  <c:v>-9.5721909221346912</c:v>
                </c:pt>
                <c:pt idx="521">
                  <c:v>-9.582558975383213</c:v>
                </c:pt>
                <c:pt idx="522">
                  <c:v>-9.5929270407866518</c:v>
                </c:pt>
                <c:pt idx="523">
                  <c:v>-9.6032951183447235</c:v>
                </c:pt>
                <c:pt idx="524">
                  <c:v>-9.613663208057142</c:v>
                </c:pt>
                <c:pt idx="525">
                  <c:v>-9.6240313099236232</c:v>
                </c:pt>
                <c:pt idx="526">
                  <c:v>-9.6343994239438828</c:v>
                </c:pt>
                <c:pt idx="527">
                  <c:v>-9.6447675501176349</c:v>
                </c:pt>
                <c:pt idx="528">
                  <c:v>-9.6551356884445934</c:v>
                </c:pt>
                <c:pt idx="529">
                  <c:v>-9.6655038389244741</c:v>
                </c:pt>
                <c:pt idx="530">
                  <c:v>-9.6758720015569928</c:v>
                </c:pt>
                <c:pt idx="531">
                  <c:v>-9.6862401763418635</c:v>
                </c:pt>
                <c:pt idx="532">
                  <c:v>-9.696608363278802</c:v>
                </c:pt>
                <c:pt idx="533">
                  <c:v>-9.7069765623675224</c:v>
                </c:pt>
                <c:pt idx="534">
                  <c:v>-9.7173447736077403</c:v>
                </c:pt>
                <c:pt idx="535">
                  <c:v>-9.7277129969991698</c:v>
                </c:pt>
                <c:pt idx="536">
                  <c:v>-9.7380812325415267</c:v>
                </c:pt>
                <c:pt idx="537">
                  <c:v>-9.7484494802345267</c:v>
                </c:pt>
                <c:pt idx="538">
                  <c:v>-9.7588177400778839</c:v>
                </c:pt>
                <c:pt idx="539">
                  <c:v>-9.7691860120713141</c:v>
                </c:pt>
                <c:pt idx="540">
                  <c:v>-9.7795542962145312</c:v>
                </c:pt>
                <c:pt idx="541">
                  <c:v>-9.7899225925072511</c:v>
                </c:pt>
                <c:pt idx="542">
                  <c:v>-9.8002909009491876</c:v>
                </c:pt>
                <c:pt idx="543">
                  <c:v>-9.8106592215400568</c:v>
                </c:pt>
                <c:pt idx="544">
                  <c:v>-9.8210275542795742</c:v>
                </c:pt>
                <c:pt idx="545">
                  <c:v>-9.8313958991674539</c:v>
                </c:pt>
                <c:pt idx="546">
                  <c:v>-9.84176425620341</c:v>
                </c:pt>
                <c:pt idx="547">
                  <c:v>-9.8521326253871599</c:v>
                </c:pt>
                <c:pt idx="548">
                  <c:v>-9.8625010067184178</c:v>
                </c:pt>
                <c:pt idx="549">
                  <c:v>-9.8728694001968975</c:v>
                </c:pt>
                <c:pt idx="550">
                  <c:v>-9.8832378058223149</c:v>
                </c:pt>
                <c:pt idx="551">
                  <c:v>-9.8936062235943858</c:v>
                </c:pt>
                <c:pt idx="552">
                  <c:v>-9.9039746535128241</c:v>
                </c:pt>
                <c:pt idx="553">
                  <c:v>-9.9143430955773457</c:v>
                </c:pt>
                <c:pt idx="554">
                  <c:v>-9.9247115497876646</c:v>
                </c:pt>
                <c:pt idx="555">
                  <c:v>-9.9350800161434965</c:v>
                </c:pt>
                <c:pt idx="556">
                  <c:v>-9.9454484946445572</c:v>
                </c:pt>
                <c:pt idx="557">
                  <c:v>-9.9558169852905607</c:v>
                </c:pt>
                <c:pt idx="558">
                  <c:v>-9.9661854880812228</c:v>
                </c:pt>
                <c:pt idx="559">
                  <c:v>-9.9765540030162576</c:v>
                </c:pt>
                <c:pt idx="560">
                  <c:v>-9.9869225300953808</c:v>
                </c:pt>
                <c:pt idx="561">
                  <c:v>-9.9972910693183081</c:v>
                </c:pt>
                <c:pt idx="562">
                  <c:v>-10.007659620684754</c:v>
                </c:pt>
                <c:pt idx="563">
                  <c:v>-10.018028184194433</c:v>
                </c:pt>
                <c:pt idx="564">
                  <c:v>-10.028396759847062</c:v>
                </c:pt>
                <c:pt idx="565">
                  <c:v>-10.038765347642356</c:v>
                </c:pt>
                <c:pt idx="566">
                  <c:v>-10.049133947580028</c:v>
                </c:pt>
                <c:pt idx="567">
                  <c:v>-10.059502559659794</c:v>
                </c:pt>
                <c:pt idx="568">
                  <c:v>-10.06987118388137</c:v>
                </c:pt>
                <c:pt idx="569">
                  <c:v>-10.08023982024447</c:v>
                </c:pt>
                <c:pt idx="570">
                  <c:v>-10.09060846874881</c:v>
                </c:pt>
                <c:pt idx="571">
                  <c:v>-10.100977129394105</c:v>
                </c:pt>
                <c:pt idx="572">
                  <c:v>-10.111345802180068</c:v>
                </c:pt>
                <c:pt idx="573">
                  <c:v>-10.121714487106418</c:v>
                </c:pt>
                <c:pt idx="574">
                  <c:v>-10.132083184172867</c:v>
                </c:pt>
                <c:pt idx="575">
                  <c:v>-10.142451893379132</c:v>
                </c:pt>
                <c:pt idx="576">
                  <c:v>-10.152820614724927</c:v>
                </c:pt>
                <c:pt idx="577">
                  <c:v>-10.163189348209968</c:v>
                </c:pt>
                <c:pt idx="578">
                  <c:v>-10.17355809383397</c:v>
                </c:pt>
                <c:pt idx="579">
                  <c:v>-10.183926851596647</c:v>
                </c:pt>
                <c:pt idx="580">
                  <c:v>-10.194295621497716</c:v>
                </c:pt>
                <c:pt idx="581">
                  <c:v>-10.20466440353689</c:v>
                </c:pt>
                <c:pt idx="582">
                  <c:v>-10.215033197713886</c:v>
                </c:pt>
                <c:pt idx="583">
                  <c:v>-10.225402004028419</c:v>
                </c:pt>
                <c:pt idx="584">
                  <c:v>-10.235770822480205</c:v>
                </c:pt>
                <c:pt idx="585">
                  <c:v>-10.246139653068958</c:v>
                </c:pt>
                <c:pt idx="586">
                  <c:v>-10.256508495794392</c:v>
                </c:pt>
                <c:pt idx="587">
                  <c:v>-10.266877350656225</c:v>
                </c:pt>
                <c:pt idx="588">
                  <c:v>-10.27724621765417</c:v>
                </c:pt>
                <c:pt idx="589">
                  <c:v>-10.287615096787942</c:v>
                </c:pt>
                <c:pt idx="590">
                  <c:v>-10.297983988057258</c:v>
                </c:pt>
                <c:pt idx="591">
                  <c:v>-10.308352891461832</c:v>
                </c:pt>
                <c:pt idx="592">
                  <c:v>-10.31872180700138</c:v>
                </c:pt>
                <c:pt idx="593">
                  <c:v>-10.329090734675615</c:v>
                </c:pt>
                <c:pt idx="594">
                  <c:v>-10.339459674484255</c:v>
                </c:pt>
                <c:pt idx="595">
                  <c:v>-10.349828626427014</c:v>
                </c:pt>
                <c:pt idx="596">
                  <c:v>-10.360197590503606</c:v>
                </c:pt>
                <c:pt idx="597">
                  <c:v>-10.370566566713748</c:v>
                </c:pt>
                <c:pt idx="598">
                  <c:v>-10.380935555057155</c:v>
                </c:pt>
                <c:pt idx="599">
                  <c:v>-10.391304555533543</c:v>
                </c:pt>
                <c:pt idx="600">
                  <c:v>-10.401673568142625</c:v>
                </c:pt>
                <c:pt idx="601">
                  <c:v>-10.412042592884118</c:v>
                </c:pt>
                <c:pt idx="602">
                  <c:v>-10.422411629757738</c:v>
                </c:pt>
                <c:pt idx="603">
                  <c:v>-10.432780678763198</c:v>
                </c:pt>
                <c:pt idx="604">
                  <c:v>-10.443149739900214</c:v>
                </c:pt>
                <c:pt idx="605">
                  <c:v>-10.453518813168502</c:v>
                </c:pt>
                <c:pt idx="606">
                  <c:v>-10.463887898567776</c:v>
                </c:pt>
                <c:pt idx="607">
                  <c:v>-10.474256996097754</c:v>
                </c:pt>
                <c:pt idx="608">
                  <c:v>-10.484626105758148</c:v>
                </c:pt>
                <c:pt idx="609">
                  <c:v>-10.494995227548674</c:v>
                </c:pt>
                <c:pt idx="610">
                  <c:v>-10.505364361469049</c:v>
                </c:pt>
                <c:pt idx="611">
                  <c:v>-10.515733507518988</c:v>
                </c:pt>
                <c:pt idx="612">
                  <c:v>-10.526102665698204</c:v>
                </c:pt>
                <c:pt idx="613">
                  <c:v>-10.536471836006415</c:v>
                </c:pt>
                <c:pt idx="614">
                  <c:v>-10.546841018443335</c:v>
                </c:pt>
                <c:pt idx="615">
                  <c:v>-10.557210213008679</c:v>
                </c:pt>
                <c:pt idx="616">
                  <c:v>-10.567579419702163</c:v>
                </c:pt>
                <c:pt idx="617">
                  <c:v>-10.577948638523502</c:v>
                </c:pt>
                <c:pt idx="618">
                  <c:v>-10.58831786947241</c:v>
                </c:pt>
                <c:pt idx="619">
                  <c:v>-10.598687112548605</c:v>
                </c:pt>
                <c:pt idx="620">
                  <c:v>-10.609056367751801</c:v>
                </c:pt>
                <c:pt idx="621">
                  <c:v>-10.619425635081713</c:v>
                </c:pt>
                <c:pt idx="622">
                  <c:v>-10.629794914538056</c:v>
                </c:pt>
                <c:pt idx="623">
                  <c:v>-10.640164206120547</c:v>
                </c:pt>
                <c:pt idx="624">
                  <c:v>-10.6505335098289</c:v>
                </c:pt>
                <c:pt idx="625">
                  <c:v>-10.660902825662831</c:v>
                </c:pt>
                <c:pt idx="626">
                  <c:v>-10.671272153622054</c:v>
                </c:pt>
                <c:pt idx="627">
                  <c:v>-10.681641493706286</c:v>
                </c:pt>
                <c:pt idx="628">
                  <c:v>-10.692010845915242</c:v>
                </c:pt>
                <c:pt idx="629">
                  <c:v>-10.702380210248636</c:v>
                </c:pt>
                <c:pt idx="630">
                  <c:v>-10.712749586706185</c:v>
                </c:pt>
                <c:pt idx="631">
                  <c:v>-10.723118975287603</c:v>
                </c:pt>
                <c:pt idx="632">
                  <c:v>-10.733488375992607</c:v>
                </c:pt>
                <c:pt idx="633">
                  <c:v>-10.743857788820911</c:v>
                </c:pt>
                <c:pt idx="634">
                  <c:v>-10.75422721377223</c:v>
                </c:pt>
                <c:pt idx="635">
                  <c:v>-10.764596650846281</c:v>
                </c:pt>
                <c:pt idx="636">
                  <c:v>-10.774966100042779</c:v>
                </c:pt>
                <c:pt idx="637">
                  <c:v>-10.785335561361439</c:v>
                </c:pt>
                <c:pt idx="638">
                  <c:v>-10.795705034801976</c:v>
                </c:pt>
                <c:pt idx="639">
                  <c:v>-10.806074520364106</c:v>
                </c:pt>
                <c:pt idx="640">
                  <c:v>-10.816444018047545</c:v>
                </c:pt>
                <c:pt idx="641">
                  <c:v>-10.826813527852007</c:v>
                </c:pt>
                <c:pt idx="642">
                  <c:v>-10.837183049777208</c:v>
                </c:pt>
                <c:pt idx="643">
                  <c:v>-10.847552583822862</c:v>
                </c:pt>
                <c:pt idx="644">
                  <c:v>-10.857922129988687</c:v>
                </c:pt>
                <c:pt idx="645">
                  <c:v>-10.868291688274397</c:v>
                </c:pt>
                <c:pt idx="646">
                  <c:v>-10.878661258679708</c:v>
                </c:pt>
                <c:pt idx="647">
                  <c:v>-10.889030841204335</c:v>
                </c:pt>
                <c:pt idx="648">
                  <c:v>-10.899400435847992</c:v>
                </c:pt>
                <c:pt idx="649">
                  <c:v>-10.909770042610397</c:v>
                </c:pt>
                <c:pt idx="650">
                  <c:v>-10.920139661491264</c:v>
                </c:pt>
                <c:pt idx="651">
                  <c:v>-10.93050929249031</c:v>
                </c:pt>
                <c:pt idx="652">
                  <c:v>-10.940878935607248</c:v>
                </c:pt>
                <c:pt idx="653">
                  <c:v>-10.951248590841796</c:v>
                </c:pt>
                <c:pt idx="654">
                  <c:v>-10.961618258193669</c:v>
                </c:pt>
                <c:pt idx="655">
                  <c:v>-10.971987937662579</c:v>
                </c:pt>
                <c:pt idx="656">
                  <c:v>-10.982357629248245</c:v>
                </c:pt>
                <c:pt idx="657">
                  <c:v>-10.992727332950382</c:v>
                </c:pt>
                <c:pt idx="658">
                  <c:v>-11.003097048768705</c:v>
                </c:pt>
                <c:pt idx="659">
                  <c:v>-11.013466776702929</c:v>
                </c:pt>
                <c:pt idx="660">
                  <c:v>-11.02383651675277</c:v>
                </c:pt>
                <c:pt idx="661">
                  <c:v>-11.034206268917943</c:v>
                </c:pt>
                <c:pt idx="662">
                  <c:v>-11.044576033198164</c:v>
                </c:pt>
                <c:pt idx="663">
                  <c:v>-11.054945809593148</c:v>
                </c:pt>
                <c:pt idx="664">
                  <c:v>-11.065315598102611</c:v>
                </c:pt>
                <c:pt idx="665">
                  <c:v>-11.075685398726268</c:v>
                </c:pt>
                <c:pt idx="666">
                  <c:v>-11.086055211463835</c:v>
                </c:pt>
                <c:pt idx="667">
                  <c:v>-11.096425036315027</c:v>
                </c:pt>
                <c:pt idx="668">
                  <c:v>-11.106794873279561</c:v>
                </c:pt>
                <c:pt idx="669">
                  <c:v>-11.117164722357151</c:v>
                </c:pt>
                <c:pt idx="670">
                  <c:v>-11.127534583547513</c:v>
                </c:pt>
                <c:pt idx="671">
                  <c:v>-11.137904456850363</c:v>
                </c:pt>
                <c:pt idx="672">
                  <c:v>-11.148274342265415</c:v>
                </c:pt>
                <c:pt idx="673">
                  <c:v>-11.158644239792386</c:v>
                </c:pt>
                <c:pt idx="674">
                  <c:v>-11.169014149430989</c:v>
                </c:pt>
                <c:pt idx="675">
                  <c:v>-11.179384071180943</c:v>
                </c:pt>
                <c:pt idx="676">
                  <c:v>-11.18975400504196</c:v>
                </c:pt>
                <c:pt idx="677">
                  <c:v>-11.20012395101376</c:v>
                </c:pt>
                <c:pt idx="678">
                  <c:v>-11.210493909096055</c:v>
                </c:pt>
                <c:pt idx="679">
                  <c:v>-11.220863879288562</c:v>
                </c:pt>
                <c:pt idx="680">
                  <c:v>-11.231233861590995</c:v>
                </c:pt>
                <c:pt idx="681">
                  <c:v>-11.241603856003072</c:v>
                </c:pt>
                <c:pt idx="682">
                  <c:v>-11.251973862524506</c:v>
                </c:pt>
                <c:pt idx="683">
                  <c:v>-11.262343881155015</c:v>
                </c:pt>
                <c:pt idx="684">
                  <c:v>-11.272713911894312</c:v>
                </c:pt>
                <c:pt idx="685">
                  <c:v>-11.283083954742116</c:v>
                </c:pt>
                <c:pt idx="686">
                  <c:v>-11.29345400969814</c:v>
                </c:pt>
                <c:pt idx="687">
                  <c:v>-11.303824076762099</c:v>
                </c:pt>
                <c:pt idx="688">
                  <c:v>-11.314194155933711</c:v>
                </c:pt>
                <c:pt idx="689">
                  <c:v>-11.324564247212688</c:v>
                </c:pt>
                <c:pt idx="690">
                  <c:v>-11.334934350598749</c:v>
                </c:pt>
                <c:pt idx="691">
                  <c:v>-11.345304466091608</c:v>
                </c:pt>
                <c:pt idx="692">
                  <c:v>-11.355674593690981</c:v>
                </c:pt>
                <c:pt idx="693">
                  <c:v>-11.366044733396585</c:v>
                </c:pt>
                <c:pt idx="694">
                  <c:v>-11.376414885208133</c:v>
                </c:pt>
                <c:pt idx="695">
                  <c:v>-11.386785049125342</c:v>
                </c:pt>
                <c:pt idx="696">
                  <c:v>-11.397155225147927</c:v>
                </c:pt>
                <c:pt idx="697">
                  <c:v>-11.407525413275604</c:v>
                </c:pt>
                <c:pt idx="698">
                  <c:v>-11.417895613508088</c:v>
                </c:pt>
                <c:pt idx="699">
                  <c:v>-11.428265825845097</c:v>
                </c:pt>
                <c:pt idx="700">
                  <c:v>-11.438636050286345</c:v>
                </c:pt>
                <c:pt idx="701">
                  <c:v>-11.449006286831546</c:v>
                </c:pt>
                <c:pt idx="702">
                  <c:v>-11.459376535480418</c:v>
                </c:pt>
                <c:pt idx="703">
                  <c:v>-11.469746796232675</c:v>
                </c:pt>
                <c:pt idx="704">
                  <c:v>-11.480117069088035</c:v>
                </c:pt>
                <c:pt idx="705">
                  <c:v>-11.490487354046211</c:v>
                </c:pt>
                <c:pt idx="706">
                  <c:v>-11.500857651106919</c:v>
                </c:pt>
                <c:pt idx="707">
                  <c:v>-11.511227960269876</c:v>
                </c:pt>
                <c:pt idx="708">
                  <c:v>-11.521598281534796</c:v>
                </c:pt>
                <c:pt idx="709">
                  <c:v>-11.531968614901396</c:v>
                </c:pt>
                <c:pt idx="710">
                  <c:v>-11.542338960369392</c:v>
                </c:pt>
                <c:pt idx="711">
                  <c:v>-11.552709317938499</c:v>
                </c:pt>
                <c:pt idx="712">
                  <c:v>-11.563079687608433</c:v>
                </c:pt>
                <c:pt idx="713">
                  <c:v>-11.573450069378909</c:v>
                </c:pt>
                <c:pt idx="714">
                  <c:v>-11.583820463249642</c:v>
                </c:pt>
                <c:pt idx="715">
                  <c:v>-11.59419086922035</c:v>
                </c:pt>
                <c:pt idx="716">
                  <c:v>-11.604561287290748</c:v>
                </c:pt>
                <c:pt idx="717">
                  <c:v>-11.61493171746055</c:v>
                </c:pt>
                <c:pt idx="718">
                  <c:v>-11.625302159729474</c:v>
                </c:pt>
                <c:pt idx="719">
                  <c:v>-11.635672614097233</c:v>
                </c:pt>
                <c:pt idx="720">
                  <c:v>-11.646043080563544</c:v>
                </c:pt>
                <c:pt idx="721">
                  <c:v>-11.656413559128124</c:v>
                </c:pt>
                <c:pt idx="722">
                  <c:v>-11.666784049790687</c:v>
                </c:pt>
                <c:pt idx="723">
                  <c:v>-11.677154552550949</c:v>
                </c:pt>
                <c:pt idx="724">
                  <c:v>-11.687525067408625</c:v>
                </c:pt>
                <c:pt idx="725">
                  <c:v>-11.697895594363434</c:v>
                </c:pt>
                <c:pt idx="726">
                  <c:v>-11.708266133415089</c:v>
                </c:pt>
                <c:pt idx="727">
                  <c:v>-11.718636684563306</c:v>
                </c:pt>
                <c:pt idx="728">
                  <c:v>-11.7290072478078</c:v>
                </c:pt>
                <c:pt idx="729">
                  <c:v>-11.739377823148288</c:v>
                </c:pt>
                <c:pt idx="730">
                  <c:v>-11.749748410584486</c:v>
                </c:pt>
                <c:pt idx="731">
                  <c:v>-11.760119010116108</c:v>
                </c:pt>
                <c:pt idx="732">
                  <c:v>-11.770489621742872</c:v>
                </c:pt>
                <c:pt idx="733">
                  <c:v>-11.780860245464492</c:v>
                </c:pt>
                <c:pt idx="734">
                  <c:v>-11.791230881280685</c:v>
                </c:pt>
                <c:pt idx="735">
                  <c:v>-11.801601529191165</c:v>
                </c:pt>
                <c:pt idx="736">
                  <c:v>-11.81197218919565</c:v>
                </c:pt>
                <c:pt idx="737">
                  <c:v>-11.822342861293855</c:v>
                </c:pt>
                <c:pt idx="738">
                  <c:v>-11.832713545485495</c:v>
                </c:pt>
                <c:pt idx="739">
                  <c:v>-11.843084241770285</c:v>
                </c:pt>
                <c:pt idx="740">
                  <c:v>-11.853454950147942</c:v>
                </c:pt>
                <c:pt idx="741">
                  <c:v>-11.863825670618182</c:v>
                </c:pt>
                <c:pt idx="742">
                  <c:v>-11.87419640318072</c:v>
                </c:pt>
                <c:pt idx="743">
                  <c:v>-11.884567147835273</c:v>
                </c:pt>
                <c:pt idx="744">
                  <c:v>-11.894937904581557</c:v>
                </c:pt>
                <c:pt idx="745">
                  <c:v>-11.905308673419286</c:v>
                </c:pt>
                <c:pt idx="746">
                  <c:v>-11.915679454348178</c:v>
                </c:pt>
                <c:pt idx="747">
                  <c:v>-11.926050247367947</c:v>
                </c:pt>
                <c:pt idx="748">
                  <c:v>-11.936421052478307</c:v>
                </c:pt>
                <c:pt idx="749">
                  <c:v>-11.946791869678977</c:v>
                </c:pt>
                <c:pt idx="750">
                  <c:v>-11.957162698969672</c:v>
                </c:pt>
                <c:pt idx="751">
                  <c:v>-11.967533540350107</c:v>
                </c:pt>
                <c:pt idx="752">
                  <c:v>-11.977904393819999</c:v>
                </c:pt>
                <c:pt idx="753">
                  <c:v>-11.988275259379064</c:v>
                </c:pt>
                <c:pt idx="754">
                  <c:v>-11.998646137027016</c:v>
                </c:pt>
                <c:pt idx="755">
                  <c:v>-12.009017026763575</c:v>
                </c:pt>
                <c:pt idx="756">
                  <c:v>-12.019387928588452</c:v>
                </c:pt>
                <c:pt idx="757">
                  <c:v>-12.029758842501366</c:v>
                </c:pt>
                <c:pt idx="758">
                  <c:v>-12.04012976850203</c:v>
                </c:pt>
                <c:pt idx="759">
                  <c:v>-12.050500706590162</c:v>
                </c:pt>
                <c:pt idx="760">
                  <c:v>-12.060871656765476</c:v>
                </c:pt>
                <c:pt idx="761">
                  <c:v>-12.071242619027691</c:v>
                </c:pt>
                <c:pt idx="762">
                  <c:v>-12.08161359337652</c:v>
                </c:pt>
                <c:pt idx="763">
                  <c:v>-12.09198457981168</c:v>
                </c:pt>
                <c:pt idx="764">
                  <c:v>-12.102355578332887</c:v>
                </c:pt>
                <c:pt idx="765">
                  <c:v>-12.112726588939855</c:v>
                </c:pt>
                <c:pt idx="766">
                  <c:v>-12.123097611632303</c:v>
                </c:pt>
                <c:pt idx="767">
                  <c:v>-12.133468646409945</c:v>
                </c:pt>
                <c:pt idx="768">
                  <c:v>-12.143839693272497</c:v>
                </c:pt>
                <c:pt idx="769">
                  <c:v>-12.154210752219676</c:v>
                </c:pt>
                <c:pt idx="770">
                  <c:v>-12.164581823251195</c:v>
                </c:pt>
                <c:pt idx="771">
                  <c:v>-12.174952906366773</c:v>
                </c:pt>
                <c:pt idx="772">
                  <c:v>-12.185324001566125</c:v>
                </c:pt>
                <c:pt idx="773">
                  <c:v>-12.195695108848966</c:v>
                </c:pt>
                <c:pt idx="774">
                  <c:v>-12.206066228215013</c:v>
                </c:pt>
                <c:pt idx="775">
                  <c:v>-12.216437359663981</c:v>
                </c:pt>
                <c:pt idx="776">
                  <c:v>-12.226808503195587</c:v>
                </c:pt>
                <c:pt idx="777">
                  <c:v>-12.237179658809547</c:v>
                </c:pt>
                <c:pt idx="778">
                  <c:v>-12.247550826505575</c:v>
                </c:pt>
                <c:pt idx="779">
                  <c:v>-12.257922006283389</c:v>
                </c:pt>
                <c:pt idx="780">
                  <c:v>-12.268293198142704</c:v>
                </c:pt>
                <c:pt idx="781">
                  <c:v>-12.278664402083235</c:v>
                </c:pt>
                <c:pt idx="782">
                  <c:v>-12.2890356181047</c:v>
                </c:pt>
                <c:pt idx="783">
                  <c:v>-12.299406846206814</c:v>
                </c:pt>
                <c:pt idx="784">
                  <c:v>-12.309778086389294</c:v>
                </c:pt>
                <c:pt idx="785">
                  <c:v>-12.320149338651852</c:v>
                </c:pt>
                <c:pt idx="786">
                  <c:v>-12.330520602994207</c:v>
                </c:pt>
                <c:pt idx="787">
                  <c:v>-12.340891879416077</c:v>
                </c:pt>
                <c:pt idx="788">
                  <c:v>-12.351263167917175</c:v>
                </c:pt>
                <c:pt idx="789">
                  <c:v>-12.361634468497217</c:v>
                </c:pt>
                <c:pt idx="790">
                  <c:v>-12.372005781155918</c:v>
                </c:pt>
                <c:pt idx="791">
                  <c:v>-12.382377105892997</c:v>
                </c:pt>
                <c:pt idx="792">
                  <c:v>-12.39274844270817</c:v>
                </c:pt>
                <c:pt idx="793">
                  <c:v>-12.403119791601149</c:v>
                </c:pt>
                <c:pt idx="794">
                  <c:v>-12.413491152571654</c:v>
                </c:pt>
                <c:pt idx="795">
                  <c:v>-12.423862525619398</c:v>
                </c:pt>
                <c:pt idx="796">
                  <c:v>-12.4342339107441</c:v>
                </c:pt>
                <c:pt idx="797">
                  <c:v>-12.444605307945473</c:v>
                </c:pt>
                <c:pt idx="798">
                  <c:v>-12.454976717223236</c:v>
                </c:pt>
                <c:pt idx="799">
                  <c:v>-12.465348138577102</c:v>
                </c:pt>
                <c:pt idx="800">
                  <c:v>-12.47571957200679</c:v>
                </c:pt>
                <c:pt idx="801">
                  <c:v>-12.486091017512013</c:v>
                </c:pt>
                <c:pt idx="802">
                  <c:v>-12.496462475092489</c:v>
                </c:pt>
                <c:pt idx="803">
                  <c:v>-12.506833944747934</c:v>
                </c:pt>
                <c:pt idx="804">
                  <c:v>-12.517205426478062</c:v>
                </c:pt>
                <c:pt idx="805">
                  <c:v>-12.527576920282591</c:v>
                </c:pt>
                <c:pt idx="806">
                  <c:v>-12.537948426161238</c:v>
                </c:pt>
                <c:pt idx="807">
                  <c:v>-12.548319944113716</c:v>
                </c:pt>
                <c:pt idx="808">
                  <c:v>-12.558691474139744</c:v>
                </c:pt>
                <c:pt idx="809">
                  <c:v>-12.569063016239035</c:v>
                </c:pt>
                <c:pt idx="810">
                  <c:v>-12.579434570411307</c:v>
                </c:pt>
                <c:pt idx="811">
                  <c:v>-12.589806136656275</c:v>
                </c:pt>
                <c:pt idx="812">
                  <c:v>-12.600177714973658</c:v>
                </c:pt>
                <c:pt idx="813">
                  <c:v>-12.610549305363168</c:v>
                </c:pt>
                <c:pt idx="814">
                  <c:v>-12.620920907824523</c:v>
                </c:pt>
                <c:pt idx="815">
                  <c:v>-12.631292522357439</c:v>
                </c:pt>
                <c:pt idx="816">
                  <c:v>-12.641664148961633</c:v>
                </c:pt>
                <c:pt idx="817">
                  <c:v>-12.652035787636819</c:v>
                </c:pt>
                <c:pt idx="818">
                  <c:v>-12.662407438382715</c:v>
                </c:pt>
                <c:pt idx="819">
                  <c:v>-12.672779101199035</c:v>
                </c:pt>
                <c:pt idx="820">
                  <c:v>-12.683150776085498</c:v>
                </c:pt>
                <c:pt idx="821">
                  <c:v>-12.693522463041816</c:v>
                </c:pt>
                <c:pt idx="822">
                  <c:v>-12.703894162067709</c:v>
                </c:pt>
                <c:pt idx="823">
                  <c:v>-12.714265873162891</c:v>
                </c:pt>
                <c:pt idx="824">
                  <c:v>-12.724637596327078</c:v>
                </c:pt>
                <c:pt idx="825">
                  <c:v>-12.735009331559988</c:v>
                </c:pt>
                <c:pt idx="826">
                  <c:v>-12.745381078861335</c:v>
                </c:pt>
                <c:pt idx="827">
                  <c:v>-12.755752838230837</c:v>
                </c:pt>
                <c:pt idx="828">
                  <c:v>-12.766124609668209</c:v>
                </c:pt>
                <c:pt idx="829">
                  <c:v>-12.776496393173167</c:v>
                </c:pt>
                <c:pt idx="830">
                  <c:v>-12.786868188745427</c:v>
                </c:pt>
                <c:pt idx="831">
                  <c:v>-12.797239996384706</c:v>
                </c:pt>
                <c:pt idx="832">
                  <c:v>-12.807611816090718</c:v>
                </c:pt>
                <c:pt idx="833">
                  <c:v>-12.817983647863182</c:v>
                </c:pt>
                <c:pt idx="834">
                  <c:v>-12.828355491701812</c:v>
                </c:pt>
                <c:pt idx="835">
                  <c:v>-12.838727347606325</c:v>
                </c:pt>
                <c:pt idx="836">
                  <c:v>-12.849099215576437</c:v>
                </c:pt>
                <c:pt idx="837">
                  <c:v>-12.859471095611864</c:v>
                </c:pt>
                <c:pt idx="838">
                  <c:v>-12.869842987712323</c:v>
                </c:pt>
                <c:pt idx="839">
                  <c:v>-12.880214891877529</c:v>
                </c:pt>
                <c:pt idx="840">
                  <c:v>-12.890586808107198</c:v>
                </c:pt>
                <c:pt idx="841">
                  <c:v>-12.900958736401048</c:v>
                </c:pt>
                <c:pt idx="842">
                  <c:v>-12.911330676758794</c:v>
                </c:pt>
                <c:pt idx="843">
                  <c:v>-12.921702629180153</c:v>
                </c:pt>
                <c:pt idx="844">
                  <c:v>-12.93207459366484</c:v>
                </c:pt>
                <c:pt idx="845">
                  <c:v>-12.942446570212571</c:v>
                </c:pt>
                <c:pt idx="846">
                  <c:v>-12.952818558823063</c:v>
                </c:pt>
                <c:pt idx="847">
                  <c:v>-12.963190559496031</c:v>
                </c:pt>
                <c:pt idx="848">
                  <c:v>-12.973562572231192</c:v>
                </c:pt>
                <c:pt idx="849">
                  <c:v>-12.983934597028263</c:v>
                </c:pt>
                <c:pt idx="850">
                  <c:v>-12.994306633886959</c:v>
                </c:pt>
                <c:pt idx="851">
                  <c:v>-13.004678682806997</c:v>
                </c:pt>
                <c:pt idx="852">
                  <c:v>-13.015050743788093</c:v>
                </c:pt>
                <c:pt idx="853">
                  <c:v>-13.025422816829963</c:v>
                </c:pt>
                <c:pt idx="854">
                  <c:v>-13.035794901932322</c:v>
                </c:pt>
                <c:pt idx="855">
                  <c:v>-13.046166999094888</c:v>
                </c:pt>
                <c:pt idx="856">
                  <c:v>-13.056539108317377</c:v>
                </c:pt>
                <c:pt idx="857">
                  <c:v>-13.066911229599505</c:v>
                </c:pt>
                <c:pt idx="858">
                  <c:v>-13.077283362940987</c:v>
                </c:pt>
                <c:pt idx="859">
                  <c:v>-13.087655508341541</c:v>
                </c:pt>
                <c:pt idx="860">
                  <c:v>-13.098027665800883</c:v>
                </c:pt>
                <c:pt idx="861">
                  <c:v>-13.108399835318728</c:v>
                </c:pt>
                <c:pt idx="862">
                  <c:v>-13.118772016894793</c:v>
                </c:pt>
                <c:pt idx="863">
                  <c:v>-13.129144210528795</c:v>
                </c:pt>
                <c:pt idx="864">
                  <c:v>-13.139516416220449</c:v>
                </c:pt>
                <c:pt idx="865">
                  <c:v>-13.149888633969471</c:v>
                </c:pt>
                <c:pt idx="866">
                  <c:v>-13.16026086377558</c:v>
                </c:pt>
                <c:pt idx="867">
                  <c:v>-13.170633105638489</c:v>
                </c:pt>
                <c:pt idx="868">
                  <c:v>-13.181005359557915</c:v>
                </c:pt>
                <c:pt idx="869">
                  <c:v>-13.191377625533576</c:v>
                </c:pt>
                <c:pt idx="870">
                  <c:v>-13.201749903565187</c:v>
                </c:pt>
                <c:pt idx="871">
                  <c:v>-13.212122193652464</c:v>
                </c:pt>
                <c:pt idx="872">
                  <c:v>-13.222494495795123</c:v>
                </c:pt>
                <c:pt idx="873">
                  <c:v>-13.232866809992881</c:v>
                </c:pt>
                <c:pt idx="874">
                  <c:v>-13.243239136245455</c:v>
                </c:pt>
                <c:pt idx="875">
                  <c:v>-13.25361147455256</c:v>
                </c:pt>
                <c:pt idx="876">
                  <c:v>-13.263983824913913</c:v>
                </c:pt>
                <c:pt idx="877">
                  <c:v>-13.27435618732923</c:v>
                </c:pt>
                <c:pt idx="878">
                  <c:v>-13.284728561798227</c:v>
                </c:pt>
                <c:pt idx="879">
                  <c:v>-13.29510094832062</c:v>
                </c:pt>
                <c:pt idx="880">
                  <c:v>-13.305473346896127</c:v>
                </c:pt>
                <c:pt idx="881">
                  <c:v>-13.315845757524464</c:v>
                </c:pt>
                <c:pt idx="882">
                  <c:v>-13.326218180205345</c:v>
                </c:pt>
                <c:pt idx="883">
                  <c:v>-13.336590614938489</c:v>
                </c:pt>
                <c:pt idx="884">
                  <c:v>-13.34696306172361</c:v>
                </c:pt>
                <c:pt idx="885">
                  <c:v>-13.357335520560426</c:v>
                </c:pt>
                <c:pt idx="886">
                  <c:v>-13.367707991448652</c:v>
                </c:pt>
                <c:pt idx="887">
                  <c:v>-13.378080474388007</c:v>
                </c:pt>
                <c:pt idx="888">
                  <c:v>-13.388452969378205</c:v>
                </c:pt>
                <c:pt idx="889">
                  <c:v>-13.398825476418963</c:v>
                </c:pt>
                <c:pt idx="890">
                  <c:v>-13.409197995509997</c:v>
                </c:pt>
                <c:pt idx="891">
                  <c:v>-13.419570526651023</c:v>
                </c:pt>
                <c:pt idx="892">
                  <c:v>-13.429943069841759</c:v>
                </c:pt>
                <c:pt idx="893">
                  <c:v>-13.44031562508192</c:v>
                </c:pt>
                <c:pt idx="894">
                  <c:v>-13.450688192371222</c:v>
                </c:pt>
                <c:pt idx="895">
                  <c:v>-13.461060771709382</c:v>
                </c:pt>
                <c:pt idx="896">
                  <c:v>-13.471433363096118</c:v>
                </c:pt>
                <c:pt idx="897">
                  <c:v>-13.481805966531143</c:v>
                </c:pt>
                <c:pt idx="898">
                  <c:v>-13.492178582014175</c:v>
                </c:pt>
                <c:pt idx="899">
                  <c:v>-13.502551209544931</c:v>
                </c:pt>
                <c:pt idx="900">
                  <c:v>-13.512923849123128</c:v>
                </c:pt>
                <c:pt idx="901">
                  <c:v>-13.523296500748481</c:v>
                </c:pt>
                <c:pt idx="902">
                  <c:v>-13.533669164420706</c:v>
                </c:pt>
                <c:pt idx="903">
                  <c:v>-13.544041840139521</c:v>
                </c:pt>
                <c:pt idx="904">
                  <c:v>-13.55441452790464</c:v>
                </c:pt>
                <c:pt idx="905">
                  <c:v>-13.564787227715781</c:v>
                </c:pt>
                <c:pt idx="906">
                  <c:v>-13.575159939572661</c:v>
                </c:pt>
                <c:pt idx="907">
                  <c:v>-13.585532663474995</c:v>
                </c:pt>
                <c:pt idx="908">
                  <c:v>-13.595905399422501</c:v>
                </c:pt>
                <c:pt idx="909">
                  <c:v>-13.606278147414894</c:v>
                </c:pt>
                <c:pt idx="910">
                  <c:v>-13.616650907451891</c:v>
                </c:pt>
                <c:pt idx="911">
                  <c:v>-13.627023679533208</c:v>
                </c:pt>
                <c:pt idx="912">
                  <c:v>-13.637396463658561</c:v>
                </c:pt>
                <c:pt idx="913">
                  <c:v>-13.647769259827669</c:v>
                </c:pt>
                <c:pt idx="914">
                  <c:v>-13.658142068040245</c:v>
                </c:pt>
                <c:pt idx="915">
                  <c:v>-13.668514888296007</c:v>
                </c:pt>
                <c:pt idx="916">
                  <c:v>-13.678887720594673</c:v>
                </c:pt>
                <c:pt idx="917">
                  <c:v>-13.689260564935958</c:v>
                </c:pt>
                <c:pt idx="918">
                  <c:v>-13.699633421319579</c:v>
                </c:pt>
                <c:pt idx="919">
                  <c:v>-13.71000628974525</c:v>
                </c:pt>
                <c:pt idx="920">
                  <c:v>-13.72037917021269</c:v>
                </c:pt>
                <c:pt idx="921">
                  <c:v>-13.730752062721614</c:v>
                </c:pt>
                <c:pt idx="922">
                  <c:v>-13.741124967271739</c:v>
                </c:pt>
                <c:pt idx="923">
                  <c:v>-13.751497883862783</c:v>
                </c:pt>
                <c:pt idx="924">
                  <c:v>-13.761870812494461</c:v>
                </c:pt>
                <c:pt idx="925">
                  <c:v>-13.772243753166489</c:v>
                </c:pt>
                <c:pt idx="926">
                  <c:v>-13.782616705878585</c:v>
                </c:pt>
                <c:pt idx="927">
                  <c:v>-13.792989670630464</c:v>
                </c:pt>
                <c:pt idx="928">
                  <c:v>-13.803362647421842</c:v>
                </c:pt>
                <c:pt idx="929">
                  <c:v>-13.813735636252439</c:v>
                </c:pt>
                <c:pt idx="930">
                  <c:v>-13.824108637121968</c:v>
                </c:pt>
                <c:pt idx="931">
                  <c:v>-13.834481650030147</c:v>
                </c:pt>
                <c:pt idx="932">
                  <c:v>-13.844854674976693</c:v>
                </c:pt>
                <c:pt idx="933">
                  <c:v>-13.855227711961321</c:v>
                </c:pt>
                <c:pt idx="934">
                  <c:v>-13.865600760983748</c:v>
                </c:pt>
                <c:pt idx="935">
                  <c:v>-13.87597382204369</c:v>
                </c:pt>
                <c:pt idx="936">
                  <c:v>-13.886346895140864</c:v>
                </c:pt>
                <c:pt idx="937">
                  <c:v>-13.896719980274987</c:v>
                </c:pt>
                <c:pt idx="938">
                  <c:v>-13.907093077445776</c:v>
                </c:pt>
                <c:pt idx="939">
                  <c:v>-13.917466186652947</c:v>
                </c:pt>
                <c:pt idx="940">
                  <c:v>-13.927839307896216</c:v>
                </c:pt>
                <c:pt idx="941">
                  <c:v>-13.938212441175299</c:v>
                </c:pt>
                <c:pt idx="942">
                  <c:v>-13.948585586489914</c:v>
                </c:pt>
                <c:pt idx="943">
                  <c:v>-13.958958743839776</c:v>
                </c:pt>
                <c:pt idx="944">
                  <c:v>-13.969331913224604</c:v>
                </c:pt>
                <c:pt idx="945">
                  <c:v>-13.979705094644112</c:v>
                </c:pt>
                <c:pt idx="946">
                  <c:v>-13.990078288098017</c:v>
                </c:pt>
                <c:pt idx="947">
                  <c:v>-14.000451493586036</c:v>
                </c:pt>
                <c:pt idx="948">
                  <c:v>-14.010824711107887</c:v>
                </c:pt>
                <c:pt idx="949">
                  <c:v>-14.021197940663285</c:v>
                </c:pt>
                <c:pt idx="950">
                  <c:v>-14.031571182251946</c:v>
                </c:pt>
                <c:pt idx="951">
                  <c:v>-14.041944435873589</c:v>
                </c:pt>
                <c:pt idx="952">
                  <c:v>-14.052317701527928</c:v>
                </c:pt>
                <c:pt idx="953">
                  <c:v>-14.062690979214681</c:v>
                </c:pt>
                <c:pt idx="954">
                  <c:v>-14.073064268933564</c:v>
                </c:pt>
                <c:pt idx="955">
                  <c:v>-14.083437570684293</c:v>
                </c:pt>
                <c:pt idx="956">
                  <c:v>-14.093810884466585</c:v>
                </c:pt>
                <c:pt idx="957">
                  <c:v>-14.104184210280158</c:v>
                </c:pt>
                <c:pt idx="958">
                  <c:v>-14.114557548124727</c:v>
                </c:pt>
                <c:pt idx="959">
                  <c:v>-14.124930898000009</c:v>
                </c:pt>
                <c:pt idx="960">
                  <c:v>-14.135304259905721</c:v>
                </c:pt>
                <c:pt idx="961">
                  <c:v>-14.145677633841579</c:v>
                </c:pt>
                <c:pt idx="962">
                  <c:v>-14.1560510198073</c:v>
                </c:pt>
                <c:pt idx="963">
                  <c:v>-14.166424417802601</c:v>
                </c:pt>
                <c:pt idx="964">
                  <c:v>-14.176797827827198</c:v>
                </c:pt>
                <c:pt idx="965">
                  <c:v>-14.187171249880807</c:v>
                </c:pt>
                <c:pt idx="966">
                  <c:v>-14.197544683963146</c:v>
                </c:pt>
                <c:pt idx="967">
                  <c:v>-14.207918130073931</c:v>
                </c:pt>
                <c:pt idx="968">
                  <c:v>-14.21829158821288</c:v>
                </c:pt>
                <c:pt idx="969">
                  <c:v>-14.228665058379708</c:v>
                </c:pt>
                <c:pt idx="970">
                  <c:v>-14.239038540574132</c:v>
                </c:pt>
                <c:pt idx="971">
                  <c:v>-14.249412034795869</c:v>
                </c:pt>
                <c:pt idx="972">
                  <c:v>-14.259785541044634</c:v>
                </c:pt>
                <c:pt idx="973">
                  <c:v>-14.270159059320147</c:v>
                </c:pt>
                <c:pt idx="974">
                  <c:v>-14.280532589622121</c:v>
                </c:pt>
                <c:pt idx="975">
                  <c:v>-14.290906131950274</c:v>
                </c:pt>
                <c:pt idx="976">
                  <c:v>-14.301279686304325</c:v>
                </c:pt>
                <c:pt idx="977">
                  <c:v>-14.311653252683987</c:v>
                </c:pt>
                <c:pt idx="978">
                  <c:v>-14.32202683108898</c:v>
                </c:pt>
                <c:pt idx="979">
                  <c:v>-14.332400421519019</c:v>
                </c:pt>
                <c:pt idx="980">
                  <c:v>-14.342774023973819</c:v>
                </c:pt>
                <c:pt idx="981">
                  <c:v>-14.353147638453098</c:v>
                </c:pt>
                <c:pt idx="982">
                  <c:v>-14.363521264956574</c:v>
                </c:pt>
                <c:pt idx="983">
                  <c:v>-14.373894903483963</c:v>
                </c:pt>
                <c:pt idx="984">
                  <c:v>-14.384268554034982</c:v>
                </c:pt>
                <c:pt idx="985">
                  <c:v>-14.394642216609347</c:v>
                </c:pt>
                <c:pt idx="986">
                  <c:v>-14.405015891206775</c:v>
                </c:pt>
                <c:pt idx="987">
                  <c:v>-14.415389577826982</c:v>
                </c:pt>
                <c:pt idx="988">
                  <c:v>-14.425763276469686</c:v>
                </c:pt>
                <c:pt idx="989">
                  <c:v>-14.436136987134603</c:v>
                </c:pt>
                <c:pt idx="990">
                  <c:v>-14.44651070982145</c:v>
                </c:pt>
                <c:pt idx="991">
                  <c:v>-14.456884444529942</c:v>
                </c:pt>
                <c:pt idx="992">
                  <c:v>-14.467258191259798</c:v>
                </c:pt>
                <c:pt idx="993">
                  <c:v>-14.477631950010736</c:v>
                </c:pt>
                <c:pt idx="994">
                  <c:v>-14.488005720782468</c:v>
                </c:pt>
                <c:pt idx="995">
                  <c:v>-14.498379503574714</c:v>
                </c:pt>
                <c:pt idx="996">
                  <c:v>-14.508753298387191</c:v>
                </c:pt>
                <c:pt idx="997">
                  <c:v>-14.519127105219615</c:v>
                </c:pt>
                <c:pt idx="998">
                  <c:v>-14.529500924071703</c:v>
                </c:pt>
                <c:pt idx="999">
                  <c:v>-14.53987475494317</c:v>
                </c:pt>
                <c:pt idx="1000">
                  <c:v>-14.550248597833736</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131.0988212175593</c:v>
                </c:pt>
                <c:pt idx="1">
                  <c:v>131.48496544931137</c:v>
                </c:pt>
                <c:pt idx="2">
                  <c:v>131.87066443683017</c:v>
                </c:pt>
                <c:pt idx="3">
                  <c:v>132.25591955247907</c:v>
                </c:pt>
                <c:pt idx="4">
                  <c:v>132.64073216272351</c:v>
                </c:pt>
                <c:pt idx="5">
                  <c:v>133.02510362816565</c:v>
                </c:pt>
                <c:pt idx="6">
                  <c:v>133.40903530357886</c:v>
                </c:pt>
                <c:pt idx="7">
                  <c:v>133.79252853794193</c:v>
                </c:pt>
                <c:pt idx="8">
                  <c:v>134.17558467447307</c:v>
                </c:pt>
                <c:pt idx="9">
                  <c:v>134.55820505066362</c:v>
                </c:pt>
                <c:pt idx="10">
                  <c:v>134.94039099831153</c:v>
                </c:pt>
                <c:pt idx="11">
                  <c:v>135.32214384106013</c:v>
                </c:pt>
                <c:pt idx="12">
                  <c:v>135.70346489198027</c:v>
                </c:pt>
                <c:pt idx="13">
                  <c:v>136.08435545618764</c:v>
                </c:pt>
                <c:pt idx="14">
                  <c:v>136.46481683341483</c:v>
                </c:pt>
                <c:pt idx="15">
                  <c:v>136.84485031804172</c:v>
                </c:pt>
                <c:pt idx="16">
                  <c:v>137.22445719912528</c:v>
                </c:pt>
                <c:pt idx="17">
                  <c:v>137.60363876042942</c:v>
                </c:pt>
                <c:pt idx="18">
                  <c:v>137.98239628045442</c:v>
                </c:pt>
                <c:pt idx="19">
                  <c:v>138.36073103246636</c:v>
                </c:pt>
                <c:pt idx="20">
                  <c:v>138.73864428452615</c:v>
                </c:pt>
                <c:pt idx="21">
                  <c:v>139.11613730077448</c:v>
                </c:pt>
                <c:pt idx="22">
                  <c:v>139.49321134269536</c:v>
                </c:pt>
                <c:pt idx="23">
                  <c:v>139.86986766784511</c:v>
                </c:pt>
                <c:pt idx="24">
                  <c:v>140.24610752860266</c:v>
                </c:pt>
                <c:pt idx="25">
                  <c:v>140.62193217219871</c:v>
                </c:pt>
                <c:pt idx="26">
                  <c:v>140.99734284074464</c:v>
                </c:pt>
                <c:pt idx="27">
                  <c:v>141.37234077126126</c:v>
                </c:pt>
                <c:pt idx="28">
                  <c:v>141.74692719570734</c:v>
                </c:pt>
                <c:pt idx="29">
                  <c:v>142.12110334100791</c:v>
                </c:pt>
                <c:pt idx="30">
                  <c:v>142.49487042908243</c:v>
                </c:pt>
                <c:pt idx="31">
                  <c:v>142.86822967687263</c:v>
                </c:pt>
                <c:pt idx="32">
                  <c:v>143.2411822963704</c:v>
                </c:pt>
                <c:pt idx="33">
                  <c:v>143.61372949464518</c:v>
                </c:pt>
                <c:pt idx="34">
                  <c:v>143.98587247387141</c:v>
                </c:pt>
                <c:pt idx="35">
                  <c:v>144.35761243135565</c:v>
                </c:pt>
                <c:pt idx="36">
                  <c:v>144.72895055956357</c:v>
                </c:pt>
                <c:pt idx="37">
                  <c:v>145.09988804614679</c:v>
                </c:pt>
                <c:pt idx="38">
                  <c:v>145.47042607396935</c:v>
                </c:pt>
                <c:pt idx="39">
                  <c:v>145.84056582113425</c:v>
                </c:pt>
                <c:pt idx="40">
                  <c:v>146.21030846100962</c:v>
                </c:pt>
                <c:pt idx="41">
                  <c:v>146.57965516225485</c:v>
                </c:pt>
                <c:pt idx="42">
                  <c:v>146.94860708884639</c:v>
                </c:pt>
                <c:pt idx="43">
                  <c:v>147.31716540010351</c:v>
                </c:pt>
                <c:pt idx="44">
                  <c:v>147.68533125071374</c:v>
                </c:pt>
                <c:pt idx="45">
                  <c:v>148.05310579075834</c:v>
                </c:pt>
                <c:pt idx="46">
                  <c:v>148.42049016573733</c:v>
                </c:pt>
                <c:pt idx="47">
                  <c:v>148.78748551659467</c:v>
                </c:pt>
                <c:pt idx="48">
                  <c:v>149.15409297974293</c:v>
                </c:pt>
                <c:pt idx="49">
                  <c:v>149.52031368708802</c:v>
                </c:pt>
                <c:pt idx="50">
                  <c:v>149.88614876605374</c:v>
                </c:pt>
                <c:pt idx="51">
                  <c:v>150.25159933960603</c:v>
                </c:pt>
                <c:pt idx="52">
                  <c:v>150.61666652627716</c:v>
                </c:pt>
                <c:pt idx="53">
                  <c:v>150.98135144018974</c:v>
                </c:pt>
                <c:pt idx="54">
                  <c:v>151.34565519108057</c:v>
                </c:pt>
                <c:pt idx="55">
                  <c:v>151.70957888432429</c:v>
                </c:pt>
                <c:pt idx="56">
                  <c:v>152.07312362095695</c:v>
                </c:pt>
                <c:pt idx="57">
                  <c:v>152.4362904976993</c:v>
                </c:pt>
                <c:pt idx="58">
                  <c:v>152.79908060698006</c:v>
                </c:pt>
                <c:pt idx="59">
                  <c:v>153.16149503695888</c:v>
                </c:pt>
                <c:pt idx="60">
                  <c:v>153.52353487154937</c:v>
                </c:pt>
                <c:pt idx="61">
                  <c:v>153.88520119044173</c:v>
                </c:pt>
                <c:pt idx="62">
                  <c:v>154.24649506912539</c:v>
                </c:pt>
                <c:pt idx="63">
                  <c:v>154.60741757891137</c:v>
                </c:pt>
                <c:pt idx="64">
                  <c:v>154.96796978695471</c:v>
                </c:pt>
                <c:pt idx="65">
                  <c:v>155.32815275627647</c:v>
                </c:pt>
                <c:pt idx="66">
                  <c:v>155.6879675457858</c:v>
                </c:pt>
                <c:pt idx="67">
                  <c:v>156.04741521030175</c:v>
                </c:pt>
                <c:pt idx="68">
                  <c:v>156.40649680057501</c:v>
                </c:pt>
                <c:pt idx="69">
                  <c:v>156.76521336330944</c:v>
                </c:pt>
                <c:pt idx="70">
                  <c:v>157.12356594118347</c:v>
                </c:pt>
                <c:pt idx="71">
                  <c:v>157.48155557287143</c:v>
                </c:pt>
                <c:pt idx="72">
                  <c:v>157.83918329306459</c:v>
                </c:pt>
                <c:pt idx="73">
                  <c:v>158.19645013249226</c:v>
                </c:pt>
                <c:pt idx="74">
                  <c:v>158.5533571179426</c:v>
                </c:pt>
                <c:pt idx="75">
                  <c:v>158.90990527228328</c:v>
                </c:pt>
                <c:pt idx="76">
                  <c:v>159.26609561448217</c:v>
                </c:pt>
                <c:pt idx="77">
                  <c:v>159.62192915962774</c:v>
                </c:pt>
                <c:pt idx="78">
                  <c:v>159.97740691894933</c:v>
                </c:pt>
                <c:pt idx="79">
                  <c:v>160.33252989983743</c:v>
                </c:pt>
                <c:pt idx="80">
                  <c:v>160.68729910586359</c:v>
                </c:pt>
                <c:pt idx="81">
                  <c:v>161.04171553680052</c:v>
                </c:pt>
                <c:pt idx="82">
                  <c:v>161.39578018864171</c:v>
                </c:pt>
                <c:pt idx="83">
                  <c:v>161.74949405362119</c:v>
                </c:pt>
                <c:pt idx="84">
                  <c:v>162.10285812023304</c:v>
                </c:pt>
                <c:pt idx="85">
                  <c:v>162.45587337325077</c:v>
                </c:pt>
                <c:pt idx="86">
                  <c:v>162.80854079374666</c:v>
                </c:pt>
                <c:pt idx="87">
                  <c:v>163.16086135911084</c:v>
                </c:pt>
                <c:pt idx="88">
                  <c:v>163.51283604307039</c:v>
                </c:pt>
                <c:pt idx="89">
                  <c:v>163.8644658157082</c:v>
                </c:pt>
                <c:pt idx="90">
                  <c:v>164.21575164348181</c:v>
                </c:pt>
                <c:pt idx="91">
                  <c:v>164.56669448924202</c:v>
                </c:pt>
                <c:pt idx="92">
                  <c:v>164.91729531225153</c:v>
                </c:pt>
                <c:pt idx="93">
                  <c:v>165.26755506820319</c:v>
                </c:pt>
                <c:pt idx="94">
                  <c:v>165.61747470923851</c:v>
                </c:pt>
                <c:pt idx="95">
                  <c:v>165.96705518396575</c:v>
                </c:pt>
                <c:pt idx="96">
                  <c:v>166.31629743747803</c:v>
                </c:pt>
                <c:pt idx="97">
                  <c:v>166.66520241137121</c:v>
                </c:pt>
                <c:pt idx="98">
                  <c:v>167.01377104376189</c:v>
                </c:pt>
                <c:pt idx="99">
                  <c:v>167.362004269305</c:v>
                </c:pt>
                <c:pt idx="100">
                  <c:v>167.70990301921148</c:v>
                </c:pt>
                <c:pt idx="101">
                  <c:v>171.17056622310895</c:v>
                </c:pt>
                <c:pt idx="102">
                  <c:v>174.59837916586986</c:v>
                </c:pt>
                <c:pt idx="103">
                  <c:v>177.99424174881028</c:v>
                </c:pt>
                <c:pt idx="104">
                  <c:v>181.3590216117768</c:v>
                </c:pt>
                <c:pt idx="105">
                  <c:v>184.69355571745621</c:v>
                </c:pt>
                <c:pt idx="106">
                  <c:v>187.99865183955237</c:v>
                </c:pt>
                <c:pt idx="107">
                  <c:v>191.27508996176954</c:v>
                </c:pt>
                <c:pt idx="108">
                  <c:v>194.52362359396014</c:v>
                </c:pt>
                <c:pt idx="109">
                  <c:v>197.74498101126923</c:v>
                </c:pt>
                <c:pt idx="110">
                  <c:v>200.93986642163139</c:v>
                </c:pt>
                <c:pt idx="111">
                  <c:v>204.10896106654289</c:v>
                </c:pt>
                <c:pt idx="112">
                  <c:v>207.25292425963838</c:v>
                </c:pt>
                <c:pt idx="113">
                  <c:v>210.37239436724428</c:v>
                </c:pt>
                <c:pt idx="114">
                  <c:v>213.46798973475438</c:v>
                </c:pt>
                <c:pt idx="115">
                  <c:v>216.54030956237619</c:v>
                </c:pt>
                <c:pt idx="116">
                  <c:v>219.58993473352521</c:v>
                </c:pt>
                <c:pt idx="117">
                  <c:v>222.61742859889625</c:v>
                </c:pt>
                <c:pt idx="118">
                  <c:v>225.62333771901373</c:v>
                </c:pt>
                <c:pt idx="119">
                  <c:v>228.60819256785504</c:v>
                </c:pt>
                <c:pt idx="120">
                  <c:v>231.57250819995065</c:v>
                </c:pt>
                <c:pt idx="121">
                  <c:v>234.51678488318913</c:v>
                </c:pt>
                <c:pt idx="122">
                  <c:v>237.4415086993948</c:v>
                </c:pt>
                <c:pt idx="123">
                  <c:v>240.34715211459763</c:v>
                </c:pt>
                <c:pt idx="124">
                  <c:v>243.23417452077857</c:v>
                </c:pt>
                <c:pt idx="125">
                  <c:v>246.10302275074815</c:v>
                </c:pt>
                <c:pt idx="126">
                  <c:v>248.9541315677001</c:v>
                </c:pt>
                <c:pt idx="127">
                  <c:v>251.78792413087444</c:v>
                </c:pt>
                <c:pt idx="128">
                  <c:v>254.60481243866582</c:v>
                </c:pt>
                <c:pt idx="129">
                  <c:v>257.40519775042054</c:v>
                </c:pt>
                <c:pt idx="130">
                  <c:v>260.18947098808121</c:v>
                </c:pt>
                <c:pt idx="131">
                  <c:v>262.95801311875852</c:v>
                </c:pt>
                <c:pt idx="132">
                  <c:v>265.71119551923618</c:v>
                </c:pt>
                <c:pt idx="133">
                  <c:v>268.44938032334744</c:v>
                </c:pt>
                <c:pt idx="134">
                  <c:v>271.17292075309638</c:v>
                </c:pt>
                <c:pt idx="135">
                  <c:v>273.88216143433937</c:v>
                </c:pt>
                <c:pt idx="136">
                  <c:v>276.57743869778494</c:v>
                </c:pt>
                <c:pt idx="137">
                  <c:v>279.2590808660193</c:v>
                </c:pt>
                <c:pt idx="138">
                  <c:v>281.92740852721471</c:v>
                </c:pt>
                <c:pt idx="139">
                  <c:v>284.58273479613268</c:v>
                </c:pt>
                <c:pt idx="140">
                  <c:v>287.22536556298957</c:v>
                </c:pt>
                <c:pt idx="141">
                  <c:v>289.85559973071213</c:v>
                </c:pt>
                <c:pt idx="142">
                  <c:v>292.47372944107042</c:v>
                </c:pt>
                <c:pt idx="143">
                  <c:v>295.08004029013927</c:v>
                </c:pt>
                <c:pt idx="144">
                  <c:v>297.67481153350315</c:v>
                </c:pt>
                <c:pt idx="145">
                  <c:v>300.25831628158653</c:v>
                </c:pt>
                <c:pt idx="146">
                  <c:v>302.83082168545803</c:v>
                </c:pt>
                <c:pt idx="147">
                  <c:v>305.39258911342608</c:v>
                </c:pt>
                <c:pt idx="148">
                  <c:v>307.94387431871223</c:v>
                </c:pt>
                <c:pt idx="149">
                  <c:v>310.4849275984601</c:v>
                </c:pt>
                <c:pt idx="150">
                  <c:v>313.01599394430684</c:v>
                </c:pt>
                <c:pt idx="151">
                  <c:v>315.53731318471688</c:v>
                </c:pt>
                <c:pt idx="152">
                  <c:v>318.0491201192491</c:v>
                </c:pt>
                <c:pt idx="153">
                  <c:v>320.55164464489962</c:v>
                </c:pt>
                <c:pt idx="154">
                  <c:v>323.04511187463555</c:v>
                </c:pt>
                <c:pt idx="155">
                  <c:v>325.52974224820639</c:v>
                </c:pt>
                <c:pt idx="156">
                  <c:v>328.00575163529112</c:v>
                </c:pt>
                <c:pt idx="157">
                  <c:v>330.47335143101145</c:v>
                </c:pt>
                <c:pt idx="158">
                  <c:v>332.93274864381192</c:v>
                </c:pt>
                <c:pt idx="159">
                  <c:v>335.38414597567885</c:v>
                </c:pt>
                <c:pt idx="160">
                  <c:v>337.8277418946405</c:v>
                </c:pt>
                <c:pt idx="161">
                  <c:v>340.2637306994597</c:v>
                </c:pt>
                <c:pt idx="162">
                  <c:v>342.69230257640157</c:v>
                </c:pt>
                <c:pt idx="163">
                  <c:v>345.11364364792621</c:v>
                </c:pt>
                <c:pt idx="164">
                  <c:v>347.5279360131268</c:v>
                </c:pt>
                <c:pt idx="165">
                  <c:v>349.9353577797026</c:v>
                </c:pt>
                <c:pt idx="166">
                  <c:v>352.33608308722648</c:v>
                </c:pt>
                <c:pt idx="167">
                  <c:v>354.73028212143799</c:v>
                </c:pt>
                <c:pt idx="168">
                  <c:v>357.11812111926622</c:v>
                </c:pt>
                <c:pt idx="169">
                  <c:v>359.49976236426329</c:v>
                </c:pt>
                <c:pt idx="170">
                  <c:v>361.87536417210981</c:v>
                </c:pt>
                <c:pt idx="171">
                  <c:v>364.2450808658399</c:v>
                </c:pt>
                <c:pt idx="172">
                  <c:v>366.60906274042765</c:v>
                </c:pt>
                <c:pt idx="173">
                  <c:v>368.96745601638139</c:v>
                </c:pt>
                <c:pt idx="174">
                  <c:v>371.3204027820089</c:v>
                </c:pt>
                <c:pt idx="175">
                  <c:v>373.66804092405073</c:v>
                </c:pt>
                <c:pt idx="176">
                  <c:v>376.01050404643246</c:v>
                </c:pt>
                <c:pt idx="177">
                  <c:v>378.34792137696468</c:v>
                </c:pt>
                <c:pt idx="178">
                  <c:v>380.68041766192704</c:v>
                </c:pt>
                <c:pt idx="179">
                  <c:v>383.00811304861378</c:v>
                </c:pt>
                <c:pt idx="180">
                  <c:v>385.33112295609902</c:v>
                </c:pt>
                <c:pt idx="181">
                  <c:v>387.6495579347025</c:v>
                </c:pt>
                <c:pt idx="182">
                  <c:v>389.96352351490782</c:v>
                </c:pt>
                <c:pt idx="183">
                  <c:v>392.27312004680209</c:v>
                </c:pt>
                <c:pt idx="184">
                  <c:v>394.57844253147209</c:v>
                </c:pt>
                <c:pt idx="185">
                  <c:v>396.87958044619916</c:v>
                </c:pt>
                <c:pt idx="186">
                  <c:v>399.17661756573597</c:v>
                </c:pt>
                <c:pt idx="187">
                  <c:v>401.46963178240657</c:v>
                </c:pt>
                <c:pt idx="188">
                  <c:v>403.75869492822744</c:v>
                </c:pt>
                <c:pt idx="189">
                  <c:v>406.04387260267214</c:v>
                </c:pt>
                <c:pt idx="190">
                  <c:v>408.32522401006611</c:v>
                </c:pt>
                <c:pt idx="191">
                  <c:v>410.6028018108608</c:v>
                </c:pt>
                <c:pt idx="192">
                  <c:v>412.87665199116645</c:v>
                </c:pt>
                <c:pt idx="193">
                  <c:v>415.14681375488146</c:v>
                </c:pt>
                <c:pt idx="194">
                  <c:v>417.41331944252374</c:v>
                </c:pt>
                <c:pt idx="195">
                  <c:v>419.67619448042905</c:v>
                </c:pt>
                <c:pt idx="196">
                  <c:v>421.93545736334073</c:v>
                </c:pt>
                <c:pt idx="197">
                  <c:v>424.19111967259425</c:v>
                </c:pt>
                <c:pt idx="198">
                  <c:v>426.44318613114245</c:v>
                </c:pt>
                <c:pt idx="199">
                  <c:v>428.69165469562773</c:v>
                </c:pt>
                <c:pt idx="200">
                  <c:v>430.93651668465048</c:v>
                </c:pt>
                <c:pt idx="201">
                  <c:v>433.17775694137919</c:v>
                </c:pt>
                <c:pt idx="202">
                  <c:v>435.41535402775577</c:v>
                </c:pt>
                <c:pt idx="203">
                  <c:v>437.64928044682068</c:v>
                </c:pt>
                <c:pt idx="204">
                  <c:v>439.87950288915113</c:v>
                </c:pt>
                <c:pt idx="205">
                  <c:v>442.10598249908156</c:v>
                </c:pt>
                <c:pt idx="206">
                  <c:v>444.32867515625935</c:v>
                </c:pt>
                <c:pt idx="207">
                  <c:v>446.54753176815638</c:v>
                </c:pt>
                <c:pt idx="208">
                  <c:v>448.76249856938063</c:v>
                </c:pt>
                <c:pt idx="209">
                  <c:v>450.97351742397552</c:v>
                </c:pt>
                <c:pt idx="210">
                  <c:v>453.18052612731645</c:v>
                </c:pt>
                <c:pt idx="211">
                  <c:v>455.38345870468328</c:v>
                </c:pt>
                <c:pt idx="212">
                  <c:v>457.58224570406958</c:v>
                </c:pt>
                <c:pt idx="213">
                  <c:v>459.77681448126111</c:v>
                </c:pt>
                <c:pt idx="214">
                  <c:v>461.96708947565742</c:v>
                </c:pt>
                <c:pt idx="215">
                  <c:v>464.15299247571278</c:v>
                </c:pt>
                <c:pt idx="216">
                  <c:v>466.33444287322391</c:v>
                </c:pt>
                <c:pt idx="217">
                  <c:v>468.51135790599426</c:v>
                </c:pt>
                <c:pt idx="218">
                  <c:v>470.68365288865652</c:v>
                </c:pt>
                <c:pt idx="219">
                  <c:v>472.85124143163978</c:v>
                </c:pt>
                <c:pt idx="220">
                  <c:v>475.01403564842906</c:v>
                </c:pt>
                <c:pt idx="221">
                  <c:v>477.1719463513906</c:v>
                </c:pt>
                <c:pt idx="222">
                  <c:v>479.32488323652694</c:v>
                </c:pt>
                <c:pt idx="223">
                  <c:v>481.472755057592</c:v>
                </c:pt>
                <c:pt idx="224">
                  <c:v>483.61546979003805</c:v>
                </c:pt>
                <c:pt idx="225">
                  <c:v>485.75293478529181</c:v>
                </c:pt>
                <c:pt idx="226">
                  <c:v>487.88505691586658</c:v>
                </c:pt>
                <c:pt idx="227">
                  <c:v>490.01174271181725</c:v>
                </c:pt>
                <c:pt idx="228">
                  <c:v>492.13289848903543</c:v>
                </c:pt>
                <c:pt idx="229">
                  <c:v>494.24843046986763</c:v>
                </c:pt>
                <c:pt idx="230">
                  <c:v>496.3582448965193</c:v>
                </c:pt>
                <c:pt idx="231">
                  <c:v>498.46224813768589</c:v>
                </c:pt>
                <c:pt idx="232">
                  <c:v>500.56034678882833</c:v>
                </c:pt>
                <c:pt idx="233">
                  <c:v>502.65244776648535</c:v>
                </c:pt>
                <c:pt idx="234">
                  <c:v>504.7384583969905</c:v>
                </c:pt>
                <c:pt idx="235">
                  <c:v>506.81828649993724</c:v>
                </c:pt>
                <c:pt idx="236">
                  <c:v>508.89184046671215</c:v>
                </c:pt>
                <c:pt idx="237">
                  <c:v>510.95902933439282</c:v>
                </c:pt>
                <c:pt idx="238">
                  <c:v>513.01976285528644</c:v>
                </c:pt>
                <c:pt idx="239">
                  <c:v>515.07395156236373</c:v>
                </c:pt>
                <c:pt idx="240">
                  <c:v>517.12150683082496</c:v>
                </c:pt>
                <c:pt idx="241">
                  <c:v>519.16234093601554</c:v>
                </c:pt>
                <c:pt idx="242">
                  <c:v>521.19636710789416</c:v>
                </c:pt>
                <c:pt idx="243">
                  <c:v>523.22349958223879</c:v>
                </c:pt>
                <c:pt idx="244">
                  <c:v>525.24365364876428</c:v>
                </c:pt>
                <c:pt idx="245">
                  <c:v>527.25674569631065</c:v>
                </c:pt>
                <c:pt idx="246">
                  <c:v>529.26269325525004</c:v>
                </c:pt>
                <c:pt idx="247">
                  <c:v>531.26141503724887</c:v>
                </c:pt>
                <c:pt idx="248">
                  <c:v>533.25283097251258</c:v>
                </c:pt>
                <c:pt idx="249">
                  <c:v>535.23686224463063</c:v>
                </c:pt>
                <c:pt idx="250">
                  <c:v>537.21343132313143</c:v>
                </c:pt>
                <c:pt idx="251">
                  <c:v>539.18246199384919</c:v>
                </c:pt>
                <c:pt idx="252">
                  <c:v>541.14387938719779</c:v>
                </c:pt>
                <c:pt idx="253">
                  <c:v>543.09761000444007</c:v>
                </c:pt>
                <c:pt idx="254">
                  <c:v>545.04358174203662</c:v>
                </c:pt>
                <c:pt idx="255">
                  <c:v>546.98172391415119</c:v>
                </c:pt>
                <c:pt idx="256">
                  <c:v>548.91196727338581</c:v>
                </c:pt>
                <c:pt idx="257">
                  <c:v>550.83424402981541</c:v>
                </c:pt>
                <c:pt idx="258">
                  <c:v>552.74848786838538</c:v>
                </c:pt>
                <c:pt idx="259">
                  <c:v>554.65463396473513</c:v>
                </c:pt>
                <c:pt idx="260">
                  <c:v>556.55261899950415</c:v>
                </c:pt>
                <c:pt idx="261">
                  <c:v>558.44238117117698</c:v>
                </c:pt>
                <c:pt idx="262">
                  <c:v>560.32386020751881</c:v>
                </c:pt>
                <c:pt idx="263">
                  <c:v>562.19699737565145</c:v>
                </c:pt>
                <c:pt idx="264">
                  <c:v>564.06173549081859</c:v>
                </c:pt>
                <c:pt idx="265">
                  <c:v>565.9180189238848</c:v>
                </c:pt>
                <c:pt idx="266">
                  <c:v>567.76579360761241</c:v>
                </c:pt>
                <c:pt idx="267">
                  <c:v>569.60500704175854</c:v>
                </c:pt>
                <c:pt idx="268">
                  <c:v>571.43560829703313</c:v>
                </c:pt>
                <c:pt idx="269">
                  <c:v>573.25754801795563</c:v>
                </c:pt>
                <c:pt idx="270">
                  <c:v>575.07077842465014</c:v>
                </c:pt>
                <c:pt idx="271">
                  <c:v>576.87525331361326</c:v>
                </c:pt>
                <c:pt idx="272">
                  <c:v>578.67092805749212</c:v>
                </c:pt>
                <c:pt idx="273">
                  <c:v>580.45775960390517</c:v>
                </c:pt>
                <c:pt idx="274">
                  <c:v>582.23570647334009</c:v>
                </c:pt>
                <c:pt idx="275">
                  <c:v>584.00472875616083</c:v>
                </c:pt>
                <c:pt idx="276">
                  <c:v>585.76478810875551</c:v>
                </c:pt>
                <c:pt idx="277">
                  <c:v>587.51584774885589</c:v>
                </c:pt>
                <c:pt idx="278">
                  <c:v>589.25787245005836</c:v>
                </c:pt>
                <c:pt idx="279">
                  <c:v>590.99082853557582</c:v>
                </c:pt>
                <c:pt idx="280">
                  <c:v>592.71468387124935</c:v>
                </c:pt>
                <c:pt idx="281">
                  <c:v>594.4294078578472</c:v>
                </c:pt>
                <c:pt idx="282">
                  <c:v>596.13497142267909</c:v>
                </c:pt>
                <c:pt idx="283">
                  <c:v>597.83134701055201</c:v>
                </c:pt>
                <c:pt idx="284">
                  <c:v>599.51850857409443</c:v>
                </c:pt>
                <c:pt idx="285">
                  <c:v>601.19643156347411</c:v>
                </c:pt>
                <c:pt idx="286">
                  <c:v>602.86509291553512</c:v>
                </c:pt>
                <c:pt idx="287">
                  <c:v>604.52447104237899</c:v>
                </c:pt>
                <c:pt idx="288">
                  <c:v>606.17454581941331</c:v>
                </c:pt>
                <c:pt idx="289">
                  <c:v>607.81529857289252</c:v>
                </c:pt>
                <c:pt idx="290">
                  <c:v>609.44671206697353</c:v>
                </c:pt>
                <c:pt idx="291">
                  <c:v>611.06877049030959</c:v>
                </c:pt>
                <c:pt idx="292">
                  <c:v>612.68145944220396</c:v>
                </c:pt>
                <c:pt idx="293">
                  <c:v>614.28476591834647</c:v>
                </c:pt>
                <c:pt idx="294">
                  <c:v>615.87867829615288</c:v>
                </c:pt>
                <c:pt idx="295">
                  <c:v>617.46318631972974</c:v>
                </c:pt>
                <c:pt idx="296">
                  <c:v>619.0382810844842</c:v>
                </c:pt>
                <c:pt idx="297">
                  <c:v>620.60395502139966</c:v>
                </c:pt>
                <c:pt idx="298">
                  <c:v>622.16020188099651</c:v>
                </c:pt>
                <c:pt idx="299">
                  <c:v>623.7070167169976</c:v>
                </c:pt>
                <c:pt idx="300">
                  <c:v>625.24439586971744</c:v>
                </c:pt>
                <c:pt idx="301">
                  <c:v>626.77233694919335</c:v>
                </c:pt>
                <c:pt idx="302">
                  <c:v>628.29083881807696</c:v>
                </c:pt>
                <c:pt idx="303">
                  <c:v>629.79990157430348</c:v>
                </c:pt>
                <c:pt idx="304">
                  <c:v>631.29952653355622</c:v>
                </c:pt>
                <c:pt idx="305">
                  <c:v>632.78971621154324</c:v>
                </c:pt>
                <c:pt idx="306">
                  <c:v>634.27047430610207</c:v>
                </c:pt>
                <c:pt idx="307">
                  <c:v>635.74180567914948</c:v>
                </c:pt>
                <c:pt idx="308">
                  <c:v>637.20371633849095</c:v>
                </c:pt>
                <c:pt idx="309">
                  <c:v>638.65621341950578</c:v>
                </c:pt>
                <c:pt idx="310">
                  <c:v>640.09930516672227</c:v>
                </c:pt>
                <c:pt idx="311">
                  <c:v>641.53300091529786</c:v>
                </c:pt>
                <c:pt idx="312">
                  <c:v>642.95731107241738</c:v>
                </c:pt>
                <c:pt idx="313">
                  <c:v>644.37224709862437</c:v>
                </c:pt>
                <c:pt idx="314">
                  <c:v>645.77782148909739</c:v>
                </c:pt>
                <c:pt idx="315">
                  <c:v>647.17404775488501</c:v>
                </c:pt>
                <c:pt idx="316">
                  <c:v>648.56094040411176</c:v>
                </c:pt>
                <c:pt idx="317">
                  <c:v>649.93851492316685</c:v>
                </c:pt>
                <c:pt idx="318">
                  <c:v>651.30678775788817</c:v>
                </c:pt>
                <c:pt idx="319">
                  <c:v>652.66577629475159</c:v>
                </c:pt>
                <c:pt idx="320">
                  <c:v>654.0154988420777</c:v>
                </c:pt>
                <c:pt idx="321">
                  <c:v>655.35597461126611</c:v>
                </c:pt>
                <c:pt idx="322">
                  <c:v>656.68722369806767</c:v>
                </c:pt>
                <c:pt idx="323">
                  <c:v>658.00926706390396</c:v>
                </c:pt>
                <c:pt idx="324">
                  <c:v>659.32212651724467</c:v>
                </c:pt>
                <c:pt idx="325">
                  <c:v>660.62582469505037</c:v>
                </c:pt>
                <c:pt idx="326">
                  <c:v>661.92038504429149</c:v>
                </c:pt>
                <c:pt idx="327">
                  <c:v>663.20583180354993</c:v>
                </c:pt>
                <c:pt idx="328">
                  <c:v>664.48218998471316</c:v>
                </c:pt>
                <c:pt idx="329">
                  <c:v>665.74948535476744</c:v>
                </c:pt>
                <c:pt idx="330">
                  <c:v>667.00774441769795</c:v>
                </c:pt>
                <c:pt idx="331">
                  <c:v>668.25699439650327</c:v>
                </c:pt>
                <c:pt idx="332">
                  <c:v>669.49726321533103</c:v>
                </c:pt>
                <c:pt idx="333">
                  <c:v>670.72857948173998</c:v>
                </c:pt>
                <c:pt idx="334">
                  <c:v>671.95097246909722</c:v>
                </c:pt>
                <c:pt idx="335">
                  <c:v>673.1644720991136</c:v>
                </c:pt>
                <c:pt idx="336">
                  <c:v>674.36910892452499</c:v>
                </c:pt>
                <c:pt idx="337">
                  <c:v>675.56491411192405</c:v>
                </c:pt>
                <c:pt idx="338">
                  <c:v>676.75191942474737</c:v>
                </c:pt>
                <c:pt idx="339">
                  <c:v>677.93015720642256</c:v>
                </c:pt>
                <c:pt idx="340">
                  <c:v>679.09966036368064</c:v>
                </c:pt>
                <c:pt idx="341">
                  <c:v>680.26046235003719</c:v>
                </c:pt>
                <c:pt idx="342">
                  <c:v>681.41259714944624</c:v>
                </c:pt>
                <c:pt idx="343">
                  <c:v>682.5560992601313</c:v>
                </c:pt>
                <c:pt idx="344">
                  <c:v>683.69100367859608</c:v>
                </c:pt>
                <c:pt idx="345">
                  <c:v>684.81734588381858</c:v>
                </c:pt>
                <c:pt idx="346">
                  <c:v>685.93516182163194</c:v>
                </c:pt>
                <c:pt idx="347">
                  <c:v>687.0444878892938</c:v>
                </c:pt>
                <c:pt idx="348">
                  <c:v>688.14536092024787</c:v>
                </c:pt>
                <c:pt idx="349">
                  <c:v>689.23781816907899</c:v>
                </c:pt>
                <c:pt idx="350">
                  <c:v>690.3218972966647</c:v>
                </c:pt>
                <c:pt idx="351">
                  <c:v>691.3976363555247</c:v>
                </c:pt>
                <c:pt idx="352">
                  <c:v>692.46507377536955</c:v>
                </c:pt>
                <c:pt idx="353">
                  <c:v>693.52424834885153</c:v>
                </c:pt>
                <c:pt idx="354">
                  <c:v>694.57519921751725</c:v>
                </c:pt>
                <c:pt idx="355">
                  <c:v>695.61796585796435</c:v>
                </c:pt>
                <c:pt idx="356">
                  <c:v>696.65258806820304</c:v>
                </c:pt>
                <c:pt idx="357">
                  <c:v>697.67910595422302</c:v>
                </c:pt>
                <c:pt idx="358">
                  <c:v>698.69755991676652</c:v>
                </c:pt>
                <c:pt idx="359">
                  <c:v>699.70799063830827</c:v>
                </c:pt>
                <c:pt idx="360">
                  <c:v>700.71043907024239</c:v>
                </c:pt>
                <c:pt idx="361">
                  <c:v>701.70494642027643</c:v>
                </c:pt>
                <c:pt idx="362">
                  <c:v>702.69155414003285</c:v>
                </c:pt>
                <c:pt idx="363">
                  <c:v>703.67030391285789</c:v>
                </c:pt>
                <c:pt idx="364">
                  <c:v>704.64123764183694</c:v>
                </c:pt>
                <c:pt idx="365">
                  <c:v>705.60439743801714</c:v>
                </c:pt>
                <c:pt idx="366">
                  <c:v>706.55982560883615</c:v>
                </c:pt>
                <c:pt idx="367">
                  <c:v>707.50756464675612</c:v>
                </c:pt>
                <c:pt idx="368">
                  <c:v>708.44765721810325</c:v>
                </c:pt>
                <c:pt idx="369">
                  <c:v>709.38014615211159</c:v>
                </c:pt>
                <c:pt idx="370">
                  <c:v>710.3050744301695</c:v>
                </c:pt>
                <c:pt idx="371">
                  <c:v>711.22248517526918</c:v>
                </c:pt>
                <c:pt idx="372">
                  <c:v>712.13242164165752</c:v>
                </c:pt>
                <c:pt idx="373">
                  <c:v>713.03492720468637</c:v>
                </c:pt>
                <c:pt idx="374">
                  <c:v>713.93004535086254</c:v>
                </c:pt>
                <c:pt idx="375">
                  <c:v>714.81781966809513</c:v>
                </c:pt>
                <c:pt idx="376">
                  <c:v>715.69829383613876</c:v>
                </c:pt>
                <c:pt idx="377">
                  <c:v>716.57151161723209</c:v>
                </c:pt>
                <c:pt idx="378">
                  <c:v>717.43751684692904</c:v>
                </c:pt>
                <c:pt idx="379">
                  <c:v>717.43751684692904</c:v>
                </c:pt>
                <c:pt idx="380">
                  <c:v>717.43751684692904</c:v>
                </c:pt>
                <c:pt idx="381">
                  <c:v>717.43751684692904</c:v>
                </c:pt>
                <c:pt idx="382">
                  <c:v>717.43751684692904</c:v>
                </c:pt>
                <c:pt idx="383">
                  <c:v>717.43751684692904</c:v>
                </c:pt>
                <c:pt idx="384">
                  <c:v>717.43751684692904</c:v>
                </c:pt>
                <c:pt idx="385">
                  <c:v>717.43751684692904</c:v>
                </c:pt>
                <c:pt idx="386">
                  <c:v>717.43751684692904</c:v>
                </c:pt>
                <c:pt idx="387">
                  <c:v>717.43751684692904</c:v>
                </c:pt>
                <c:pt idx="388">
                  <c:v>717.43751684692904</c:v>
                </c:pt>
                <c:pt idx="389">
                  <c:v>717.43751684692904</c:v>
                </c:pt>
                <c:pt idx="390">
                  <c:v>717.43751684692904</c:v>
                </c:pt>
                <c:pt idx="391">
                  <c:v>717.43751684692904</c:v>
                </c:pt>
                <c:pt idx="392">
                  <c:v>717.43751684692904</c:v>
                </c:pt>
                <c:pt idx="393">
                  <c:v>717.43751684692904</c:v>
                </c:pt>
                <c:pt idx="394">
                  <c:v>717.43751684692904</c:v>
                </c:pt>
                <c:pt idx="395">
                  <c:v>717.43751684692904</c:v>
                </c:pt>
                <c:pt idx="396">
                  <c:v>717.43751684692904</c:v>
                </c:pt>
                <c:pt idx="397">
                  <c:v>717.43751684692904</c:v>
                </c:pt>
                <c:pt idx="398">
                  <c:v>717.43751684692904</c:v>
                </c:pt>
                <c:pt idx="399">
                  <c:v>717.43751684692904</c:v>
                </c:pt>
                <c:pt idx="400">
                  <c:v>717.43751684692904</c:v>
                </c:pt>
                <c:pt idx="401">
                  <c:v>717.43751684692904</c:v>
                </c:pt>
                <c:pt idx="402">
                  <c:v>717.43751684692904</c:v>
                </c:pt>
                <c:pt idx="403">
                  <c:v>717.43751684692904</c:v>
                </c:pt>
                <c:pt idx="404">
                  <c:v>717.43751684692904</c:v>
                </c:pt>
                <c:pt idx="405">
                  <c:v>717.43751684692904</c:v>
                </c:pt>
                <c:pt idx="406">
                  <c:v>717.43751684692904</c:v>
                </c:pt>
                <c:pt idx="407">
                  <c:v>717.43751684692904</c:v>
                </c:pt>
                <c:pt idx="408">
                  <c:v>717.43751684692904</c:v>
                </c:pt>
                <c:pt idx="409">
                  <c:v>717.43751684692904</c:v>
                </c:pt>
                <c:pt idx="410">
                  <c:v>717.43751684692904</c:v>
                </c:pt>
                <c:pt idx="411">
                  <c:v>717.43751684692904</c:v>
                </c:pt>
                <c:pt idx="412">
                  <c:v>717.43751684692904</c:v>
                </c:pt>
                <c:pt idx="413">
                  <c:v>717.43751684692904</c:v>
                </c:pt>
                <c:pt idx="414">
                  <c:v>717.43751684692904</c:v>
                </c:pt>
                <c:pt idx="415">
                  <c:v>717.43751684692904</c:v>
                </c:pt>
                <c:pt idx="416">
                  <c:v>717.43751684692904</c:v>
                </c:pt>
                <c:pt idx="417">
                  <c:v>717.43751684692904</c:v>
                </c:pt>
                <c:pt idx="418">
                  <c:v>717.43751684692904</c:v>
                </c:pt>
                <c:pt idx="419">
                  <c:v>717.43751684692904</c:v>
                </c:pt>
                <c:pt idx="420">
                  <c:v>717.43751684692904</c:v>
                </c:pt>
                <c:pt idx="421">
                  <c:v>717.43751684692904</c:v>
                </c:pt>
                <c:pt idx="422">
                  <c:v>717.43751684692904</c:v>
                </c:pt>
                <c:pt idx="423">
                  <c:v>717.43751684692904</c:v>
                </c:pt>
                <c:pt idx="424">
                  <c:v>717.43751684692904</c:v>
                </c:pt>
                <c:pt idx="425">
                  <c:v>717.43751684692904</c:v>
                </c:pt>
                <c:pt idx="426">
                  <c:v>717.43751684692904</c:v>
                </c:pt>
                <c:pt idx="427">
                  <c:v>717.43751684692904</c:v>
                </c:pt>
                <c:pt idx="428">
                  <c:v>717.43751684692904</c:v>
                </c:pt>
                <c:pt idx="429">
                  <c:v>717.43751684692904</c:v>
                </c:pt>
                <c:pt idx="430">
                  <c:v>717.43751684692904</c:v>
                </c:pt>
                <c:pt idx="431">
                  <c:v>717.43751684692904</c:v>
                </c:pt>
                <c:pt idx="432">
                  <c:v>717.43751684692904</c:v>
                </c:pt>
                <c:pt idx="433">
                  <c:v>717.43751684692904</c:v>
                </c:pt>
                <c:pt idx="434">
                  <c:v>717.43751684692904</c:v>
                </c:pt>
                <c:pt idx="435">
                  <c:v>717.43751684692904</c:v>
                </c:pt>
                <c:pt idx="436">
                  <c:v>717.43751684692904</c:v>
                </c:pt>
                <c:pt idx="437">
                  <c:v>717.43751684692904</c:v>
                </c:pt>
                <c:pt idx="438">
                  <c:v>717.43751684692904</c:v>
                </c:pt>
                <c:pt idx="439">
                  <c:v>717.43751684692904</c:v>
                </c:pt>
                <c:pt idx="440">
                  <c:v>717.43751684692904</c:v>
                </c:pt>
                <c:pt idx="441">
                  <c:v>717.43751684692904</c:v>
                </c:pt>
                <c:pt idx="442">
                  <c:v>717.43751684692904</c:v>
                </c:pt>
                <c:pt idx="443">
                  <c:v>717.43751684692904</c:v>
                </c:pt>
                <c:pt idx="444">
                  <c:v>717.43751684692904</c:v>
                </c:pt>
                <c:pt idx="445">
                  <c:v>717.43751684692904</c:v>
                </c:pt>
                <c:pt idx="446">
                  <c:v>717.43751684692904</c:v>
                </c:pt>
                <c:pt idx="447">
                  <c:v>717.43751684692904</c:v>
                </c:pt>
                <c:pt idx="448">
                  <c:v>717.43751684692904</c:v>
                </c:pt>
                <c:pt idx="449">
                  <c:v>717.43751684692904</c:v>
                </c:pt>
                <c:pt idx="450">
                  <c:v>717.43751684692904</c:v>
                </c:pt>
                <c:pt idx="451">
                  <c:v>717.43751684692904</c:v>
                </c:pt>
                <c:pt idx="452">
                  <c:v>717.43751684692904</c:v>
                </c:pt>
                <c:pt idx="453">
                  <c:v>717.43751684692904</c:v>
                </c:pt>
                <c:pt idx="454">
                  <c:v>717.43751684692904</c:v>
                </c:pt>
                <c:pt idx="455">
                  <c:v>717.43751684692904</c:v>
                </c:pt>
                <c:pt idx="456">
                  <c:v>717.43751684692904</c:v>
                </c:pt>
                <c:pt idx="457">
                  <c:v>717.43751684692904</c:v>
                </c:pt>
                <c:pt idx="458">
                  <c:v>717.43751684692904</c:v>
                </c:pt>
                <c:pt idx="459">
                  <c:v>717.43751684692904</c:v>
                </c:pt>
                <c:pt idx="460">
                  <c:v>717.43751684692904</c:v>
                </c:pt>
                <c:pt idx="461">
                  <c:v>717.43751684692904</c:v>
                </c:pt>
                <c:pt idx="462">
                  <c:v>717.43751684692904</c:v>
                </c:pt>
                <c:pt idx="463">
                  <c:v>717.43751684692904</c:v>
                </c:pt>
                <c:pt idx="464">
                  <c:v>717.43751684692904</c:v>
                </c:pt>
                <c:pt idx="465">
                  <c:v>717.43751684692904</c:v>
                </c:pt>
                <c:pt idx="466">
                  <c:v>717.43751684692904</c:v>
                </c:pt>
                <c:pt idx="467">
                  <c:v>717.43751684692904</c:v>
                </c:pt>
                <c:pt idx="468">
                  <c:v>717.43751684692904</c:v>
                </c:pt>
                <c:pt idx="469">
                  <c:v>717.43751684692904</c:v>
                </c:pt>
                <c:pt idx="470">
                  <c:v>717.43751684692904</c:v>
                </c:pt>
                <c:pt idx="471">
                  <c:v>717.43751684692904</c:v>
                </c:pt>
                <c:pt idx="472">
                  <c:v>717.43751684692904</c:v>
                </c:pt>
                <c:pt idx="473">
                  <c:v>717.43751684692904</c:v>
                </c:pt>
                <c:pt idx="474">
                  <c:v>717.43751684692904</c:v>
                </c:pt>
                <c:pt idx="475">
                  <c:v>717.43751684692904</c:v>
                </c:pt>
                <c:pt idx="476">
                  <c:v>717.43751684692904</c:v>
                </c:pt>
                <c:pt idx="477">
                  <c:v>717.43751684692904</c:v>
                </c:pt>
                <c:pt idx="478">
                  <c:v>717.43751684692904</c:v>
                </c:pt>
                <c:pt idx="479">
                  <c:v>717.43751684692904</c:v>
                </c:pt>
                <c:pt idx="480">
                  <c:v>717.43751684692904</c:v>
                </c:pt>
                <c:pt idx="481">
                  <c:v>717.43751684692904</c:v>
                </c:pt>
                <c:pt idx="482">
                  <c:v>717.43751684692904</c:v>
                </c:pt>
                <c:pt idx="483">
                  <c:v>717.43751684692904</c:v>
                </c:pt>
                <c:pt idx="484">
                  <c:v>717.43751684692904</c:v>
                </c:pt>
                <c:pt idx="485">
                  <c:v>717.43751684692904</c:v>
                </c:pt>
                <c:pt idx="486">
                  <c:v>717.43751684692904</c:v>
                </c:pt>
                <c:pt idx="487">
                  <c:v>717.43751684692904</c:v>
                </c:pt>
                <c:pt idx="488">
                  <c:v>717.43751684692904</c:v>
                </c:pt>
                <c:pt idx="489">
                  <c:v>717.43751684692904</c:v>
                </c:pt>
                <c:pt idx="490">
                  <c:v>717.43751684692904</c:v>
                </c:pt>
                <c:pt idx="491">
                  <c:v>717.43751684692904</c:v>
                </c:pt>
                <c:pt idx="492">
                  <c:v>717.43751684692904</c:v>
                </c:pt>
                <c:pt idx="493">
                  <c:v>717.43751684692904</c:v>
                </c:pt>
                <c:pt idx="494">
                  <c:v>717.43751684692904</c:v>
                </c:pt>
                <c:pt idx="495">
                  <c:v>717.43751684692904</c:v>
                </c:pt>
                <c:pt idx="496">
                  <c:v>717.43751684692904</c:v>
                </c:pt>
                <c:pt idx="497">
                  <c:v>717.43751684692904</c:v>
                </c:pt>
                <c:pt idx="498">
                  <c:v>717.43751684692904</c:v>
                </c:pt>
                <c:pt idx="499">
                  <c:v>717.43751684692904</c:v>
                </c:pt>
                <c:pt idx="500">
                  <c:v>717.43751684692904</c:v>
                </c:pt>
                <c:pt idx="501">
                  <c:v>717.43751684692904</c:v>
                </c:pt>
                <c:pt idx="502">
                  <c:v>717.43751684692904</c:v>
                </c:pt>
                <c:pt idx="503">
                  <c:v>717.43751684692904</c:v>
                </c:pt>
                <c:pt idx="504">
                  <c:v>717.43751684692904</c:v>
                </c:pt>
                <c:pt idx="505">
                  <c:v>717.43751684692904</c:v>
                </c:pt>
                <c:pt idx="506">
                  <c:v>717.43751684692904</c:v>
                </c:pt>
                <c:pt idx="507">
                  <c:v>717.43751684692904</c:v>
                </c:pt>
                <c:pt idx="508">
                  <c:v>717.43751684692904</c:v>
                </c:pt>
                <c:pt idx="509">
                  <c:v>717.43751684692904</c:v>
                </c:pt>
                <c:pt idx="510">
                  <c:v>717.43751684692904</c:v>
                </c:pt>
                <c:pt idx="511">
                  <c:v>717.43751684692904</c:v>
                </c:pt>
                <c:pt idx="512">
                  <c:v>717.43751684692904</c:v>
                </c:pt>
                <c:pt idx="513">
                  <c:v>717.43751684692904</c:v>
                </c:pt>
                <c:pt idx="514">
                  <c:v>717.43751684692904</c:v>
                </c:pt>
                <c:pt idx="515">
                  <c:v>717.43751684692904</c:v>
                </c:pt>
                <c:pt idx="516">
                  <c:v>717.43751684692904</c:v>
                </c:pt>
                <c:pt idx="517">
                  <c:v>717.43751684692904</c:v>
                </c:pt>
                <c:pt idx="518">
                  <c:v>717.43751684692904</c:v>
                </c:pt>
                <c:pt idx="519">
                  <c:v>717.43751684692904</c:v>
                </c:pt>
                <c:pt idx="520">
                  <c:v>717.43751684692904</c:v>
                </c:pt>
                <c:pt idx="521">
                  <c:v>717.43751684692904</c:v>
                </c:pt>
                <c:pt idx="522">
                  <c:v>717.43751684692904</c:v>
                </c:pt>
                <c:pt idx="523">
                  <c:v>717.43751684692904</c:v>
                </c:pt>
                <c:pt idx="524">
                  <c:v>717.43751684692904</c:v>
                </c:pt>
                <c:pt idx="525">
                  <c:v>717.43751684692904</c:v>
                </c:pt>
                <c:pt idx="526">
                  <c:v>717.43751684692904</c:v>
                </c:pt>
                <c:pt idx="527">
                  <c:v>717.43751684692904</c:v>
                </c:pt>
                <c:pt idx="528">
                  <c:v>717.43751684692904</c:v>
                </c:pt>
                <c:pt idx="529">
                  <c:v>717.43751684692904</c:v>
                </c:pt>
                <c:pt idx="530">
                  <c:v>717.43751684692904</c:v>
                </c:pt>
                <c:pt idx="531">
                  <c:v>717.43751684692904</c:v>
                </c:pt>
                <c:pt idx="532">
                  <c:v>717.43751684692904</c:v>
                </c:pt>
                <c:pt idx="533">
                  <c:v>717.43751684692904</c:v>
                </c:pt>
                <c:pt idx="534">
                  <c:v>717.43751684692904</c:v>
                </c:pt>
                <c:pt idx="535">
                  <c:v>717.43751684692904</c:v>
                </c:pt>
                <c:pt idx="536">
                  <c:v>717.43751684692904</c:v>
                </c:pt>
                <c:pt idx="537">
                  <c:v>717.43751684692904</c:v>
                </c:pt>
                <c:pt idx="538">
                  <c:v>717.43751684692904</c:v>
                </c:pt>
                <c:pt idx="539">
                  <c:v>717.43751684692904</c:v>
                </c:pt>
                <c:pt idx="540">
                  <c:v>717.43751684692904</c:v>
                </c:pt>
                <c:pt idx="541">
                  <c:v>717.43751684692904</c:v>
                </c:pt>
                <c:pt idx="542">
                  <c:v>717.43751684692904</c:v>
                </c:pt>
                <c:pt idx="543">
                  <c:v>717.43751684692904</c:v>
                </c:pt>
                <c:pt idx="544">
                  <c:v>717.43751684692904</c:v>
                </c:pt>
                <c:pt idx="545">
                  <c:v>717.43751684692904</c:v>
                </c:pt>
                <c:pt idx="546">
                  <c:v>717.43751684692904</c:v>
                </c:pt>
                <c:pt idx="547">
                  <c:v>717.43751684692904</c:v>
                </c:pt>
                <c:pt idx="548">
                  <c:v>717.43751684692904</c:v>
                </c:pt>
                <c:pt idx="549">
                  <c:v>717.43751684692904</c:v>
                </c:pt>
                <c:pt idx="550">
                  <c:v>717.43751684692904</c:v>
                </c:pt>
                <c:pt idx="551">
                  <c:v>717.43751684692904</c:v>
                </c:pt>
                <c:pt idx="552">
                  <c:v>717.43751684692904</c:v>
                </c:pt>
                <c:pt idx="553">
                  <c:v>717.43751684692904</c:v>
                </c:pt>
                <c:pt idx="554">
                  <c:v>717.43751684692904</c:v>
                </c:pt>
                <c:pt idx="555">
                  <c:v>717.43751684692904</c:v>
                </c:pt>
                <c:pt idx="556">
                  <c:v>717.43751684692904</c:v>
                </c:pt>
                <c:pt idx="557">
                  <c:v>717.43751684692904</c:v>
                </c:pt>
                <c:pt idx="558">
                  <c:v>717.43751684692904</c:v>
                </c:pt>
                <c:pt idx="559">
                  <c:v>717.43751684692904</c:v>
                </c:pt>
                <c:pt idx="560">
                  <c:v>717.43751684692904</c:v>
                </c:pt>
                <c:pt idx="561">
                  <c:v>717.43751684692904</c:v>
                </c:pt>
                <c:pt idx="562">
                  <c:v>717.43751684692904</c:v>
                </c:pt>
                <c:pt idx="563">
                  <c:v>717.43751684692904</c:v>
                </c:pt>
                <c:pt idx="564">
                  <c:v>717.43751684692904</c:v>
                </c:pt>
                <c:pt idx="565">
                  <c:v>717.43751684692904</c:v>
                </c:pt>
                <c:pt idx="566">
                  <c:v>717.43751684692904</c:v>
                </c:pt>
                <c:pt idx="567">
                  <c:v>717.43751684692904</c:v>
                </c:pt>
                <c:pt idx="568">
                  <c:v>717.43751684692904</c:v>
                </c:pt>
                <c:pt idx="569">
                  <c:v>717.43751684692904</c:v>
                </c:pt>
                <c:pt idx="570">
                  <c:v>717.43751684692904</c:v>
                </c:pt>
                <c:pt idx="571">
                  <c:v>717.43751684692904</c:v>
                </c:pt>
                <c:pt idx="572">
                  <c:v>717.43751684692904</c:v>
                </c:pt>
                <c:pt idx="573">
                  <c:v>717.43751684692904</c:v>
                </c:pt>
                <c:pt idx="574">
                  <c:v>717.43751684692904</c:v>
                </c:pt>
                <c:pt idx="575">
                  <c:v>717.43751684692904</c:v>
                </c:pt>
                <c:pt idx="576">
                  <c:v>717.43751684692904</c:v>
                </c:pt>
                <c:pt idx="577">
                  <c:v>717.43751684692904</c:v>
                </c:pt>
                <c:pt idx="578">
                  <c:v>717.43751684692904</c:v>
                </c:pt>
                <c:pt idx="579">
                  <c:v>717.43751684692904</c:v>
                </c:pt>
                <c:pt idx="580">
                  <c:v>717.43751684692904</c:v>
                </c:pt>
                <c:pt idx="581">
                  <c:v>717.43751684692904</c:v>
                </c:pt>
                <c:pt idx="582">
                  <c:v>717.43751684692904</c:v>
                </c:pt>
                <c:pt idx="583">
                  <c:v>717.43751684692904</c:v>
                </c:pt>
                <c:pt idx="584">
                  <c:v>717.43751684692904</c:v>
                </c:pt>
                <c:pt idx="585">
                  <c:v>717.43751684692904</c:v>
                </c:pt>
                <c:pt idx="586">
                  <c:v>717.43751684692904</c:v>
                </c:pt>
                <c:pt idx="587">
                  <c:v>717.43751684692904</c:v>
                </c:pt>
                <c:pt idx="588">
                  <c:v>717.43751684692904</c:v>
                </c:pt>
                <c:pt idx="589">
                  <c:v>717.43751684692904</c:v>
                </c:pt>
                <c:pt idx="590">
                  <c:v>717.43751684692904</c:v>
                </c:pt>
                <c:pt idx="591">
                  <c:v>717.43751684692904</c:v>
                </c:pt>
                <c:pt idx="592">
                  <c:v>717.43751684692904</c:v>
                </c:pt>
                <c:pt idx="593">
                  <c:v>717.43751684692904</c:v>
                </c:pt>
                <c:pt idx="594">
                  <c:v>717.43751684692904</c:v>
                </c:pt>
                <c:pt idx="595">
                  <c:v>717.43751684692904</c:v>
                </c:pt>
                <c:pt idx="596">
                  <c:v>717.43751684692904</c:v>
                </c:pt>
                <c:pt idx="597">
                  <c:v>717.43751684692904</c:v>
                </c:pt>
                <c:pt idx="598">
                  <c:v>717.43751684692904</c:v>
                </c:pt>
                <c:pt idx="599">
                  <c:v>717.43751684692904</c:v>
                </c:pt>
                <c:pt idx="600">
                  <c:v>717.43751684692904</c:v>
                </c:pt>
                <c:pt idx="601">
                  <c:v>717.43751684692904</c:v>
                </c:pt>
                <c:pt idx="602">
                  <c:v>717.43751684692904</c:v>
                </c:pt>
                <c:pt idx="603">
                  <c:v>717.43751684692904</c:v>
                </c:pt>
                <c:pt idx="604">
                  <c:v>717.43751684692904</c:v>
                </c:pt>
                <c:pt idx="605">
                  <c:v>717.43751684692904</c:v>
                </c:pt>
                <c:pt idx="606">
                  <c:v>717.43751684692904</c:v>
                </c:pt>
                <c:pt idx="607">
                  <c:v>717.43751684692904</c:v>
                </c:pt>
                <c:pt idx="608">
                  <c:v>717.43751684692904</c:v>
                </c:pt>
                <c:pt idx="609">
                  <c:v>717.43751684692904</c:v>
                </c:pt>
                <c:pt idx="610">
                  <c:v>717.43751684692904</c:v>
                </c:pt>
                <c:pt idx="611">
                  <c:v>717.43751684692904</c:v>
                </c:pt>
                <c:pt idx="612">
                  <c:v>717.43751684692904</c:v>
                </c:pt>
                <c:pt idx="613">
                  <c:v>717.43751684692904</c:v>
                </c:pt>
                <c:pt idx="614">
                  <c:v>717.43751684692904</c:v>
                </c:pt>
                <c:pt idx="615">
                  <c:v>717.43751684692904</c:v>
                </c:pt>
                <c:pt idx="616">
                  <c:v>717.43751684692904</c:v>
                </c:pt>
                <c:pt idx="617">
                  <c:v>717.43751684692904</c:v>
                </c:pt>
                <c:pt idx="618">
                  <c:v>717.43751684692904</c:v>
                </c:pt>
                <c:pt idx="619">
                  <c:v>717.43751684692904</c:v>
                </c:pt>
                <c:pt idx="620">
                  <c:v>717.43751684692904</c:v>
                </c:pt>
                <c:pt idx="621">
                  <c:v>717.43751684692904</c:v>
                </c:pt>
                <c:pt idx="622">
                  <c:v>717.43751684692904</c:v>
                </c:pt>
                <c:pt idx="623">
                  <c:v>717.43751684692904</c:v>
                </c:pt>
                <c:pt idx="624">
                  <c:v>717.43751684692904</c:v>
                </c:pt>
                <c:pt idx="625">
                  <c:v>717.43751684692904</c:v>
                </c:pt>
                <c:pt idx="626">
                  <c:v>717.43751684692904</c:v>
                </c:pt>
                <c:pt idx="627">
                  <c:v>717.43751684692904</c:v>
                </c:pt>
                <c:pt idx="628">
                  <c:v>717.43751684692904</c:v>
                </c:pt>
                <c:pt idx="629">
                  <c:v>717.43751684692904</c:v>
                </c:pt>
                <c:pt idx="630">
                  <c:v>717.43751684692904</c:v>
                </c:pt>
                <c:pt idx="631">
                  <c:v>717.43751684692904</c:v>
                </c:pt>
                <c:pt idx="632">
                  <c:v>717.43751684692904</c:v>
                </c:pt>
                <c:pt idx="633">
                  <c:v>717.43751684692904</c:v>
                </c:pt>
                <c:pt idx="634">
                  <c:v>717.43751684692904</c:v>
                </c:pt>
                <c:pt idx="635">
                  <c:v>717.43751684692904</c:v>
                </c:pt>
                <c:pt idx="636">
                  <c:v>717.43751684692904</c:v>
                </c:pt>
                <c:pt idx="637">
                  <c:v>717.43751684692904</c:v>
                </c:pt>
                <c:pt idx="638">
                  <c:v>717.43751684692904</c:v>
                </c:pt>
                <c:pt idx="639">
                  <c:v>717.43751684692904</c:v>
                </c:pt>
                <c:pt idx="640">
                  <c:v>717.43751684692904</c:v>
                </c:pt>
                <c:pt idx="641">
                  <c:v>717.43751684692904</c:v>
                </c:pt>
                <c:pt idx="642">
                  <c:v>717.43751684692904</c:v>
                </c:pt>
                <c:pt idx="643">
                  <c:v>717.43751684692904</c:v>
                </c:pt>
                <c:pt idx="644">
                  <c:v>717.43751684692904</c:v>
                </c:pt>
                <c:pt idx="645">
                  <c:v>717.43751684692904</c:v>
                </c:pt>
                <c:pt idx="646">
                  <c:v>717.43751684692904</c:v>
                </c:pt>
                <c:pt idx="647">
                  <c:v>717.43751684692904</c:v>
                </c:pt>
                <c:pt idx="648">
                  <c:v>717.43751684692904</c:v>
                </c:pt>
                <c:pt idx="649">
                  <c:v>717.43751684692904</c:v>
                </c:pt>
                <c:pt idx="650">
                  <c:v>717.43751684692904</c:v>
                </c:pt>
                <c:pt idx="651">
                  <c:v>717.43751684692904</c:v>
                </c:pt>
                <c:pt idx="652">
                  <c:v>717.43751684692904</c:v>
                </c:pt>
                <c:pt idx="653">
                  <c:v>717.43751684692904</c:v>
                </c:pt>
                <c:pt idx="654">
                  <c:v>717.43751684692904</c:v>
                </c:pt>
                <c:pt idx="655">
                  <c:v>717.43751684692904</c:v>
                </c:pt>
                <c:pt idx="656">
                  <c:v>717.43751684692904</c:v>
                </c:pt>
                <c:pt idx="657">
                  <c:v>717.43751684692904</c:v>
                </c:pt>
                <c:pt idx="658">
                  <c:v>717.43751684692904</c:v>
                </c:pt>
                <c:pt idx="659">
                  <c:v>717.43751684692904</c:v>
                </c:pt>
                <c:pt idx="660">
                  <c:v>717.43751684692904</c:v>
                </c:pt>
                <c:pt idx="661">
                  <c:v>717.43751684692904</c:v>
                </c:pt>
                <c:pt idx="662">
                  <c:v>717.43751684692904</c:v>
                </c:pt>
                <c:pt idx="663">
                  <c:v>717.43751684692904</c:v>
                </c:pt>
                <c:pt idx="664">
                  <c:v>717.43751684692904</c:v>
                </c:pt>
                <c:pt idx="665">
                  <c:v>717.43751684692904</c:v>
                </c:pt>
                <c:pt idx="666">
                  <c:v>717.43751684692904</c:v>
                </c:pt>
                <c:pt idx="667">
                  <c:v>717.43751684692904</c:v>
                </c:pt>
                <c:pt idx="668">
                  <c:v>717.43751684692904</c:v>
                </c:pt>
                <c:pt idx="669">
                  <c:v>717.43751684692904</c:v>
                </c:pt>
                <c:pt idx="670">
                  <c:v>717.43751684692904</c:v>
                </c:pt>
                <c:pt idx="671">
                  <c:v>717.43751684692904</c:v>
                </c:pt>
                <c:pt idx="672">
                  <c:v>717.43751684692904</c:v>
                </c:pt>
                <c:pt idx="673">
                  <c:v>717.43751684692904</c:v>
                </c:pt>
                <c:pt idx="674">
                  <c:v>717.43751684692904</c:v>
                </c:pt>
                <c:pt idx="675">
                  <c:v>717.43751684692904</c:v>
                </c:pt>
                <c:pt idx="676">
                  <c:v>717.43751684692904</c:v>
                </c:pt>
                <c:pt idx="677">
                  <c:v>717.43751684692904</c:v>
                </c:pt>
                <c:pt idx="678">
                  <c:v>717.43751684692904</c:v>
                </c:pt>
                <c:pt idx="679">
                  <c:v>717.43751684692904</c:v>
                </c:pt>
                <c:pt idx="680">
                  <c:v>717.43751684692904</c:v>
                </c:pt>
                <c:pt idx="681">
                  <c:v>717.43751684692904</c:v>
                </c:pt>
                <c:pt idx="682">
                  <c:v>717.43751684692904</c:v>
                </c:pt>
                <c:pt idx="683">
                  <c:v>717.43751684692904</c:v>
                </c:pt>
                <c:pt idx="684">
                  <c:v>717.43751684692904</c:v>
                </c:pt>
                <c:pt idx="685">
                  <c:v>717.43751684692904</c:v>
                </c:pt>
                <c:pt idx="686">
                  <c:v>717.43751684692904</c:v>
                </c:pt>
                <c:pt idx="687">
                  <c:v>717.43751684692904</c:v>
                </c:pt>
                <c:pt idx="688">
                  <c:v>717.43751684692904</c:v>
                </c:pt>
                <c:pt idx="689">
                  <c:v>717.43751684692904</c:v>
                </c:pt>
                <c:pt idx="690">
                  <c:v>717.43751684692904</c:v>
                </c:pt>
                <c:pt idx="691">
                  <c:v>717.43751684692904</c:v>
                </c:pt>
                <c:pt idx="692">
                  <c:v>717.43751684692904</c:v>
                </c:pt>
                <c:pt idx="693">
                  <c:v>717.43751684692904</c:v>
                </c:pt>
                <c:pt idx="694">
                  <c:v>717.43751684692904</c:v>
                </c:pt>
                <c:pt idx="695">
                  <c:v>717.43751684692904</c:v>
                </c:pt>
                <c:pt idx="696">
                  <c:v>717.43751684692904</c:v>
                </c:pt>
                <c:pt idx="697">
                  <c:v>717.43751684692904</c:v>
                </c:pt>
                <c:pt idx="698">
                  <c:v>717.43751684692904</c:v>
                </c:pt>
                <c:pt idx="699">
                  <c:v>717.43751684692904</c:v>
                </c:pt>
                <c:pt idx="700">
                  <c:v>717.43751684692904</c:v>
                </c:pt>
                <c:pt idx="701">
                  <c:v>717.43751684692904</c:v>
                </c:pt>
                <c:pt idx="702">
                  <c:v>717.43751684692904</c:v>
                </c:pt>
                <c:pt idx="703">
                  <c:v>717.43751684692904</c:v>
                </c:pt>
                <c:pt idx="704">
                  <c:v>717.43751684692904</c:v>
                </c:pt>
                <c:pt idx="705">
                  <c:v>717.43751684692904</c:v>
                </c:pt>
                <c:pt idx="706">
                  <c:v>717.43751684692904</c:v>
                </c:pt>
                <c:pt idx="707">
                  <c:v>717.43751684692904</c:v>
                </c:pt>
                <c:pt idx="708">
                  <c:v>717.43751684692904</c:v>
                </c:pt>
                <c:pt idx="709">
                  <c:v>717.43751684692904</c:v>
                </c:pt>
                <c:pt idx="710">
                  <c:v>717.43751684692904</c:v>
                </c:pt>
                <c:pt idx="711">
                  <c:v>717.43751684692904</c:v>
                </c:pt>
                <c:pt idx="712">
                  <c:v>717.43751684692904</c:v>
                </c:pt>
                <c:pt idx="713">
                  <c:v>717.43751684692904</c:v>
                </c:pt>
                <c:pt idx="714">
                  <c:v>717.43751684692904</c:v>
                </c:pt>
                <c:pt idx="715">
                  <c:v>717.43751684692904</c:v>
                </c:pt>
                <c:pt idx="716">
                  <c:v>717.43751684692904</c:v>
                </c:pt>
                <c:pt idx="717">
                  <c:v>717.43751684692904</c:v>
                </c:pt>
                <c:pt idx="718">
                  <c:v>717.43751684692904</c:v>
                </c:pt>
                <c:pt idx="719">
                  <c:v>717.43751684692904</c:v>
                </c:pt>
                <c:pt idx="720">
                  <c:v>717.43751684692904</c:v>
                </c:pt>
                <c:pt idx="721">
                  <c:v>717.43751684692904</c:v>
                </c:pt>
                <c:pt idx="722">
                  <c:v>717.43751684692904</c:v>
                </c:pt>
                <c:pt idx="723">
                  <c:v>717.43751684692904</c:v>
                </c:pt>
                <c:pt idx="724">
                  <c:v>717.43751684692904</c:v>
                </c:pt>
                <c:pt idx="725">
                  <c:v>717.43751684692904</c:v>
                </c:pt>
                <c:pt idx="726">
                  <c:v>717.43751684692904</c:v>
                </c:pt>
                <c:pt idx="727">
                  <c:v>717.43751684692904</c:v>
                </c:pt>
                <c:pt idx="728">
                  <c:v>717.43751684692904</c:v>
                </c:pt>
                <c:pt idx="729">
                  <c:v>717.43751684692904</c:v>
                </c:pt>
                <c:pt idx="730">
                  <c:v>717.43751684692904</c:v>
                </c:pt>
                <c:pt idx="731">
                  <c:v>717.43751684692904</c:v>
                </c:pt>
                <c:pt idx="732">
                  <c:v>717.43751684692904</c:v>
                </c:pt>
                <c:pt idx="733">
                  <c:v>717.43751684692904</c:v>
                </c:pt>
                <c:pt idx="734">
                  <c:v>717.43751684692904</c:v>
                </c:pt>
                <c:pt idx="735">
                  <c:v>717.43751684692904</c:v>
                </c:pt>
                <c:pt idx="736">
                  <c:v>717.43751684692904</c:v>
                </c:pt>
                <c:pt idx="737">
                  <c:v>717.43751684692904</c:v>
                </c:pt>
                <c:pt idx="738">
                  <c:v>717.43751684692904</c:v>
                </c:pt>
                <c:pt idx="739">
                  <c:v>717.43751684692904</c:v>
                </c:pt>
                <c:pt idx="740">
                  <c:v>717.43751684692904</c:v>
                </c:pt>
                <c:pt idx="741">
                  <c:v>717.43751684692904</c:v>
                </c:pt>
                <c:pt idx="742">
                  <c:v>717.43751684692904</c:v>
                </c:pt>
                <c:pt idx="743">
                  <c:v>717.43751684692904</c:v>
                </c:pt>
                <c:pt idx="744">
                  <c:v>717.43751684692904</c:v>
                </c:pt>
                <c:pt idx="745">
                  <c:v>717.43751684692904</c:v>
                </c:pt>
                <c:pt idx="746">
                  <c:v>717.43751684692904</c:v>
                </c:pt>
                <c:pt idx="747">
                  <c:v>717.43751684692904</c:v>
                </c:pt>
                <c:pt idx="748">
                  <c:v>717.43751684692904</c:v>
                </c:pt>
                <c:pt idx="749">
                  <c:v>717.43751684692904</c:v>
                </c:pt>
                <c:pt idx="750">
                  <c:v>717.43751684692904</c:v>
                </c:pt>
                <c:pt idx="751">
                  <c:v>717.43751684692904</c:v>
                </c:pt>
                <c:pt idx="752">
                  <c:v>717.43751684692904</c:v>
                </c:pt>
                <c:pt idx="753">
                  <c:v>717.43751684692904</c:v>
                </c:pt>
                <c:pt idx="754">
                  <c:v>717.43751684692904</c:v>
                </c:pt>
                <c:pt idx="755">
                  <c:v>717.43751684692904</c:v>
                </c:pt>
                <c:pt idx="756">
                  <c:v>717.43751684692904</c:v>
                </c:pt>
                <c:pt idx="757">
                  <c:v>717.43751684692904</c:v>
                </c:pt>
                <c:pt idx="758">
                  <c:v>717.43751684692904</c:v>
                </c:pt>
                <c:pt idx="759">
                  <c:v>717.43751684692904</c:v>
                </c:pt>
                <c:pt idx="760">
                  <c:v>717.43751684692904</c:v>
                </c:pt>
                <c:pt idx="761">
                  <c:v>717.43751684692904</c:v>
                </c:pt>
                <c:pt idx="762">
                  <c:v>717.43751684692904</c:v>
                </c:pt>
                <c:pt idx="763">
                  <c:v>717.43751684692904</c:v>
                </c:pt>
                <c:pt idx="764">
                  <c:v>717.43751684692904</c:v>
                </c:pt>
                <c:pt idx="765">
                  <c:v>717.43751684692904</c:v>
                </c:pt>
                <c:pt idx="766">
                  <c:v>717.43751684692904</c:v>
                </c:pt>
                <c:pt idx="767">
                  <c:v>717.43751684692904</c:v>
                </c:pt>
                <c:pt idx="768">
                  <c:v>717.43751684692904</c:v>
                </c:pt>
                <c:pt idx="769">
                  <c:v>717.43751684692904</c:v>
                </c:pt>
                <c:pt idx="770">
                  <c:v>717.43751684692904</c:v>
                </c:pt>
                <c:pt idx="771">
                  <c:v>717.43751684692904</c:v>
                </c:pt>
                <c:pt idx="772">
                  <c:v>717.43751684692904</c:v>
                </c:pt>
                <c:pt idx="773">
                  <c:v>717.43751684692904</c:v>
                </c:pt>
                <c:pt idx="774">
                  <c:v>717.43751684692904</c:v>
                </c:pt>
                <c:pt idx="775">
                  <c:v>717.43751684692904</c:v>
                </c:pt>
                <c:pt idx="776">
                  <c:v>717.43751684692904</c:v>
                </c:pt>
                <c:pt idx="777">
                  <c:v>717.43751684692904</c:v>
                </c:pt>
                <c:pt idx="778">
                  <c:v>717.43751684692904</c:v>
                </c:pt>
                <c:pt idx="779">
                  <c:v>717.43751684692904</c:v>
                </c:pt>
                <c:pt idx="780">
                  <c:v>717.43751684692904</c:v>
                </c:pt>
                <c:pt idx="781">
                  <c:v>717.43751684692904</c:v>
                </c:pt>
                <c:pt idx="782">
                  <c:v>717.43751684692904</c:v>
                </c:pt>
                <c:pt idx="783">
                  <c:v>717.43751684692904</c:v>
                </c:pt>
                <c:pt idx="784">
                  <c:v>717.43751684692904</c:v>
                </c:pt>
                <c:pt idx="785">
                  <c:v>717.43751684692904</c:v>
                </c:pt>
                <c:pt idx="786">
                  <c:v>717.43751684692904</c:v>
                </c:pt>
                <c:pt idx="787">
                  <c:v>717.43751684692904</c:v>
                </c:pt>
                <c:pt idx="788">
                  <c:v>717.43751684692904</c:v>
                </c:pt>
                <c:pt idx="789">
                  <c:v>717.43751684692904</c:v>
                </c:pt>
                <c:pt idx="790">
                  <c:v>717.43751684692904</c:v>
                </c:pt>
                <c:pt idx="791">
                  <c:v>717.43751684692904</c:v>
                </c:pt>
                <c:pt idx="792">
                  <c:v>717.43751684692904</c:v>
                </c:pt>
                <c:pt idx="793">
                  <c:v>717.43751684692904</c:v>
                </c:pt>
                <c:pt idx="794">
                  <c:v>717.43751684692904</c:v>
                </c:pt>
                <c:pt idx="795">
                  <c:v>717.43751684692904</c:v>
                </c:pt>
                <c:pt idx="796">
                  <c:v>717.43751684692904</c:v>
                </c:pt>
                <c:pt idx="797">
                  <c:v>717.43751684692904</c:v>
                </c:pt>
                <c:pt idx="798">
                  <c:v>717.43751684692904</c:v>
                </c:pt>
                <c:pt idx="799">
                  <c:v>717.43751684692904</c:v>
                </c:pt>
                <c:pt idx="800">
                  <c:v>717.43751684692904</c:v>
                </c:pt>
                <c:pt idx="801">
                  <c:v>717.43751684692904</c:v>
                </c:pt>
                <c:pt idx="802">
                  <c:v>717.43751684692904</c:v>
                </c:pt>
                <c:pt idx="803">
                  <c:v>717.43751684692904</c:v>
                </c:pt>
                <c:pt idx="804">
                  <c:v>717.43751684692904</c:v>
                </c:pt>
                <c:pt idx="805">
                  <c:v>717.43751684692904</c:v>
                </c:pt>
                <c:pt idx="806">
                  <c:v>717.43751684692904</c:v>
                </c:pt>
                <c:pt idx="807">
                  <c:v>717.43751684692904</c:v>
                </c:pt>
                <c:pt idx="808">
                  <c:v>717.43751684692904</c:v>
                </c:pt>
                <c:pt idx="809">
                  <c:v>717.43751684692904</c:v>
                </c:pt>
                <c:pt idx="810">
                  <c:v>717.43751684692904</c:v>
                </c:pt>
                <c:pt idx="811">
                  <c:v>717.43751684692904</c:v>
                </c:pt>
                <c:pt idx="812">
                  <c:v>717.43751684692904</c:v>
                </c:pt>
                <c:pt idx="813">
                  <c:v>717.43751684692904</c:v>
                </c:pt>
                <c:pt idx="814">
                  <c:v>717.43751684692904</c:v>
                </c:pt>
                <c:pt idx="815">
                  <c:v>717.43751684692904</c:v>
                </c:pt>
                <c:pt idx="816">
                  <c:v>717.43751684692904</c:v>
                </c:pt>
                <c:pt idx="817">
                  <c:v>717.43751684692904</c:v>
                </c:pt>
                <c:pt idx="818">
                  <c:v>717.43751684692904</c:v>
                </c:pt>
                <c:pt idx="819">
                  <c:v>717.43751684692904</c:v>
                </c:pt>
                <c:pt idx="820">
                  <c:v>717.43751684692904</c:v>
                </c:pt>
                <c:pt idx="821">
                  <c:v>717.43751684692904</c:v>
                </c:pt>
                <c:pt idx="822">
                  <c:v>717.43751684692904</c:v>
                </c:pt>
                <c:pt idx="823">
                  <c:v>717.43751684692904</c:v>
                </c:pt>
                <c:pt idx="824">
                  <c:v>717.43751684692904</c:v>
                </c:pt>
                <c:pt idx="825">
                  <c:v>717.43751684692904</c:v>
                </c:pt>
                <c:pt idx="826">
                  <c:v>717.43751684692904</c:v>
                </c:pt>
                <c:pt idx="827">
                  <c:v>717.43751684692904</c:v>
                </c:pt>
                <c:pt idx="828">
                  <c:v>717.43751684692904</c:v>
                </c:pt>
                <c:pt idx="829">
                  <c:v>717.43751684692904</c:v>
                </c:pt>
                <c:pt idx="830">
                  <c:v>717.43751684692904</c:v>
                </c:pt>
                <c:pt idx="831">
                  <c:v>717.43751684692904</c:v>
                </c:pt>
                <c:pt idx="832">
                  <c:v>717.43751684692904</c:v>
                </c:pt>
                <c:pt idx="833">
                  <c:v>717.43751684692904</c:v>
                </c:pt>
                <c:pt idx="834">
                  <c:v>717.43751684692904</c:v>
                </c:pt>
                <c:pt idx="835">
                  <c:v>717.43751684692904</c:v>
                </c:pt>
                <c:pt idx="836">
                  <c:v>717.43751684692904</c:v>
                </c:pt>
                <c:pt idx="837">
                  <c:v>717.43751684692904</c:v>
                </c:pt>
                <c:pt idx="838">
                  <c:v>717.43751684692904</c:v>
                </c:pt>
                <c:pt idx="839">
                  <c:v>717.43751684692904</c:v>
                </c:pt>
                <c:pt idx="840">
                  <c:v>717.43751684692904</c:v>
                </c:pt>
                <c:pt idx="841">
                  <c:v>717.43751684692904</c:v>
                </c:pt>
                <c:pt idx="842">
                  <c:v>717.43751684692904</c:v>
                </c:pt>
                <c:pt idx="843">
                  <c:v>717.43751684692904</c:v>
                </c:pt>
                <c:pt idx="844">
                  <c:v>717.43751684692904</c:v>
                </c:pt>
                <c:pt idx="845">
                  <c:v>717.43751684692904</c:v>
                </c:pt>
                <c:pt idx="846">
                  <c:v>717.43751684692904</c:v>
                </c:pt>
                <c:pt idx="847">
                  <c:v>717.43751684692904</c:v>
                </c:pt>
                <c:pt idx="848">
                  <c:v>717.43751684692904</c:v>
                </c:pt>
                <c:pt idx="849">
                  <c:v>717.43751684692904</c:v>
                </c:pt>
                <c:pt idx="850">
                  <c:v>717.43751684692904</c:v>
                </c:pt>
                <c:pt idx="851">
                  <c:v>717.43751684692904</c:v>
                </c:pt>
                <c:pt idx="852">
                  <c:v>717.43751684692904</c:v>
                </c:pt>
                <c:pt idx="853">
                  <c:v>717.43751684692904</c:v>
                </c:pt>
                <c:pt idx="854">
                  <c:v>717.43751684692904</c:v>
                </c:pt>
                <c:pt idx="855">
                  <c:v>717.43751684692904</c:v>
                </c:pt>
                <c:pt idx="856">
                  <c:v>717.43751684692904</c:v>
                </c:pt>
                <c:pt idx="857">
                  <c:v>717.43751684692904</c:v>
                </c:pt>
                <c:pt idx="858">
                  <c:v>717.43751684692904</c:v>
                </c:pt>
                <c:pt idx="859">
                  <c:v>717.43751684692904</c:v>
                </c:pt>
                <c:pt idx="860">
                  <c:v>717.43751684692904</c:v>
                </c:pt>
                <c:pt idx="861">
                  <c:v>717.43751684692904</c:v>
                </c:pt>
                <c:pt idx="862">
                  <c:v>717.43751684692904</c:v>
                </c:pt>
                <c:pt idx="863">
                  <c:v>717.43751684692904</c:v>
                </c:pt>
                <c:pt idx="864">
                  <c:v>717.43751684692904</c:v>
                </c:pt>
                <c:pt idx="865">
                  <c:v>717.43751684692904</c:v>
                </c:pt>
                <c:pt idx="866">
                  <c:v>717.43751684692904</c:v>
                </c:pt>
                <c:pt idx="867">
                  <c:v>717.43751684692904</c:v>
                </c:pt>
                <c:pt idx="868">
                  <c:v>717.43751684692904</c:v>
                </c:pt>
                <c:pt idx="869">
                  <c:v>717.43751684692904</c:v>
                </c:pt>
                <c:pt idx="870">
                  <c:v>717.43751684692904</c:v>
                </c:pt>
                <c:pt idx="871">
                  <c:v>717.43751684692904</c:v>
                </c:pt>
                <c:pt idx="872">
                  <c:v>717.43751684692904</c:v>
                </c:pt>
                <c:pt idx="873">
                  <c:v>717.43751684692904</c:v>
                </c:pt>
                <c:pt idx="874">
                  <c:v>717.43751684692904</c:v>
                </c:pt>
                <c:pt idx="875">
                  <c:v>717.43751684692904</c:v>
                </c:pt>
                <c:pt idx="876">
                  <c:v>717.43751684692904</c:v>
                </c:pt>
                <c:pt idx="877">
                  <c:v>717.43751684692904</c:v>
                </c:pt>
                <c:pt idx="878">
                  <c:v>717.43751684692904</c:v>
                </c:pt>
                <c:pt idx="879">
                  <c:v>717.43751684692904</c:v>
                </c:pt>
                <c:pt idx="880">
                  <c:v>717.43751684692904</c:v>
                </c:pt>
                <c:pt idx="881">
                  <c:v>717.43751684692904</c:v>
                </c:pt>
                <c:pt idx="882">
                  <c:v>717.43751684692904</c:v>
                </c:pt>
                <c:pt idx="883">
                  <c:v>717.43751684692904</c:v>
                </c:pt>
                <c:pt idx="884">
                  <c:v>717.43751684692904</c:v>
                </c:pt>
                <c:pt idx="885">
                  <c:v>717.43751684692904</c:v>
                </c:pt>
                <c:pt idx="886">
                  <c:v>717.43751684692904</c:v>
                </c:pt>
                <c:pt idx="887">
                  <c:v>717.43751684692904</c:v>
                </c:pt>
                <c:pt idx="888">
                  <c:v>717.43751684692904</c:v>
                </c:pt>
                <c:pt idx="889">
                  <c:v>717.43751684692904</c:v>
                </c:pt>
                <c:pt idx="890">
                  <c:v>717.43751684692904</c:v>
                </c:pt>
                <c:pt idx="891">
                  <c:v>717.43751684692904</c:v>
                </c:pt>
                <c:pt idx="892">
                  <c:v>717.43751684692904</c:v>
                </c:pt>
                <c:pt idx="893">
                  <c:v>717.43751684692904</c:v>
                </c:pt>
                <c:pt idx="894">
                  <c:v>717.43751684692904</c:v>
                </c:pt>
                <c:pt idx="895">
                  <c:v>717.43751684692904</c:v>
                </c:pt>
                <c:pt idx="896">
                  <c:v>717.43751684692904</c:v>
                </c:pt>
                <c:pt idx="897">
                  <c:v>717.43751684692904</c:v>
                </c:pt>
                <c:pt idx="898">
                  <c:v>717.43751684692904</c:v>
                </c:pt>
                <c:pt idx="899">
                  <c:v>717.43751684692904</c:v>
                </c:pt>
                <c:pt idx="900">
                  <c:v>717.43751684692904</c:v>
                </c:pt>
                <c:pt idx="901">
                  <c:v>717.43751684692904</c:v>
                </c:pt>
                <c:pt idx="902">
                  <c:v>717.43751684692904</c:v>
                </c:pt>
                <c:pt idx="903">
                  <c:v>717.43751684692904</c:v>
                </c:pt>
                <c:pt idx="904">
                  <c:v>717.43751684692904</c:v>
                </c:pt>
                <c:pt idx="905">
                  <c:v>717.43751684692904</c:v>
                </c:pt>
                <c:pt idx="906">
                  <c:v>717.43751684692904</c:v>
                </c:pt>
                <c:pt idx="907">
                  <c:v>717.43751684692904</c:v>
                </c:pt>
                <c:pt idx="908">
                  <c:v>717.43751684692904</c:v>
                </c:pt>
                <c:pt idx="909">
                  <c:v>717.43751684692904</c:v>
                </c:pt>
                <c:pt idx="910">
                  <c:v>717.43751684692904</c:v>
                </c:pt>
                <c:pt idx="911">
                  <c:v>717.43751684692904</c:v>
                </c:pt>
                <c:pt idx="912">
                  <c:v>717.43751684692904</c:v>
                </c:pt>
                <c:pt idx="913">
                  <c:v>717.43751684692904</c:v>
                </c:pt>
                <c:pt idx="914">
                  <c:v>717.43751684692904</c:v>
                </c:pt>
                <c:pt idx="915">
                  <c:v>717.43751684692904</c:v>
                </c:pt>
                <c:pt idx="916">
                  <c:v>717.43751684692904</c:v>
                </c:pt>
                <c:pt idx="917">
                  <c:v>717.43751684692904</c:v>
                </c:pt>
                <c:pt idx="918">
                  <c:v>717.43751684692904</c:v>
                </c:pt>
                <c:pt idx="919">
                  <c:v>717.43751684692904</c:v>
                </c:pt>
                <c:pt idx="920">
                  <c:v>717.43751684692904</c:v>
                </c:pt>
                <c:pt idx="921">
                  <c:v>717.43751684692904</c:v>
                </c:pt>
                <c:pt idx="922">
                  <c:v>717.43751684692904</c:v>
                </c:pt>
                <c:pt idx="923">
                  <c:v>717.43751684692904</c:v>
                </c:pt>
                <c:pt idx="924">
                  <c:v>717.43751684692904</c:v>
                </c:pt>
                <c:pt idx="925">
                  <c:v>717.43751684692904</c:v>
                </c:pt>
                <c:pt idx="926">
                  <c:v>717.43751684692904</c:v>
                </c:pt>
                <c:pt idx="927">
                  <c:v>717.43751684692904</c:v>
                </c:pt>
                <c:pt idx="928">
                  <c:v>717.43751684692904</c:v>
                </c:pt>
                <c:pt idx="929">
                  <c:v>717.43751684692904</c:v>
                </c:pt>
                <c:pt idx="930">
                  <c:v>717.43751684692904</c:v>
                </c:pt>
                <c:pt idx="931">
                  <c:v>717.43751684692904</c:v>
                </c:pt>
                <c:pt idx="932">
                  <c:v>717.43751684692904</c:v>
                </c:pt>
                <c:pt idx="933">
                  <c:v>717.43751684692904</c:v>
                </c:pt>
                <c:pt idx="934">
                  <c:v>717.43751684692904</c:v>
                </c:pt>
                <c:pt idx="935">
                  <c:v>717.43751684692904</c:v>
                </c:pt>
                <c:pt idx="936">
                  <c:v>717.43751684692904</c:v>
                </c:pt>
                <c:pt idx="937">
                  <c:v>717.43751684692904</c:v>
                </c:pt>
                <c:pt idx="938">
                  <c:v>717.43751684692904</c:v>
                </c:pt>
                <c:pt idx="939">
                  <c:v>717.43751684692904</c:v>
                </c:pt>
                <c:pt idx="940">
                  <c:v>717.43751684692904</c:v>
                </c:pt>
                <c:pt idx="941">
                  <c:v>717.43751684692904</c:v>
                </c:pt>
                <c:pt idx="942">
                  <c:v>717.43751684692904</c:v>
                </c:pt>
                <c:pt idx="943">
                  <c:v>717.43751684692904</c:v>
                </c:pt>
                <c:pt idx="944">
                  <c:v>717.43751684692904</c:v>
                </c:pt>
                <c:pt idx="945">
                  <c:v>717.43751684692904</c:v>
                </c:pt>
                <c:pt idx="946">
                  <c:v>717.43751684692904</c:v>
                </c:pt>
                <c:pt idx="947">
                  <c:v>717.43751684692904</c:v>
                </c:pt>
                <c:pt idx="948">
                  <c:v>717.43751684692904</c:v>
                </c:pt>
                <c:pt idx="949">
                  <c:v>717.43751684692904</c:v>
                </c:pt>
                <c:pt idx="950">
                  <c:v>717.43751684692904</c:v>
                </c:pt>
                <c:pt idx="951">
                  <c:v>717.43751684692904</c:v>
                </c:pt>
                <c:pt idx="952">
                  <c:v>717.43751684692904</c:v>
                </c:pt>
                <c:pt idx="953">
                  <c:v>717.43751684692904</c:v>
                </c:pt>
                <c:pt idx="954">
                  <c:v>717.43751684692904</c:v>
                </c:pt>
                <c:pt idx="955">
                  <c:v>717.43751684692904</c:v>
                </c:pt>
                <c:pt idx="956">
                  <c:v>717.43751684692904</c:v>
                </c:pt>
                <c:pt idx="957">
                  <c:v>717.43751684692904</c:v>
                </c:pt>
                <c:pt idx="958">
                  <c:v>717.43751684692904</c:v>
                </c:pt>
                <c:pt idx="959">
                  <c:v>717.43751684692904</c:v>
                </c:pt>
                <c:pt idx="960">
                  <c:v>717.43751684692904</c:v>
                </c:pt>
                <c:pt idx="961">
                  <c:v>717.43751684692904</c:v>
                </c:pt>
                <c:pt idx="962">
                  <c:v>717.43751684692904</c:v>
                </c:pt>
                <c:pt idx="963">
                  <c:v>717.43751684692904</c:v>
                </c:pt>
                <c:pt idx="964">
                  <c:v>717.43751684692904</c:v>
                </c:pt>
                <c:pt idx="965">
                  <c:v>717.43751684692904</c:v>
                </c:pt>
                <c:pt idx="966">
                  <c:v>717.43751684692904</c:v>
                </c:pt>
                <c:pt idx="967">
                  <c:v>717.43751684692904</c:v>
                </c:pt>
                <c:pt idx="968">
                  <c:v>717.43751684692904</c:v>
                </c:pt>
                <c:pt idx="969">
                  <c:v>717.43751684692904</c:v>
                </c:pt>
                <c:pt idx="970">
                  <c:v>717.43751684692904</c:v>
                </c:pt>
                <c:pt idx="971">
                  <c:v>717.43751684692904</c:v>
                </c:pt>
                <c:pt idx="972">
                  <c:v>717.43751684692904</c:v>
                </c:pt>
                <c:pt idx="973">
                  <c:v>717.43751684692904</c:v>
                </c:pt>
                <c:pt idx="974">
                  <c:v>717.43751684692904</c:v>
                </c:pt>
                <c:pt idx="975">
                  <c:v>717.43751684692904</c:v>
                </c:pt>
                <c:pt idx="976">
                  <c:v>717.43751684692904</c:v>
                </c:pt>
                <c:pt idx="977">
                  <c:v>717.43751684692904</c:v>
                </c:pt>
                <c:pt idx="978">
                  <c:v>717.43751684692904</c:v>
                </c:pt>
                <c:pt idx="979">
                  <c:v>717.43751684692904</c:v>
                </c:pt>
                <c:pt idx="980">
                  <c:v>717.43751684692904</c:v>
                </c:pt>
                <c:pt idx="981">
                  <c:v>717.43751684692904</c:v>
                </c:pt>
                <c:pt idx="982">
                  <c:v>717.43751684692904</c:v>
                </c:pt>
                <c:pt idx="983">
                  <c:v>717.43751684692904</c:v>
                </c:pt>
                <c:pt idx="984">
                  <c:v>717.43751684692904</c:v>
                </c:pt>
                <c:pt idx="985">
                  <c:v>717.43751684692904</c:v>
                </c:pt>
                <c:pt idx="986">
                  <c:v>717.43751684692904</c:v>
                </c:pt>
                <c:pt idx="987">
                  <c:v>717.43751684692904</c:v>
                </c:pt>
                <c:pt idx="988">
                  <c:v>717.43751684692904</c:v>
                </c:pt>
                <c:pt idx="989">
                  <c:v>717.43751684692904</c:v>
                </c:pt>
                <c:pt idx="990">
                  <c:v>717.43751684692904</c:v>
                </c:pt>
                <c:pt idx="991">
                  <c:v>717.43751684692904</c:v>
                </c:pt>
                <c:pt idx="992">
                  <c:v>717.43751684692904</c:v>
                </c:pt>
                <c:pt idx="993">
                  <c:v>717.43751684692904</c:v>
                </c:pt>
                <c:pt idx="994">
                  <c:v>717.43751684692904</c:v>
                </c:pt>
                <c:pt idx="995">
                  <c:v>717.43751684692904</c:v>
                </c:pt>
                <c:pt idx="996">
                  <c:v>717.43751684692904</c:v>
                </c:pt>
                <c:pt idx="997">
                  <c:v>717.43751684692904</c:v>
                </c:pt>
                <c:pt idx="998">
                  <c:v>717.43751684692904</c:v>
                </c:pt>
                <c:pt idx="999">
                  <c:v>717.43751684692904</c:v>
                </c:pt>
                <c:pt idx="1000">
                  <c:v>717.43751684692904</c:v>
                </c:pt>
              </c:numCache>
            </c:numRef>
          </c:xVal>
          <c:yVal>
            <c:numRef>
              <c:f>Calculs!$AE$4:$AE$1004</c:f>
              <c:numCache>
                <c:formatCode>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105.48386434083518</c:v>
                </c:pt>
              </c:numCache>
            </c:numRef>
          </c:xVal>
          <c:yVal>
            <c:numRef>
              <c:f>Trajecto!$C$158</c:f>
              <c:numCache>
                <c:formatCode>0</c:formatCode>
                <c:ptCount val="1"/>
                <c:pt idx="0">
                  <c:v>605.74782122823626</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618.1837427247624</c:v>
                </c:pt>
              </c:numCache>
            </c:numRef>
          </c:xVal>
          <c:yVal>
            <c:numRef>
              <c:f>Trajecto!$C$159</c:f>
              <c:numCache>
                <c:formatCode>0</c:formatCode>
                <c:ptCount val="1"/>
                <c:pt idx="0">
                  <c:v>605.77192485935564</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{2E781962-4107-4501-8147-F3E4CB09EA2A}</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419.67619448042905</c:v>
                </c:pt>
                <c:pt idx="1">
                  <c:v>442.67619448042905</c:v>
                </c:pt>
                <c:pt idx="2">
                  <c:v>442.67619448042905</c:v>
                </c:pt>
                <c:pt idx="3">
                  <c:v>419.67619448042905</c:v>
                </c:pt>
                <c:pt idx="4">
                  <c:v>442.67619448042905</c:v>
                </c:pt>
                <c:pt idx="5">
                  <c:v>442.67619448042905</c:v>
                </c:pt>
                <c:pt idx="6">
                  <c:v>427.67619448042905</c:v>
                </c:pt>
                <c:pt idx="7">
                  <c:v>427.67619448042905</c:v>
                </c:pt>
                <c:pt idx="8">
                  <c:v>442.67619448042905</c:v>
                </c:pt>
                <c:pt idx="9">
                  <c:v>427.67619448042905</c:v>
                </c:pt>
                <c:pt idx="10">
                  <c:v>427.27619448042907</c:v>
                </c:pt>
                <c:pt idx="11">
                  <c:v>426.47619448042906</c:v>
                </c:pt>
                <c:pt idx="12">
                  <c:v>425.67619448042905</c:v>
                </c:pt>
                <c:pt idx="13">
                  <c:v>424.67619448042905</c:v>
                </c:pt>
                <c:pt idx="14">
                  <c:v>423.47619448042906</c:v>
                </c:pt>
                <c:pt idx="15">
                  <c:v>419.67619448042905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419.67619448042905</c:v>
                </c:pt>
                <c:pt idx="1">
                  <c:v>396.67619448042905</c:v>
                </c:pt>
                <c:pt idx="2">
                  <c:v>396.67619448042905</c:v>
                </c:pt>
                <c:pt idx="3">
                  <c:v>419.67619448042905</c:v>
                </c:pt>
                <c:pt idx="4">
                  <c:v>396.67619448042905</c:v>
                </c:pt>
                <c:pt idx="5">
                  <c:v>396.67619448042905</c:v>
                </c:pt>
                <c:pt idx="6">
                  <c:v>411.67619448042905</c:v>
                </c:pt>
                <c:pt idx="7">
                  <c:v>411.67619448042905</c:v>
                </c:pt>
                <c:pt idx="8">
                  <c:v>396.67619448042905</c:v>
                </c:pt>
                <c:pt idx="9">
                  <c:v>411.67619448042905</c:v>
                </c:pt>
                <c:pt idx="10">
                  <c:v>412.07619448042902</c:v>
                </c:pt>
                <c:pt idx="11">
                  <c:v>412.87619448042904</c:v>
                </c:pt>
                <c:pt idx="12">
                  <c:v>413.67619448042905</c:v>
                </c:pt>
                <c:pt idx="13">
                  <c:v>414.67619448042905</c:v>
                </c:pt>
                <c:pt idx="14">
                  <c:v>415.87619448042904</c:v>
                </c:pt>
                <c:pt idx="15">
                  <c:v>419.67619448042905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{613FDA96-0313-4936-A69A-B7E76B2C368E}</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419.67619448042905</c:v>
                </c:pt>
                <c:pt idx="1">
                  <c:v>419.67619448042905</c:v>
                </c:pt>
                <c:pt idx="2">
                  <c:v>429.67619448042905</c:v>
                </c:pt>
                <c:pt idx="3">
                  <c:v>419.67619448042905</c:v>
                </c:pt>
                <c:pt idx="4">
                  <c:v>429.67619448042905</c:v>
                </c:pt>
                <c:pt idx="5">
                  <c:v>432.67619448042905</c:v>
                </c:pt>
                <c:pt idx="6">
                  <c:v>436.67619448042905</c:v>
                </c:pt>
                <c:pt idx="7">
                  <c:v>439.67619448042905</c:v>
                </c:pt>
                <c:pt idx="8">
                  <c:v>444.67619448042905</c:v>
                </c:pt>
                <c:pt idx="9">
                  <c:v>449.67619448042905</c:v>
                </c:pt>
                <c:pt idx="10">
                  <c:v>455.67619448042905</c:v>
                </c:pt>
                <c:pt idx="11">
                  <c:v>467.67619448042905</c:v>
                </c:pt>
                <c:pt idx="12">
                  <c:v>481.67619448042905</c:v>
                </c:pt>
                <c:pt idx="13">
                  <c:v>456.67619448042905</c:v>
                </c:pt>
                <c:pt idx="14">
                  <c:v>449.67619448042905</c:v>
                </c:pt>
                <c:pt idx="15">
                  <c:v>434.67619448042905</c:v>
                </c:pt>
                <c:pt idx="16">
                  <c:v>419.67619448042905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419.67619448042905</c:v>
                </c:pt>
                <c:pt idx="1">
                  <c:v>419.67619448042905</c:v>
                </c:pt>
                <c:pt idx="2">
                  <c:v>409.67619448042905</c:v>
                </c:pt>
                <c:pt idx="3">
                  <c:v>419.67619448042905</c:v>
                </c:pt>
                <c:pt idx="4">
                  <c:v>409.67619448042905</c:v>
                </c:pt>
                <c:pt idx="5">
                  <c:v>406.67619448042905</c:v>
                </c:pt>
                <c:pt idx="6">
                  <c:v>402.67619448042905</c:v>
                </c:pt>
                <c:pt idx="7">
                  <c:v>399.67619448042905</c:v>
                </c:pt>
                <c:pt idx="8">
                  <c:v>394.67619448042905</c:v>
                </c:pt>
                <c:pt idx="9">
                  <c:v>389.67619448042905</c:v>
                </c:pt>
                <c:pt idx="10">
                  <c:v>383.67619448042905</c:v>
                </c:pt>
                <c:pt idx="11">
                  <c:v>371.67619448042905</c:v>
                </c:pt>
                <c:pt idx="12">
                  <c:v>357.67619448042905</c:v>
                </c:pt>
                <c:pt idx="13">
                  <c:v>382.67619448042905</c:v>
                </c:pt>
                <c:pt idx="14">
                  <c:v>389.67619448042905</c:v>
                </c:pt>
                <c:pt idx="15">
                  <c:v>404.67619448042905</c:v>
                </c:pt>
                <c:pt idx="16">
                  <c:v>419.67619448042905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419.67619448042905</c:v>
                </c:pt>
                <c:pt idx="1">
                  <c:v>436.67619448042905</c:v>
                </c:pt>
                <c:pt idx="2">
                  <c:v>430.67619448042905</c:v>
                </c:pt>
                <c:pt idx="3">
                  <c:v>419.67619448042905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419.67619448042905</c:v>
                </c:pt>
                <c:pt idx="1">
                  <c:v>402.67619448042905</c:v>
                </c:pt>
                <c:pt idx="2">
                  <c:v>408.67619448042905</c:v>
                </c:pt>
                <c:pt idx="3">
                  <c:v>419.67619448042905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{D41EB915-5BE7-4409-8D2C-139EA8D0EB05}</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421.93545736334073</c:v>
                </c:pt>
                <c:pt idx="1">
                  <c:v>421.93545736334073</c:v>
                </c:pt>
                <c:pt idx="2">
                  <c:v>421.93545736334073</c:v>
                </c:pt>
                <c:pt idx="3">
                  <c:v>452.22284842475256</c:v>
                </c:pt>
                <c:pt idx="4">
                  <c:v>421.93545736334073</c:v>
                </c:pt>
                <c:pt idx="5">
                  <c:v>391.64806630192891</c:v>
                </c:pt>
                <c:pt idx="6">
                  <c:v>421.93545736334073</c:v>
                </c:pt>
              </c:numCache>
            </c:numRef>
          </c:xVal>
          <c:yVal>
            <c:numRef>
              <c:f>Trajecto!$C$124:$C$130</c:f>
              <c:numCache>
                <c:formatCode>0</c:formatCode>
                <c:ptCount val="7"/>
                <c:pt idx="0">
                  <c:v>1211.4956424564725</c:v>
                </c:pt>
                <c:pt idx="1">
                  <c:v>605.74782122823626</c:v>
                </c:pt>
                <c:pt idx="2">
                  <c:v>0</c:v>
                </c:pt>
                <c:pt idx="3">
                  <c:v>60.574782122823628</c:v>
                </c:pt>
                <c:pt idx="4">
                  <c:v>0</c:v>
                </c:pt>
                <c:pt idx="5">
                  <c:v>60.574782122823628</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1211.5438497187113</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5.9999999999999769</c:v>
                </c:pt>
                <c:pt idx="105">
                  <c:v>#N/A</c:v>
                </c:pt>
                <c:pt idx="106">
                  <c:v>#N/A</c:v>
                </c:pt>
                <c:pt idx="107">
                  <c:v>#N/A</c:v>
                </c:pt>
                <c:pt idx="108">
                  <c:v>#N/A</c:v>
                </c:pt>
                <c:pt idx="109">
                  <c:v>#N/A</c:v>
                </c:pt>
                <c:pt idx="110">
                  <c:v>#N/A</c:v>
                </c:pt>
                <c:pt idx="111">
                  <c:v>#N/A</c:v>
                </c:pt>
                <c:pt idx="112">
                  <c:v>#N/A</c:v>
                </c:pt>
                <c:pt idx="113">
                  <c:v>#N/A</c:v>
                </c:pt>
                <c:pt idx="114">
                  <c:v>6.9999999999999734</c:v>
                </c:pt>
                <c:pt idx="115">
                  <c:v>#N/A</c:v>
                </c:pt>
                <c:pt idx="116">
                  <c:v>#N/A</c:v>
                </c:pt>
                <c:pt idx="117">
                  <c:v>#N/A</c:v>
                </c:pt>
                <c:pt idx="118">
                  <c:v>#N/A</c:v>
                </c:pt>
                <c:pt idx="119">
                  <c:v>#N/A</c:v>
                </c:pt>
                <c:pt idx="120">
                  <c:v>#N/A</c:v>
                </c:pt>
                <c:pt idx="121">
                  <c:v>#N/A</c:v>
                </c:pt>
                <c:pt idx="122">
                  <c:v>#N/A</c:v>
                </c:pt>
                <c:pt idx="123">
                  <c:v>#N/A</c:v>
                </c:pt>
                <c:pt idx="124">
                  <c:v>7.9999999999999698</c:v>
                </c:pt>
                <c:pt idx="125">
                  <c:v>#N/A</c:v>
                </c:pt>
                <c:pt idx="126">
                  <c:v>#N/A</c:v>
                </c:pt>
                <c:pt idx="127">
                  <c:v>#N/A</c:v>
                </c:pt>
                <c:pt idx="128">
                  <c:v>#N/A</c:v>
                </c:pt>
                <c:pt idx="129">
                  <c:v>#N/A</c:v>
                </c:pt>
                <c:pt idx="130">
                  <c:v>#N/A</c:v>
                </c:pt>
                <c:pt idx="131">
                  <c:v>#N/A</c:v>
                </c:pt>
                <c:pt idx="132">
                  <c:v>#N/A</c:v>
                </c:pt>
                <c:pt idx="133">
                  <c:v>#N/A</c:v>
                </c:pt>
                <c:pt idx="134">
                  <c:v>8.9999999999999662</c:v>
                </c:pt>
                <c:pt idx="135">
                  <c:v>#N/A</c:v>
                </c:pt>
                <c:pt idx="136">
                  <c:v>#N/A</c:v>
                </c:pt>
                <c:pt idx="137">
                  <c:v>#N/A</c:v>
                </c:pt>
                <c:pt idx="138">
                  <c:v>#N/A</c:v>
                </c:pt>
                <c:pt idx="139">
                  <c:v>#N/A</c:v>
                </c:pt>
                <c:pt idx="140">
                  <c:v>#N/A</c:v>
                </c:pt>
                <c:pt idx="141">
                  <c:v>#N/A</c:v>
                </c:pt>
                <c:pt idx="142">
                  <c:v>#N/A</c:v>
                </c:pt>
                <c:pt idx="143">
                  <c:v>#N/A</c:v>
                </c:pt>
                <c:pt idx="144">
                  <c:v>9.9999999999999627</c:v>
                </c:pt>
                <c:pt idx="145">
                  <c:v>#N/A</c:v>
                </c:pt>
                <c:pt idx="146">
                  <c:v>#N/A</c:v>
                </c:pt>
                <c:pt idx="147">
                  <c:v>#N/A</c:v>
                </c:pt>
                <c:pt idx="148">
                  <c:v>#N/A</c:v>
                </c:pt>
                <c:pt idx="149">
                  <c:v>#N/A</c:v>
                </c:pt>
                <c:pt idx="150">
                  <c:v>#N/A</c:v>
                </c:pt>
                <c:pt idx="151">
                  <c:v>#N/A</c:v>
                </c:pt>
                <c:pt idx="152">
                  <c:v>#N/A</c:v>
                </c:pt>
                <c:pt idx="153">
                  <c:v>#N/A</c:v>
                </c:pt>
                <c:pt idx="154">
                  <c:v>10.999999999999959</c:v>
                </c:pt>
                <c:pt idx="155">
                  <c:v>#N/A</c:v>
                </c:pt>
                <c:pt idx="156">
                  <c:v>#N/A</c:v>
                </c:pt>
                <c:pt idx="157">
                  <c:v>#N/A</c:v>
                </c:pt>
                <c:pt idx="158">
                  <c:v>#N/A</c:v>
                </c:pt>
                <c:pt idx="159">
                  <c:v>#N/A</c:v>
                </c:pt>
                <c:pt idx="160">
                  <c:v>#N/A</c:v>
                </c:pt>
                <c:pt idx="161">
                  <c:v>#N/A</c:v>
                </c:pt>
                <c:pt idx="162">
                  <c:v>#N/A</c:v>
                </c:pt>
                <c:pt idx="163">
                  <c:v>#N/A</c:v>
                </c:pt>
                <c:pt idx="164">
                  <c:v>11.999999999999956</c:v>
                </c:pt>
                <c:pt idx="165">
                  <c:v>#N/A</c:v>
                </c:pt>
                <c:pt idx="166">
                  <c:v>#N/A</c:v>
                </c:pt>
                <c:pt idx="167">
                  <c:v>#N/A</c:v>
                </c:pt>
                <c:pt idx="168">
                  <c:v>#N/A</c:v>
                </c:pt>
                <c:pt idx="169">
                  <c:v>#N/A</c:v>
                </c:pt>
                <c:pt idx="170">
                  <c:v>#N/A</c:v>
                </c:pt>
                <c:pt idx="171">
                  <c:v>#N/A</c:v>
                </c:pt>
                <c:pt idx="172">
                  <c:v>#N/A</c:v>
                </c:pt>
                <c:pt idx="173">
                  <c:v>#N/A</c:v>
                </c:pt>
                <c:pt idx="174">
                  <c:v>12.999999999999952</c:v>
                </c:pt>
                <c:pt idx="175">
                  <c:v>#N/A</c:v>
                </c:pt>
                <c:pt idx="176">
                  <c:v>#N/A</c:v>
                </c:pt>
                <c:pt idx="177">
                  <c:v>#N/A</c:v>
                </c:pt>
                <c:pt idx="178">
                  <c:v>#N/A</c:v>
                </c:pt>
                <c:pt idx="179">
                  <c:v>#N/A</c:v>
                </c:pt>
                <c:pt idx="180">
                  <c:v>#N/A</c:v>
                </c:pt>
                <c:pt idx="181">
                  <c:v>#N/A</c:v>
                </c:pt>
                <c:pt idx="182">
                  <c:v>#N/A</c:v>
                </c:pt>
                <c:pt idx="183">
                  <c:v>#N/A</c:v>
                </c:pt>
                <c:pt idx="184">
                  <c:v>13.999999999999948</c:v>
                </c:pt>
                <c:pt idx="185">
                  <c:v>#N/A</c:v>
                </c:pt>
                <c:pt idx="186">
                  <c:v>#N/A</c:v>
                </c:pt>
                <c:pt idx="187">
                  <c:v>#N/A</c:v>
                </c:pt>
                <c:pt idx="188">
                  <c:v>#N/A</c:v>
                </c:pt>
                <c:pt idx="189">
                  <c:v>#N/A</c:v>
                </c:pt>
                <c:pt idx="190">
                  <c:v>#N/A</c:v>
                </c:pt>
                <c:pt idx="191">
                  <c:v>#N/A</c:v>
                </c:pt>
                <c:pt idx="192">
                  <c:v>#N/A</c:v>
                </c:pt>
                <c:pt idx="193">
                  <c:v>#N/A</c:v>
                </c:pt>
                <c:pt idx="194">
                  <c:v>14.999999999999945</c:v>
                </c:pt>
                <c:pt idx="195">
                  <c:v>#N/A</c:v>
                </c:pt>
                <c:pt idx="196">
                  <c:v>#N/A</c:v>
                </c:pt>
                <c:pt idx="197">
                  <c:v>#N/A</c:v>
                </c:pt>
                <c:pt idx="198">
                  <c:v>#N/A</c:v>
                </c:pt>
                <c:pt idx="199">
                  <c:v>#N/A</c:v>
                </c:pt>
                <c:pt idx="200">
                  <c:v>#N/A</c:v>
                </c:pt>
                <c:pt idx="201">
                  <c:v>#N/A</c:v>
                </c:pt>
                <c:pt idx="202">
                  <c:v>#N/A</c:v>
                </c:pt>
                <c:pt idx="203">
                  <c:v>#N/A</c:v>
                </c:pt>
                <c:pt idx="204">
                  <c:v>15.999999999999941</c:v>
                </c:pt>
                <c:pt idx="205">
                  <c:v>#N/A</c:v>
                </c:pt>
                <c:pt idx="206">
                  <c:v>#N/A</c:v>
                </c:pt>
                <c:pt idx="207">
                  <c:v>#N/A</c:v>
                </c:pt>
                <c:pt idx="208">
                  <c:v>#N/A</c:v>
                </c:pt>
                <c:pt idx="209">
                  <c:v>#N/A</c:v>
                </c:pt>
                <c:pt idx="210">
                  <c:v>#N/A</c:v>
                </c:pt>
                <c:pt idx="211">
                  <c:v>#N/A</c:v>
                </c:pt>
                <c:pt idx="212">
                  <c:v>#N/A</c:v>
                </c:pt>
                <c:pt idx="213">
                  <c:v>#N/A</c:v>
                </c:pt>
                <c:pt idx="214">
                  <c:v>16.999999999999954</c:v>
                </c:pt>
                <c:pt idx="215">
                  <c:v>#N/A</c:v>
                </c:pt>
                <c:pt idx="216">
                  <c:v>#N/A</c:v>
                </c:pt>
                <c:pt idx="217">
                  <c:v>#N/A</c:v>
                </c:pt>
                <c:pt idx="218">
                  <c:v>#N/A</c:v>
                </c:pt>
                <c:pt idx="219">
                  <c:v>#N/A</c:v>
                </c:pt>
                <c:pt idx="220">
                  <c:v>#N/A</c:v>
                </c:pt>
                <c:pt idx="221">
                  <c:v>#N/A</c:v>
                </c:pt>
                <c:pt idx="222">
                  <c:v>#N/A</c:v>
                </c:pt>
                <c:pt idx="223">
                  <c:v>#N/A</c:v>
                </c:pt>
                <c:pt idx="224">
                  <c:v>17.999999999999968</c:v>
                </c:pt>
                <c:pt idx="225">
                  <c:v>#N/A</c:v>
                </c:pt>
                <c:pt idx="226">
                  <c:v>#N/A</c:v>
                </c:pt>
                <c:pt idx="227">
                  <c:v>#N/A</c:v>
                </c:pt>
                <c:pt idx="228">
                  <c:v>#N/A</c:v>
                </c:pt>
                <c:pt idx="229">
                  <c:v>#N/A</c:v>
                </c:pt>
                <c:pt idx="230">
                  <c:v>#N/A</c:v>
                </c:pt>
                <c:pt idx="231">
                  <c:v>#N/A</c:v>
                </c:pt>
                <c:pt idx="232">
                  <c:v>#N/A</c:v>
                </c:pt>
                <c:pt idx="233">
                  <c:v>#N/A</c:v>
                </c:pt>
                <c:pt idx="234">
                  <c:v>18.999999999999982</c:v>
                </c:pt>
                <c:pt idx="235">
                  <c:v>#N/A</c:v>
                </c:pt>
                <c:pt idx="236">
                  <c:v>#N/A</c:v>
                </c:pt>
                <c:pt idx="237">
                  <c:v>#N/A</c:v>
                </c:pt>
                <c:pt idx="238">
                  <c:v>#N/A</c:v>
                </c:pt>
                <c:pt idx="239">
                  <c:v>#N/A</c:v>
                </c:pt>
                <c:pt idx="240">
                  <c:v>#N/A</c:v>
                </c:pt>
                <c:pt idx="241">
                  <c:v>#N/A</c:v>
                </c:pt>
                <c:pt idx="242">
                  <c:v>#N/A</c:v>
                </c:pt>
                <c:pt idx="243">
                  <c:v>#N/A</c:v>
                </c:pt>
                <c:pt idx="244">
                  <c:v>19.999999999999996</c:v>
                </c:pt>
                <c:pt idx="245">
                  <c:v>#N/A</c:v>
                </c:pt>
                <c:pt idx="246">
                  <c:v>#N/A</c:v>
                </c:pt>
                <c:pt idx="247">
                  <c:v>#N/A</c:v>
                </c:pt>
                <c:pt idx="248">
                  <c:v>#N/A</c:v>
                </c:pt>
                <c:pt idx="249">
                  <c:v>#N/A</c:v>
                </c:pt>
                <c:pt idx="250">
                  <c:v>#N/A</c:v>
                </c:pt>
                <c:pt idx="251">
                  <c:v>#N/A</c:v>
                </c:pt>
                <c:pt idx="252">
                  <c:v>#N/A</c:v>
                </c:pt>
                <c:pt idx="253">
                  <c:v>#N/A</c:v>
                </c:pt>
                <c:pt idx="254">
                  <c:v>21.000000000000011</c:v>
                </c:pt>
                <c:pt idx="255">
                  <c:v>#N/A</c:v>
                </c:pt>
                <c:pt idx="256">
                  <c:v>#N/A</c:v>
                </c:pt>
                <c:pt idx="257">
                  <c:v>#N/A</c:v>
                </c:pt>
                <c:pt idx="258">
                  <c:v>#N/A</c:v>
                </c:pt>
                <c:pt idx="259">
                  <c:v>#N/A</c:v>
                </c:pt>
                <c:pt idx="260">
                  <c:v>#N/A</c:v>
                </c:pt>
                <c:pt idx="261">
                  <c:v>#N/A</c:v>
                </c:pt>
                <c:pt idx="262">
                  <c:v>#N/A</c:v>
                </c:pt>
                <c:pt idx="263">
                  <c:v>#N/A</c:v>
                </c:pt>
                <c:pt idx="264">
                  <c:v>22.000000000000025</c:v>
                </c:pt>
                <c:pt idx="265">
                  <c:v>#N/A</c:v>
                </c:pt>
                <c:pt idx="266">
                  <c:v>#N/A</c:v>
                </c:pt>
                <c:pt idx="267">
                  <c:v>#N/A</c:v>
                </c:pt>
                <c:pt idx="268">
                  <c:v>#N/A</c:v>
                </c:pt>
                <c:pt idx="269">
                  <c:v>#N/A</c:v>
                </c:pt>
                <c:pt idx="270">
                  <c:v>#N/A</c:v>
                </c:pt>
                <c:pt idx="271">
                  <c:v>#N/A</c:v>
                </c:pt>
                <c:pt idx="272">
                  <c:v>#N/A</c:v>
                </c:pt>
                <c:pt idx="273">
                  <c:v>#N/A</c:v>
                </c:pt>
                <c:pt idx="274">
                  <c:v>23.000000000000039</c:v>
                </c:pt>
                <c:pt idx="275">
                  <c:v>#N/A</c:v>
                </c:pt>
                <c:pt idx="276">
                  <c:v>#N/A</c:v>
                </c:pt>
                <c:pt idx="277">
                  <c:v>#N/A</c:v>
                </c:pt>
                <c:pt idx="278">
                  <c:v>#N/A</c:v>
                </c:pt>
                <c:pt idx="279">
                  <c:v>#N/A</c:v>
                </c:pt>
                <c:pt idx="280">
                  <c:v>#N/A</c:v>
                </c:pt>
                <c:pt idx="281">
                  <c:v>#N/A</c:v>
                </c:pt>
                <c:pt idx="282">
                  <c:v>#N/A</c:v>
                </c:pt>
                <c:pt idx="283">
                  <c:v>#N/A</c:v>
                </c:pt>
                <c:pt idx="284">
                  <c:v>24.000000000000053</c:v>
                </c:pt>
                <c:pt idx="285">
                  <c:v>#N/A</c:v>
                </c:pt>
                <c:pt idx="286">
                  <c:v>#N/A</c:v>
                </c:pt>
                <c:pt idx="287">
                  <c:v>#N/A</c:v>
                </c:pt>
                <c:pt idx="288">
                  <c:v>#N/A</c:v>
                </c:pt>
                <c:pt idx="289">
                  <c:v>#N/A</c:v>
                </c:pt>
                <c:pt idx="290">
                  <c:v>#N/A</c:v>
                </c:pt>
                <c:pt idx="291">
                  <c:v>#N/A</c:v>
                </c:pt>
                <c:pt idx="292">
                  <c:v>#N/A</c:v>
                </c:pt>
                <c:pt idx="293">
                  <c:v>#N/A</c:v>
                </c:pt>
                <c:pt idx="294">
                  <c:v>25.000000000000068</c:v>
                </c:pt>
                <c:pt idx="295">
                  <c:v>#N/A</c:v>
                </c:pt>
                <c:pt idx="296">
                  <c:v>#N/A</c:v>
                </c:pt>
                <c:pt idx="297">
                  <c:v>#N/A</c:v>
                </c:pt>
                <c:pt idx="298">
                  <c:v>#N/A</c:v>
                </c:pt>
                <c:pt idx="299">
                  <c:v>#N/A</c:v>
                </c:pt>
                <c:pt idx="300">
                  <c:v>#N/A</c:v>
                </c:pt>
                <c:pt idx="301">
                  <c:v>#N/A</c:v>
                </c:pt>
                <c:pt idx="302">
                  <c:v>#N/A</c:v>
                </c:pt>
                <c:pt idx="303">
                  <c:v>#N/A</c:v>
                </c:pt>
                <c:pt idx="304">
                  <c:v>26.000000000000082</c:v>
                </c:pt>
                <c:pt idx="305">
                  <c:v>#N/A</c:v>
                </c:pt>
                <c:pt idx="306">
                  <c:v>#N/A</c:v>
                </c:pt>
                <c:pt idx="307">
                  <c:v>#N/A</c:v>
                </c:pt>
                <c:pt idx="308">
                  <c:v>#N/A</c:v>
                </c:pt>
                <c:pt idx="309">
                  <c:v>#N/A</c:v>
                </c:pt>
                <c:pt idx="310">
                  <c:v>#N/A</c:v>
                </c:pt>
                <c:pt idx="311">
                  <c:v>#N/A</c:v>
                </c:pt>
                <c:pt idx="312">
                  <c:v>#N/A</c:v>
                </c:pt>
                <c:pt idx="313">
                  <c:v>#N/A</c:v>
                </c:pt>
                <c:pt idx="314">
                  <c:v>27.000000000000096</c:v>
                </c:pt>
                <c:pt idx="315">
                  <c:v>#N/A</c:v>
                </c:pt>
                <c:pt idx="316">
                  <c:v>#N/A</c:v>
                </c:pt>
                <c:pt idx="317">
                  <c:v>#N/A</c:v>
                </c:pt>
                <c:pt idx="318">
                  <c:v>#N/A</c:v>
                </c:pt>
                <c:pt idx="319">
                  <c:v>#N/A</c:v>
                </c:pt>
                <c:pt idx="320">
                  <c:v>#N/A</c:v>
                </c:pt>
                <c:pt idx="321">
                  <c:v>#N/A</c:v>
                </c:pt>
                <c:pt idx="322">
                  <c:v>#N/A</c:v>
                </c:pt>
                <c:pt idx="323">
                  <c:v>#N/A</c:v>
                </c:pt>
                <c:pt idx="324">
                  <c:v>28.00000000000011</c:v>
                </c:pt>
                <c:pt idx="325">
                  <c:v>#N/A</c:v>
                </c:pt>
                <c:pt idx="326">
                  <c:v>#N/A</c:v>
                </c:pt>
                <c:pt idx="327">
                  <c:v>#N/A</c:v>
                </c:pt>
                <c:pt idx="328">
                  <c:v>#N/A</c:v>
                </c:pt>
                <c:pt idx="329">
                  <c:v>#N/A</c:v>
                </c:pt>
                <c:pt idx="330">
                  <c:v>#N/A</c:v>
                </c:pt>
                <c:pt idx="331">
                  <c:v>#N/A</c:v>
                </c:pt>
                <c:pt idx="332">
                  <c:v>#N/A</c:v>
                </c:pt>
                <c:pt idx="333">
                  <c:v>#N/A</c:v>
                </c:pt>
                <c:pt idx="334">
                  <c:v>29.000000000000124</c:v>
                </c:pt>
                <c:pt idx="335">
                  <c:v>#N/A</c:v>
                </c:pt>
                <c:pt idx="336">
                  <c:v>#N/A</c:v>
                </c:pt>
                <c:pt idx="337">
                  <c:v>#N/A</c:v>
                </c:pt>
                <c:pt idx="338">
                  <c:v>#N/A</c:v>
                </c:pt>
                <c:pt idx="339">
                  <c:v>#N/A</c:v>
                </c:pt>
                <c:pt idx="340">
                  <c:v>#N/A</c:v>
                </c:pt>
                <c:pt idx="341">
                  <c:v>#N/A</c:v>
                </c:pt>
                <c:pt idx="342">
                  <c:v>#N/A</c:v>
                </c:pt>
                <c:pt idx="343">
                  <c:v>#N/A</c:v>
                </c:pt>
                <c:pt idx="344">
                  <c:v>30.000000000000139</c:v>
                </c:pt>
                <c:pt idx="345">
                  <c:v>#N/A</c:v>
                </c:pt>
                <c:pt idx="346">
                  <c:v>#N/A</c:v>
                </c:pt>
                <c:pt idx="347">
                  <c:v>#N/A</c:v>
                </c:pt>
                <c:pt idx="348">
                  <c:v>#N/A</c:v>
                </c:pt>
                <c:pt idx="349">
                  <c:v>#N/A</c:v>
                </c:pt>
                <c:pt idx="350">
                  <c:v>#N/A</c:v>
                </c:pt>
                <c:pt idx="351">
                  <c:v>#N/A</c:v>
                </c:pt>
                <c:pt idx="352">
                  <c:v>#N/A</c:v>
                </c:pt>
                <c:pt idx="353">
                  <c:v>#N/A</c:v>
                </c:pt>
                <c:pt idx="354">
                  <c:v>31.000000000000153</c:v>
                </c:pt>
                <c:pt idx="355">
                  <c:v>#N/A</c:v>
                </c:pt>
                <c:pt idx="356">
                  <c:v>#N/A</c:v>
                </c:pt>
                <c:pt idx="357">
                  <c:v>#N/A</c:v>
                </c:pt>
                <c:pt idx="358">
                  <c:v>#N/A</c:v>
                </c:pt>
                <c:pt idx="359">
                  <c:v>#N/A</c:v>
                </c:pt>
                <c:pt idx="360">
                  <c:v>#N/A</c:v>
                </c:pt>
                <c:pt idx="361">
                  <c:v>#N/A</c:v>
                </c:pt>
                <c:pt idx="362">
                  <c:v>#N/A</c:v>
                </c:pt>
                <c:pt idx="363">
                  <c:v>#N/A</c:v>
                </c:pt>
                <c:pt idx="364">
                  <c:v>32.000000000000163</c:v>
                </c:pt>
                <c:pt idx="365">
                  <c:v>#N/A</c:v>
                </c:pt>
                <c:pt idx="366">
                  <c:v>#N/A</c:v>
                </c:pt>
                <c:pt idx="367">
                  <c:v>#N/A</c:v>
                </c:pt>
                <c:pt idx="368">
                  <c:v>#N/A</c:v>
                </c:pt>
                <c:pt idx="369">
                  <c:v>#N/A</c:v>
                </c:pt>
                <c:pt idx="370">
                  <c:v>#N/A</c:v>
                </c:pt>
                <c:pt idx="371">
                  <c:v>#N/A</c:v>
                </c:pt>
                <c:pt idx="372">
                  <c:v>#N/A</c:v>
                </c:pt>
                <c:pt idx="373">
                  <c:v>#N/A</c:v>
                </c:pt>
                <c:pt idx="374">
                  <c:v>33.000000000000178</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1211.3494119959028</c:v>
                </c:pt>
                <c:pt idx="198">
                  <c:v>1211.1053146958636</c:v>
                </c:pt>
                <c:pt idx="199">
                  <c:v>1210.7635074863178</c:v>
                </c:pt>
                <c:pt idx="200">
                  <c:v>1210.3241487340288</c:v>
                </c:pt>
                <c:pt idx="201">
                  <c:v>1209.7873990824476</c:v>
                </c:pt>
                <c:pt idx="202">
                  <c:v>1209.1534222588796</c:v>
                </c:pt>
                <c:pt idx="203">
                  <c:v>1208.4223858429123</c:v>
                </c:pt>
                <c:pt idx="204">
                  <c:v>1207.5944619911561</c:v>
                </c:pt>
                <c:pt idx="205">
                  <c:v>1206.6698281144947</c:v>
                </c:pt>
                <c:pt idx="206">
                  <c:v>1205.648667505214</c:v>
                </c:pt>
                <c:pt idx="207">
                  <c:v>1204.5311699125011</c:v>
                </c:pt>
                <c:pt idx="208">
                  <c:v>1203.3175320658406</c:v>
                </c:pt>
                <c:pt idx="209">
                  <c:v>1202.0079581467319</c:v>
                </c:pt>
                <c:pt idx="210">
                  <c:v>1200.6026602099105</c:v>
                </c:pt>
                <c:pt idx="211">
                  <c:v>1199.1018585558509</c:v>
                </c:pt>
                <c:pt idx="212">
                  <c:v>1197.505782056779</c:v>
                </c:pt>
                <c:pt idx="213">
                  <c:v>1195.8146684387302</c:v>
                </c:pt>
                <c:pt idx="214">
                  <c:v>1194.0287645223762</c:v>
                </c:pt>
                <c:pt idx="215">
                  <c:v>1192.1483264254323</c:v>
                </c:pt>
                <c:pt idx="216">
                  <c:v>1190.1736197294601</c:v>
                </c:pt>
                <c:pt idx="217">
                  <c:v>1188.1049196138206</c:v>
                </c:pt>
                <c:pt idx="218">
                  <c:v>1185.9425109594297</c:v>
                </c:pt>
                <c:pt idx="219">
                  <c:v>1183.6866884248316</c:v>
                </c:pt>
                <c:pt idx="220">
                  <c:v>1181.3377564969473</c:v>
                </c:pt>
                <c:pt idx="221">
                  <c:v>1178.8960295186921</c:v>
                </c:pt>
                <c:pt idx="222">
                  <c:v>1176.3618316954833</c:v>
                </c:pt>
                <c:pt idx="223">
                  <c:v>1173.7354970824958</c:v>
                </c:pt>
                <c:pt idx="224">
                  <c:v>1171.0173695543601</c:v>
                </c:pt>
                <c:pt idx="225">
                  <c:v>1168.2078027588475</c:v>
                </c:pt>
                <c:pt idx="226">
                  <c:v>1165.3071600559431</c:v>
                </c:pt>
                <c:pt idx="227">
                  <c:v>1162.3158144435811</c:v>
                </c:pt>
                <c:pt idx="228">
                  <c:v>1159.2341484711931</c:v>
                </c:pt>
                <c:pt idx="229">
                  <c:v>1156.0625541421152</c:v>
                </c:pt>
                <c:pt idx="230">
                  <c:v>1152.8014328058023</c:v>
                </c:pt>
                <c:pt idx="231">
                  <c:v>1149.4511950407073</c:v>
                </c:pt>
                <c:pt idx="232">
                  <c:v>1146.0122605286108</c:v>
                </c:pt>
                <c:pt idx="233">
                  <c:v>1142.4850579211102</c:v>
                </c:pt>
                <c:pt idx="234">
                  <c:v>1138.8700246989204</c:v>
                </c:pt>
                <c:pt idx="235">
                  <c:v>1135.1676070245815</c:v>
                </c:pt>
                <c:pt idx="236">
                  <c:v>1131.3782595891187</c:v>
                </c:pt>
                <c:pt idx="237">
                  <c:v>1127.5024454531588</c:v>
                </c:pt>
                <c:pt idx="238">
                  <c:v>1123.5406358829662</c:v>
                </c:pt>
                <c:pt idx="239">
                  <c:v>1119.4933101818315</c:v>
                </c:pt>
                <c:pt idx="240">
                  <c:v>1115.3609555172097</c:v>
                </c:pt>
                <c:pt idx="241">
                  <c:v>1111.1440667439842</c:v>
                </c:pt>
                <c:pt idx="242">
                  <c:v>1106.8431462242033</c:v>
                </c:pt>
                <c:pt idx="243">
                  <c:v>1102.4587036436194</c:v>
                </c:pt>
                <c:pt idx="244">
                  <c:v>1097.9912558253368</c:v>
                </c:pt>
                <c:pt idx="245">
                  <c:v>1093.4413265408627</c:v>
                </c:pt>
                <c:pt idx="246">
                  <c:v>1088.8094463188345</c:v>
                </c:pt>
                <c:pt idx="247">
                  <c:v>1084.0961522516861</c:v>
                </c:pt>
                <c:pt idx="248">
                  <c:v>1079.3019878005048</c:v>
                </c:pt>
                <c:pt idx="249">
                  <c:v>1074.4275025983115</c:v>
                </c:pt>
                <c:pt idx="250">
                  <c:v>1069.4732522519969</c:v>
                </c:pt>
                <c:pt idx="251">
                  <c:v>1064.4397981431268</c:v>
                </c:pt>
                <c:pt idx="252">
                  <c:v>1059.327707227827</c:v>
                </c:pt>
                <c:pt idx="253">
                  <c:v>1054.1375518359471</c:v>
                </c:pt>
                <c:pt idx="254">
                  <c:v>1048.8699094696951</c:v>
                </c:pt>
                <c:pt idx="255">
                  <c:v>1043.5253626019294</c:v>
                </c:pt>
                <c:pt idx="256">
                  <c:v>1038.1044984742825</c:v>
                </c:pt>
                <c:pt idx="257">
                  <c:v>1032.6079088952933</c:v>
                </c:pt>
                <c:pt idx="258">
                  <c:v>1027.036190038707</c:v>
                </c:pt>
                <c:pt idx="259">
                  <c:v>1021.3899422421067</c:v>
                </c:pt>
                <c:pt idx="260">
                  <c:v>1015.6697698060287</c:v>
                </c:pt>
                <c:pt idx="261">
                  <c:v>1009.8762807937078</c:v>
                </c:pt>
                <c:pt idx="262">
                  <c:v>1004.0100868315976</c:v>
                </c:pt>
                <c:pt idx="263">
                  <c:v>998.07180291080272</c:v>
                </c:pt>
                <c:pt idx="264">
                  <c:v>992.06204718955348</c:v>
                </c:pt>
                <c:pt idx="265">
                  <c:v>985.98144079685358</c:v>
                </c:pt>
                <c:pt idx="266">
                  <c:v>979.83060763742071</c:v>
                </c:pt>
                <c:pt idx="267">
                  <c:v>973.6101741980392</c:v>
                </c:pt>
                <c:pt idx="268">
                  <c:v>967.32076935543796</c:v>
                </c:pt>
                <c:pt idx="269">
                  <c:v>960.96302418580194</c:v>
                </c:pt>
                <c:pt idx="270">
                  <c:v>954.53757177602176</c:v>
                </c:pt>
                <c:pt idx="271">
                  <c:v>948.04504703678015</c:v>
                </c:pt>
                <c:pt idx="272">
                  <c:v>941.48608651757206</c:v>
                </c:pt>
                <c:pt idx="273">
                  <c:v>934.86132822374793</c:v>
                </c:pt>
                <c:pt idx="274">
                  <c:v>928.17141143566812</c:v>
                </c:pt>
                <c:pt idx="275">
                  <c:v>921.41697653004974</c:v>
                </c:pt>
                <c:pt idx="276">
                  <c:v>914.59866480358539</c:v>
                </c:pt>
                <c:pt idx="277">
                  <c:v>907.71711829890717</c:v>
                </c:pt>
                <c:pt idx="278">
                  <c:v>900.77297963296667</c:v>
                </c:pt>
                <c:pt idx="279">
                  <c:v>893.76689182789721</c:v>
                </c:pt>
                <c:pt idx="280">
                  <c:v>886.69949814441998</c:v>
                </c:pt>
                <c:pt idx="281">
                  <c:v>879.57144191785324</c:v>
                </c:pt>
                <c:pt idx="282">
                  <c:v>872.38336639677834</c:v>
                </c:pt>
                <c:pt idx="283">
                  <c:v>865.13591458441454</c:v>
                </c:pt>
                <c:pt idx="284">
                  <c:v>857.8297290827478</c:v>
                </c:pt>
                <c:pt idx="285">
                  <c:v>850.46545193945974</c:v>
                </c:pt>
                <c:pt idx="286">
                  <c:v>843.04372449769335</c:v>
                </c:pt>
                <c:pt idx="287">
                  <c:v>835.56518724869522</c:v>
                </c:pt>
                <c:pt idx="288">
                  <c:v>828.03047968736428</c:v>
                </c:pt>
                <c:pt idx="289">
                  <c:v>820.44024017073866</c:v>
                </c:pt>
                <c:pt idx="290">
                  <c:v>812.79510577944552</c:v>
                </c:pt>
                <c:pt idx="291">
                  <c:v>805.0957121821383</c:v>
                </c:pt>
                <c:pt idx="292">
                  <c:v>797.34269350293948</c:v>
                </c:pt>
                <c:pt idx="293">
                  <c:v>789.5366821919074</c:v>
                </c:pt>
                <c:pt idx="294">
                  <c:v>781.67830889853963</c:v>
                </c:pt>
                <c:pt idx="295">
                  <c:v>773.76820234832394</c:v>
                </c:pt>
                <c:pt idx="296">
                  <c:v>765.80698922234592</c:v>
                </c:pt>
                <c:pt idx="297">
                  <c:v>757.7952940399565</c:v>
                </c:pt>
                <c:pt idx="298">
                  <c:v>749.73373904450409</c:v>
                </c:pt>
                <c:pt idx="299">
                  <c:v>741.62294409212905</c:v>
                </c:pt>
                <c:pt idx="300">
                  <c:v>733.46352654361965</c:v>
                </c:pt>
                <c:pt idx="301">
                  <c:v>725.25610115932329</c:v>
                </c:pt>
                <c:pt idx="302">
                  <c:v>717.00127999710583</c:v>
                </c:pt>
                <c:pt idx="303">
                  <c:v>708.69967231334965</c:v>
                </c:pt>
                <c:pt idx="304">
                  <c:v>700.35188446697759</c:v>
                </c:pt>
                <c:pt idx="305">
                  <c:v>691.95851982648981</c:v>
                </c:pt>
                <c:pt idx="306">
                  <c:v>683.52017867999587</c:v>
                </c:pt>
                <c:pt idx="307">
                  <c:v>675.03745814822571</c:v>
                </c:pt>
                <c:pt idx="308">
                  <c:v>666.51095210049823</c:v>
                </c:pt>
                <c:pt idx="309">
                  <c:v>657.94125107362572</c:v>
                </c:pt>
                <c:pt idx="310">
                  <c:v>649.32894219373156</c:v>
                </c:pt>
                <c:pt idx="311">
                  <c:v>640.67460910095485</c:v>
                </c:pt>
                <c:pt idx="312">
                  <c:v>631.97883187701598</c:v>
                </c:pt>
                <c:pt idx="313">
                  <c:v>623.24218697561457</c:v>
                </c:pt>
                <c:pt idx="314">
                  <c:v>614.46524715563044</c:v>
                </c:pt>
                <c:pt idx="315">
                  <c:v>605.64858141709578</c:v>
                </c:pt>
                <c:pt idx="316">
                  <c:v>596.7927549399077</c:v>
                </c:pt>
                <c:pt idx="317">
                  <c:v>587.89832902524643</c:v>
                </c:pt>
                <c:pt idx="318">
                  <c:v>578.96586103966524</c:v>
                </c:pt>
                <c:pt idx="319">
                  <c:v>569.99590436181597</c:v>
                </c:pt>
                <c:pt idx="320">
                  <c:v>560.9890083317747</c:v>
                </c:pt>
                <c:pt idx="321">
                  <c:v>551.94571820292867</c:v>
                </c:pt>
                <c:pt idx="322">
                  <c:v>542.86657509638735</c:v>
                </c:pt>
                <c:pt idx="323">
                  <c:v>533.75211595787732</c:v>
                </c:pt>
                <c:pt idx="324">
                  <c:v>524.60287351708268</c:v>
                </c:pt>
                <c:pt idx="325">
                  <c:v>515.4193762493893</c:v>
                </c:pt>
                <c:pt idx="326">
                  <c:v>506.20214833999239</c:v>
                </c:pt>
                <c:pt idx="327">
                  <c:v>496.95170965032571</c:v>
                </c:pt>
                <c:pt idx="328">
                  <c:v>487.66857568677062</c:v>
                </c:pt>
                <c:pt idx="329">
                  <c:v>478.35325757160217</c:v>
                </c:pt>
                <c:pt idx="330">
                  <c:v>469.00626201612971</c:v>
                </c:pt>
                <c:pt idx="331">
                  <c:v>459.6280912959889</c:v>
                </c:pt>
                <c:pt idx="332">
                  <c:v>450.21924322854164</c:v>
                </c:pt>
                <c:pt idx="333">
                  <c:v>440.7802111523406</c:v>
                </c:pt>
                <c:pt idx="334">
                  <c:v>431.31148390861404</c:v>
                </c:pt>
                <c:pt idx="335">
                  <c:v>421.81354582472824</c:v>
                </c:pt>
                <c:pt idx="336">
                  <c:v>412.28687669958242</c:v>
                </c:pt>
                <c:pt idx="337">
                  <c:v>402.73195179089294</c:v>
                </c:pt>
                <c:pt idx="338">
                  <c:v>393.14924180432286</c:v>
                </c:pt>
                <c:pt idx="339">
                  <c:v>383.53921288441296</c:v>
                </c:pt>
                <c:pt idx="340">
                  <c:v>373.90232660727025</c:v>
                </c:pt>
                <c:pt idx="341">
                  <c:v>364.23903997497092</c:v>
                </c:pt>
                <c:pt idx="342">
                  <c:v>354.54980541163371</c:v>
                </c:pt>
                <c:pt idx="343">
                  <c:v>344.83507076112096</c:v>
                </c:pt>
                <c:pt idx="344">
                  <c:v>335.09527928632417</c:v>
                </c:pt>
                <c:pt idx="345">
                  <c:v>325.33086966999122</c:v>
                </c:pt>
                <c:pt idx="346">
                  <c:v>315.54227601705321</c:v>
                </c:pt>
                <c:pt idx="347">
                  <c:v>305.7299278584083</c:v>
                </c:pt>
                <c:pt idx="348">
                  <c:v>295.89425015612125</c:v>
                </c:pt>
                <c:pt idx="349">
                  <c:v>286.03566330999712</c:v>
                </c:pt>
                <c:pt idx="350">
                  <c:v>276.15458316548808</c:v>
                </c:pt>
                <c:pt idx="351">
                  <c:v>266.2514210228926</c:v>
                </c:pt>
                <c:pt idx="352">
                  <c:v>256.32658364780764</c:v>
                </c:pt>
                <c:pt idx="353">
                  <c:v>246.38047328279282</c:v>
                </c:pt>
                <c:pt idx="354">
                  <c:v>236.41348766020886</c:v>
                </c:pt>
                <c:pt idx="355">
                  <c:v>226.42602001619051</c:v>
                </c:pt>
                <c:pt idx="356">
                  <c:v>216.41845910571607</c:v>
                </c:pt>
                <c:pt idx="357">
                  <c:v>206.39118921873603</c:v>
                </c:pt>
                <c:pt idx="358">
                  <c:v>196.3445901973233</c:v>
                </c:pt>
                <c:pt idx="359">
                  <c:v>186.27903745380874</c:v>
                </c:pt>
                <c:pt idx="360">
                  <c:v>176.19490198986566</c:v>
                </c:pt>
                <c:pt idx="361">
                  <c:v>166.09255041650795</c:v>
                </c:pt>
                <c:pt idx="362">
                  <c:v>155.97234497496686</c:v>
                </c:pt>
                <c:pt idx="363">
                  <c:v>145.83464355841215</c:v>
                </c:pt>
                <c:pt idx="364">
                  <c:v>135.67979973448368</c:v>
                </c:pt>
                <c:pt idx="365">
                  <c:v>125.50816276860054</c:v>
                </c:pt>
                <c:pt idx="366">
                  <c:v>115.32007764801492</c:v>
                </c:pt>
                <c:pt idx="367">
                  <c:v>105.11588510657889</c:v>
                </c:pt>
                <c:pt idx="368">
                  <c:v>94.895921650192676</c:v>
                </c:pt>
                <c:pt idx="369">
                  <c:v>84.660519582903788</c:v>
                </c:pt>
                <c:pt idx="370">
                  <c:v>74.410007033626698</c:v>
                </c:pt>
                <c:pt idx="371">
                  <c:v>64.14470798345377</c:v>
                </c:pt>
                <c:pt idx="372">
                  <c:v>53.864942293528301</c:v>
                </c:pt>
                <c:pt idx="373">
                  <c:v>43.57102573345162</c:v>
                </c:pt>
                <c:pt idx="374">
                  <c:v>33.263270010196393</c:v>
                </c:pt>
                <c:pt idx="375">
                  <c:v>22.941982797499143</c:v>
                </c:pt>
                <c:pt idx="376">
                  <c:v>12.607467765705536</c:v>
                </c:pt>
                <c:pt idx="377">
                  <c:v>2.2600246120425673</c:v>
                </c:pt>
                <c:pt idx="378">
                  <c:v>-8.1000509087075798</c:v>
                </c:pt>
                <c:pt idx="379">
                  <c:v>-8.1104172330618418</c:v>
                </c:pt>
                <c:pt idx="380">
                  <c:v>-8.1207835696115378</c:v>
                </c:pt>
                <c:pt idx="381">
                  <c:v>-8.1311499183563818</c:v>
                </c:pt>
                <c:pt idx="382">
                  <c:v>-8.1415162792960878</c:v>
                </c:pt>
                <c:pt idx="383">
                  <c:v>-8.1518826524303698</c:v>
                </c:pt>
                <c:pt idx="384">
                  <c:v>-8.1622490377589418</c:v>
                </c:pt>
                <c:pt idx="385">
                  <c:v>-8.1726154352815197</c:v>
                </c:pt>
                <c:pt idx="386">
                  <c:v>-8.1829818449978173</c:v>
                </c:pt>
                <c:pt idx="387">
                  <c:v>-8.1933482669075488</c:v>
                </c:pt>
                <c:pt idx="388">
                  <c:v>-8.2037147010104281</c:v>
                </c:pt>
                <c:pt idx="389">
                  <c:v>-8.214081147306171</c:v>
                </c:pt>
                <c:pt idx="390">
                  <c:v>-8.2244476057944915</c:v>
                </c:pt>
                <c:pt idx="391">
                  <c:v>-8.2348140764751037</c:v>
                </c:pt>
                <c:pt idx="392">
                  <c:v>-8.2451805593477232</c:v>
                </c:pt>
                <c:pt idx="393">
                  <c:v>-8.2555470544120624</c:v>
                </c:pt>
                <c:pt idx="394">
                  <c:v>-8.265913561667837</c:v>
                </c:pt>
                <c:pt idx="395">
                  <c:v>-8.276280081114761</c:v>
                </c:pt>
                <c:pt idx="396">
                  <c:v>-8.2866466127525502</c:v>
                </c:pt>
                <c:pt idx="397">
                  <c:v>-8.2970131565809169</c:v>
                </c:pt>
                <c:pt idx="398">
                  <c:v>-8.3073797125995767</c:v>
                </c:pt>
                <c:pt idx="399">
                  <c:v>-8.3177462808082456</c:v>
                </c:pt>
                <c:pt idx="400">
                  <c:v>-8.3281128612066357</c:v>
                </c:pt>
                <c:pt idx="401">
                  <c:v>-8.3384794537944629</c:v>
                </c:pt>
                <c:pt idx="402">
                  <c:v>-8.348846058571441</c:v>
                </c:pt>
                <c:pt idx="403">
                  <c:v>-8.3592126755372842</c:v>
                </c:pt>
                <c:pt idx="404">
                  <c:v>-8.3695793046917082</c:v>
                </c:pt>
                <c:pt idx="405">
                  <c:v>-8.379945946034427</c:v>
                </c:pt>
                <c:pt idx="406">
                  <c:v>-8.3903125995651546</c:v>
                </c:pt>
                <c:pt idx="407">
                  <c:v>-8.4006792652836051</c:v>
                </c:pt>
                <c:pt idx="408">
                  <c:v>-8.4110459431894942</c:v>
                </c:pt>
                <c:pt idx="409">
                  <c:v>-8.4214126332825359</c:v>
                </c:pt>
                <c:pt idx="410">
                  <c:v>-8.4317793355624442</c:v>
                </c:pt>
                <c:pt idx="411">
                  <c:v>-8.4421460500289349</c:v>
                </c:pt>
                <c:pt idx="412">
                  <c:v>-8.4525127766817221</c:v>
                </c:pt>
                <c:pt idx="413">
                  <c:v>-8.4628795155205196</c:v>
                </c:pt>
                <c:pt idx="414">
                  <c:v>-8.4732462665450416</c:v>
                </c:pt>
                <c:pt idx="415">
                  <c:v>-8.4836130297550039</c:v>
                </c:pt>
                <c:pt idx="416">
                  <c:v>-8.4939798051501203</c:v>
                </c:pt>
                <c:pt idx="417">
                  <c:v>-8.5043465927301067</c:v>
                </c:pt>
                <c:pt idx="418">
                  <c:v>-8.5147133924946754</c:v>
                </c:pt>
                <c:pt idx="419">
                  <c:v>-8.5250802044435421</c:v>
                </c:pt>
                <c:pt idx="420">
                  <c:v>-8.5354470285764226</c:v>
                </c:pt>
                <c:pt idx="421">
                  <c:v>-8.5458138648930291</c:v>
                </c:pt>
                <c:pt idx="422">
                  <c:v>-8.5561807133930774</c:v>
                </c:pt>
                <c:pt idx="423">
                  <c:v>-8.5665475740762815</c:v>
                </c:pt>
                <c:pt idx="424">
                  <c:v>-8.5769144469423573</c:v>
                </c:pt>
                <c:pt idx="425">
                  <c:v>-8.5872813319910186</c:v>
                </c:pt>
                <c:pt idx="426">
                  <c:v>-8.5976482292219796</c:v>
                </c:pt>
                <c:pt idx="427">
                  <c:v>-8.6080151386349559</c:v>
                </c:pt>
                <c:pt idx="428">
                  <c:v>-8.6183820602296617</c:v>
                </c:pt>
                <c:pt idx="429">
                  <c:v>-8.6287489940058109</c:v>
                </c:pt>
                <c:pt idx="430">
                  <c:v>-8.6391159399631174</c:v>
                </c:pt>
                <c:pt idx="431">
                  <c:v>-8.6494828981012972</c:v>
                </c:pt>
                <c:pt idx="432">
                  <c:v>-8.6598498684200642</c:v>
                </c:pt>
                <c:pt idx="433">
                  <c:v>-8.6702168509191342</c:v>
                </c:pt>
                <c:pt idx="434">
                  <c:v>-8.6805838455982212</c:v>
                </c:pt>
                <c:pt idx="435">
                  <c:v>-8.6909508524570391</c:v>
                </c:pt>
                <c:pt idx="436">
                  <c:v>-8.7013178714953039</c:v>
                </c:pt>
                <c:pt idx="437">
                  <c:v>-8.7116849027127294</c:v>
                </c:pt>
                <c:pt idx="438">
                  <c:v>-8.7220519461090298</c:v>
                </c:pt>
                <c:pt idx="439">
                  <c:v>-8.7324190016839207</c:v>
                </c:pt>
                <c:pt idx="440">
                  <c:v>-8.7427860694371162</c:v>
                </c:pt>
                <c:pt idx="441">
                  <c:v>-8.7531531493683303</c:v>
                </c:pt>
                <c:pt idx="442">
                  <c:v>-8.7635202414772788</c:v>
                </c:pt>
                <c:pt idx="443">
                  <c:v>-8.7738873457636757</c:v>
                </c:pt>
                <c:pt idx="444">
                  <c:v>-8.7842544622272349</c:v>
                </c:pt>
                <c:pt idx="445">
                  <c:v>-8.7946215908676724</c:v>
                </c:pt>
                <c:pt idx="446">
                  <c:v>-8.804988731684702</c:v>
                </c:pt>
                <c:pt idx="447">
                  <c:v>-8.8153558846780395</c:v>
                </c:pt>
                <c:pt idx="448">
                  <c:v>-8.8257230498473991</c:v>
                </c:pt>
                <c:pt idx="449">
                  <c:v>-8.8360902271924946</c:v>
                </c:pt>
                <c:pt idx="450">
                  <c:v>-8.8464574167130419</c:v>
                </c:pt>
                <c:pt idx="451">
                  <c:v>-8.8568246184087549</c:v>
                </c:pt>
                <c:pt idx="452">
                  <c:v>-8.8671918322793477</c:v>
                </c:pt>
                <c:pt idx="453">
                  <c:v>-8.8775590583245361</c:v>
                </c:pt>
                <c:pt idx="454">
                  <c:v>-8.887926296544034</c:v>
                </c:pt>
                <c:pt idx="455">
                  <c:v>-8.8982935469375573</c:v>
                </c:pt>
                <c:pt idx="456">
                  <c:v>-8.9086608095048181</c:v>
                </c:pt>
                <c:pt idx="457">
                  <c:v>-8.9190280842455341</c:v>
                </c:pt>
                <c:pt idx="458">
                  <c:v>-8.9293953711594192</c:v>
                </c:pt>
                <c:pt idx="459">
                  <c:v>-8.9397626702461874</c:v>
                </c:pt>
                <c:pt idx="460">
                  <c:v>-8.9501299815055528</c:v>
                </c:pt>
                <c:pt idx="461">
                  <c:v>-8.9604973049372312</c:v>
                </c:pt>
                <c:pt idx="462">
                  <c:v>-8.9708646405409365</c:v>
                </c:pt>
                <c:pt idx="463">
                  <c:v>-8.9812319883163845</c:v>
                </c:pt>
                <c:pt idx="464">
                  <c:v>-8.9915993482632892</c:v>
                </c:pt>
                <c:pt idx="465">
                  <c:v>-9.0019667203813665</c:v>
                </c:pt>
                <c:pt idx="466">
                  <c:v>-9.0123341046703302</c:v>
                </c:pt>
                <c:pt idx="467">
                  <c:v>-9.0227015011298946</c:v>
                </c:pt>
                <c:pt idx="468">
                  <c:v>-9.0330689097597752</c:v>
                </c:pt>
                <c:pt idx="469">
                  <c:v>-9.0434363305596861</c:v>
                </c:pt>
                <c:pt idx="470">
                  <c:v>-9.0538037635293431</c:v>
                </c:pt>
                <c:pt idx="471">
                  <c:v>-9.0641712086684603</c:v>
                </c:pt>
                <c:pt idx="472">
                  <c:v>-9.0745386659767515</c:v>
                </c:pt>
                <c:pt idx="473">
                  <c:v>-9.0849061354539327</c:v>
                </c:pt>
                <c:pt idx="474">
                  <c:v>-9.0952736170997195</c:v>
                </c:pt>
                <c:pt idx="475">
                  <c:v>-9.1056411109138242</c:v>
                </c:pt>
                <c:pt idx="476">
                  <c:v>-9.1160086168959626</c:v>
                </c:pt>
                <c:pt idx="477">
                  <c:v>-9.1263761350458505</c:v>
                </c:pt>
                <c:pt idx="478">
                  <c:v>-9.1367436653632019</c:v>
                </c:pt>
                <c:pt idx="479">
                  <c:v>-9.1471112078477326</c:v>
                </c:pt>
                <c:pt idx="480">
                  <c:v>-9.1574787624991565</c:v>
                </c:pt>
                <c:pt idx="481">
                  <c:v>-9.1678463293171877</c:v>
                </c:pt>
                <c:pt idx="482">
                  <c:v>-9.1782139083015419</c:v>
                </c:pt>
                <c:pt idx="483">
                  <c:v>-9.1885814994519333</c:v>
                </c:pt>
                <c:pt idx="484">
                  <c:v>-9.1989491027680774</c:v>
                </c:pt>
                <c:pt idx="485">
                  <c:v>-9.2093167182496884</c:v>
                </c:pt>
                <c:pt idx="486">
                  <c:v>-9.2196843458964803</c:v>
                </c:pt>
                <c:pt idx="487">
                  <c:v>-9.2300519857081689</c:v>
                </c:pt>
                <c:pt idx="488">
                  <c:v>-9.2404196376844698</c:v>
                </c:pt>
                <c:pt idx="489">
                  <c:v>-9.2507873018250972</c:v>
                </c:pt>
                <c:pt idx="490">
                  <c:v>-9.2611549781297651</c:v>
                </c:pt>
                <c:pt idx="491">
                  <c:v>-9.2715226665981891</c:v>
                </c:pt>
                <c:pt idx="492">
                  <c:v>-9.2818903672300852</c:v>
                </c:pt>
                <c:pt idx="493">
                  <c:v>-9.2922580800251673</c:v>
                </c:pt>
                <c:pt idx="494">
                  <c:v>-9.3026258049831494</c:v>
                </c:pt>
                <c:pt idx="495">
                  <c:v>-9.3129935421037473</c:v>
                </c:pt>
                <c:pt idx="496">
                  <c:v>-9.323361291386675</c:v>
                </c:pt>
                <c:pt idx="497">
                  <c:v>-9.3337290528316483</c:v>
                </c:pt>
                <c:pt idx="498">
                  <c:v>-9.3440968264383812</c:v>
                </c:pt>
                <c:pt idx="499">
                  <c:v>-9.3544646122065895</c:v>
                </c:pt>
                <c:pt idx="500">
                  <c:v>-9.3648324101359872</c:v>
                </c:pt>
                <c:pt idx="501">
                  <c:v>-9.3752002202262883</c:v>
                </c:pt>
                <c:pt idx="502">
                  <c:v>-9.3855680424772086</c:v>
                </c:pt>
                <c:pt idx="503">
                  <c:v>-9.3959358768884638</c:v>
                </c:pt>
                <c:pt idx="504">
                  <c:v>-9.406303723459768</c:v>
                </c:pt>
                <c:pt idx="505">
                  <c:v>-9.4166715821908369</c:v>
                </c:pt>
                <c:pt idx="506">
                  <c:v>-9.4270394530813846</c:v>
                </c:pt>
                <c:pt idx="507">
                  <c:v>-9.4374073361311268</c:v>
                </c:pt>
                <c:pt idx="508">
                  <c:v>-9.4477752313397776</c:v>
                </c:pt>
                <c:pt idx="509">
                  <c:v>-9.4581431387070509</c:v>
                </c:pt>
                <c:pt idx="510">
                  <c:v>-9.4685110582326626</c:v>
                </c:pt>
                <c:pt idx="511">
                  <c:v>-9.4788789899163284</c:v>
                </c:pt>
                <c:pt idx="512">
                  <c:v>-9.4892469337577623</c:v>
                </c:pt>
                <c:pt idx="513">
                  <c:v>-9.4996148897566801</c:v>
                </c:pt>
                <c:pt idx="514">
                  <c:v>-9.5099828579127959</c:v>
                </c:pt>
                <c:pt idx="515">
                  <c:v>-9.5203508382258253</c:v>
                </c:pt>
                <c:pt idx="516">
                  <c:v>-9.5307188306954824</c:v>
                </c:pt>
                <c:pt idx="517">
                  <c:v>-9.5410868353214831</c:v>
                </c:pt>
                <c:pt idx="518">
                  <c:v>-9.5514548521035412</c:v>
                </c:pt>
                <c:pt idx="519">
                  <c:v>-9.5618228810413726</c:v>
                </c:pt>
                <c:pt idx="520">
                  <c:v>-9.5721909221346912</c:v>
                </c:pt>
                <c:pt idx="521">
                  <c:v>-9.582558975383213</c:v>
                </c:pt>
                <c:pt idx="522">
                  <c:v>-9.5929270407866518</c:v>
                </c:pt>
                <c:pt idx="523">
                  <c:v>-9.6032951183447235</c:v>
                </c:pt>
                <c:pt idx="524">
                  <c:v>-9.613663208057142</c:v>
                </c:pt>
                <c:pt idx="525">
                  <c:v>-9.6240313099236232</c:v>
                </c:pt>
                <c:pt idx="526">
                  <c:v>-9.6343994239438828</c:v>
                </c:pt>
                <c:pt idx="527">
                  <c:v>-9.6447675501176349</c:v>
                </c:pt>
                <c:pt idx="528">
                  <c:v>-9.6551356884445934</c:v>
                </c:pt>
                <c:pt idx="529">
                  <c:v>-9.6655038389244741</c:v>
                </c:pt>
                <c:pt idx="530">
                  <c:v>-9.6758720015569928</c:v>
                </c:pt>
                <c:pt idx="531">
                  <c:v>-9.6862401763418635</c:v>
                </c:pt>
                <c:pt idx="532">
                  <c:v>-9.696608363278802</c:v>
                </c:pt>
                <c:pt idx="533">
                  <c:v>-9.7069765623675224</c:v>
                </c:pt>
                <c:pt idx="534">
                  <c:v>-9.7173447736077403</c:v>
                </c:pt>
                <c:pt idx="535">
                  <c:v>-9.7277129969991698</c:v>
                </c:pt>
                <c:pt idx="536">
                  <c:v>-9.7380812325415267</c:v>
                </c:pt>
                <c:pt idx="537">
                  <c:v>-9.7484494802345267</c:v>
                </c:pt>
                <c:pt idx="538">
                  <c:v>-9.7588177400778839</c:v>
                </c:pt>
                <c:pt idx="539">
                  <c:v>-9.7691860120713141</c:v>
                </c:pt>
                <c:pt idx="540">
                  <c:v>-9.7795542962145312</c:v>
                </c:pt>
                <c:pt idx="541">
                  <c:v>-9.7899225925072511</c:v>
                </c:pt>
                <c:pt idx="542">
                  <c:v>-9.8002909009491876</c:v>
                </c:pt>
                <c:pt idx="543">
                  <c:v>-9.8106592215400568</c:v>
                </c:pt>
                <c:pt idx="544">
                  <c:v>-9.8210275542795742</c:v>
                </c:pt>
                <c:pt idx="545">
                  <c:v>-9.8313958991674539</c:v>
                </c:pt>
                <c:pt idx="546">
                  <c:v>-9.84176425620341</c:v>
                </c:pt>
                <c:pt idx="547">
                  <c:v>-9.8521326253871599</c:v>
                </c:pt>
                <c:pt idx="548">
                  <c:v>-9.8625010067184178</c:v>
                </c:pt>
                <c:pt idx="549">
                  <c:v>-9.8728694001968975</c:v>
                </c:pt>
                <c:pt idx="550">
                  <c:v>-9.8832378058223149</c:v>
                </c:pt>
                <c:pt idx="551">
                  <c:v>-9.8936062235943858</c:v>
                </c:pt>
                <c:pt idx="552">
                  <c:v>-9.9039746535128241</c:v>
                </c:pt>
                <c:pt idx="553">
                  <c:v>-9.9143430955773457</c:v>
                </c:pt>
                <c:pt idx="554">
                  <c:v>-9.9247115497876646</c:v>
                </c:pt>
                <c:pt idx="555">
                  <c:v>-9.9350800161434965</c:v>
                </c:pt>
                <c:pt idx="556">
                  <c:v>-9.9454484946445572</c:v>
                </c:pt>
                <c:pt idx="557">
                  <c:v>-9.9558169852905607</c:v>
                </c:pt>
                <c:pt idx="558">
                  <c:v>-9.9661854880812228</c:v>
                </c:pt>
                <c:pt idx="559">
                  <c:v>-9.9765540030162576</c:v>
                </c:pt>
                <c:pt idx="560">
                  <c:v>-9.9869225300953808</c:v>
                </c:pt>
                <c:pt idx="561">
                  <c:v>-9.9972910693183081</c:v>
                </c:pt>
                <c:pt idx="562">
                  <c:v>-10.007659620684754</c:v>
                </c:pt>
                <c:pt idx="563">
                  <c:v>-10.018028184194433</c:v>
                </c:pt>
                <c:pt idx="564">
                  <c:v>-10.028396759847062</c:v>
                </c:pt>
                <c:pt idx="565">
                  <c:v>-10.038765347642356</c:v>
                </c:pt>
                <c:pt idx="566">
                  <c:v>-10.049133947580028</c:v>
                </c:pt>
                <c:pt idx="567">
                  <c:v>-10.059502559659794</c:v>
                </c:pt>
                <c:pt idx="568">
                  <c:v>-10.06987118388137</c:v>
                </c:pt>
                <c:pt idx="569">
                  <c:v>-10.08023982024447</c:v>
                </c:pt>
                <c:pt idx="570">
                  <c:v>-10.09060846874881</c:v>
                </c:pt>
                <c:pt idx="571">
                  <c:v>-10.100977129394105</c:v>
                </c:pt>
                <c:pt idx="572">
                  <c:v>-10.111345802180068</c:v>
                </c:pt>
                <c:pt idx="573">
                  <c:v>-10.121714487106418</c:v>
                </c:pt>
                <c:pt idx="574">
                  <c:v>-10.132083184172867</c:v>
                </c:pt>
                <c:pt idx="575">
                  <c:v>-10.142451893379132</c:v>
                </c:pt>
                <c:pt idx="576">
                  <c:v>-10.152820614724927</c:v>
                </c:pt>
                <c:pt idx="577">
                  <c:v>-10.163189348209968</c:v>
                </c:pt>
                <c:pt idx="578">
                  <c:v>-10.17355809383397</c:v>
                </c:pt>
                <c:pt idx="579">
                  <c:v>-10.183926851596647</c:v>
                </c:pt>
                <c:pt idx="580">
                  <c:v>-10.194295621497716</c:v>
                </c:pt>
                <c:pt idx="581">
                  <c:v>-10.20466440353689</c:v>
                </c:pt>
                <c:pt idx="582">
                  <c:v>-10.215033197713886</c:v>
                </c:pt>
                <c:pt idx="583">
                  <c:v>-10.225402004028419</c:v>
                </c:pt>
                <c:pt idx="584">
                  <c:v>-10.235770822480205</c:v>
                </c:pt>
                <c:pt idx="585">
                  <c:v>-10.246139653068958</c:v>
                </c:pt>
                <c:pt idx="586">
                  <c:v>-10.256508495794392</c:v>
                </c:pt>
                <c:pt idx="587">
                  <c:v>-10.266877350656225</c:v>
                </c:pt>
                <c:pt idx="588">
                  <c:v>-10.27724621765417</c:v>
                </c:pt>
                <c:pt idx="589">
                  <c:v>-10.287615096787942</c:v>
                </c:pt>
                <c:pt idx="590">
                  <c:v>-10.297983988057258</c:v>
                </c:pt>
                <c:pt idx="591">
                  <c:v>-10.308352891461832</c:v>
                </c:pt>
                <c:pt idx="592">
                  <c:v>-10.31872180700138</c:v>
                </c:pt>
                <c:pt idx="593">
                  <c:v>-10.329090734675615</c:v>
                </c:pt>
                <c:pt idx="594">
                  <c:v>-10.339459674484255</c:v>
                </c:pt>
                <c:pt idx="595">
                  <c:v>-10.349828626427014</c:v>
                </c:pt>
                <c:pt idx="596">
                  <c:v>-10.360197590503606</c:v>
                </c:pt>
                <c:pt idx="597">
                  <c:v>-10.370566566713748</c:v>
                </c:pt>
                <c:pt idx="598">
                  <c:v>-10.380935555057155</c:v>
                </c:pt>
                <c:pt idx="599">
                  <c:v>-10.391304555533543</c:v>
                </c:pt>
                <c:pt idx="600">
                  <c:v>-10.401673568142625</c:v>
                </c:pt>
                <c:pt idx="601">
                  <c:v>-10.412042592884118</c:v>
                </c:pt>
                <c:pt idx="602">
                  <c:v>-10.422411629757738</c:v>
                </c:pt>
                <c:pt idx="603">
                  <c:v>-10.432780678763198</c:v>
                </c:pt>
                <c:pt idx="604">
                  <c:v>-10.443149739900214</c:v>
                </c:pt>
                <c:pt idx="605">
                  <c:v>-10.453518813168502</c:v>
                </c:pt>
                <c:pt idx="606">
                  <c:v>-10.463887898567776</c:v>
                </c:pt>
                <c:pt idx="607">
                  <c:v>-10.474256996097754</c:v>
                </c:pt>
                <c:pt idx="608">
                  <c:v>-10.484626105758148</c:v>
                </c:pt>
                <c:pt idx="609">
                  <c:v>-10.494995227548674</c:v>
                </c:pt>
                <c:pt idx="610">
                  <c:v>-10.505364361469049</c:v>
                </c:pt>
                <c:pt idx="611">
                  <c:v>-10.515733507518988</c:v>
                </c:pt>
                <c:pt idx="612">
                  <c:v>-10.526102665698204</c:v>
                </c:pt>
                <c:pt idx="613">
                  <c:v>-10.536471836006415</c:v>
                </c:pt>
                <c:pt idx="614">
                  <c:v>-10.546841018443335</c:v>
                </c:pt>
                <c:pt idx="615">
                  <c:v>-10.557210213008679</c:v>
                </c:pt>
                <c:pt idx="616">
                  <c:v>-10.567579419702163</c:v>
                </c:pt>
                <c:pt idx="617">
                  <c:v>-10.577948638523502</c:v>
                </c:pt>
                <c:pt idx="618">
                  <c:v>-10.58831786947241</c:v>
                </c:pt>
                <c:pt idx="619">
                  <c:v>-10.598687112548605</c:v>
                </c:pt>
                <c:pt idx="620">
                  <c:v>-10.609056367751801</c:v>
                </c:pt>
                <c:pt idx="621">
                  <c:v>-10.619425635081713</c:v>
                </c:pt>
                <c:pt idx="622">
                  <c:v>-10.629794914538056</c:v>
                </c:pt>
                <c:pt idx="623">
                  <c:v>-10.640164206120547</c:v>
                </c:pt>
                <c:pt idx="624">
                  <c:v>-10.6505335098289</c:v>
                </c:pt>
                <c:pt idx="625">
                  <c:v>-10.660902825662831</c:v>
                </c:pt>
                <c:pt idx="626">
                  <c:v>-10.671272153622054</c:v>
                </c:pt>
                <c:pt idx="627">
                  <c:v>-10.681641493706286</c:v>
                </c:pt>
                <c:pt idx="628">
                  <c:v>-10.692010845915242</c:v>
                </c:pt>
                <c:pt idx="629">
                  <c:v>-10.702380210248636</c:v>
                </c:pt>
                <c:pt idx="630">
                  <c:v>-10.712749586706185</c:v>
                </c:pt>
                <c:pt idx="631">
                  <c:v>-10.723118975287603</c:v>
                </c:pt>
                <c:pt idx="632">
                  <c:v>-10.733488375992607</c:v>
                </c:pt>
                <c:pt idx="633">
                  <c:v>-10.743857788820911</c:v>
                </c:pt>
                <c:pt idx="634">
                  <c:v>-10.75422721377223</c:v>
                </c:pt>
                <c:pt idx="635">
                  <c:v>-10.764596650846281</c:v>
                </c:pt>
                <c:pt idx="636">
                  <c:v>-10.774966100042779</c:v>
                </c:pt>
                <c:pt idx="637">
                  <c:v>-10.785335561361439</c:v>
                </c:pt>
                <c:pt idx="638">
                  <c:v>-10.795705034801976</c:v>
                </c:pt>
                <c:pt idx="639">
                  <c:v>-10.806074520364106</c:v>
                </c:pt>
                <c:pt idx="640">
                  <c:v>-10.816444018047545</c:v>
                </c:pt>
                <c:pt idx="641">
                  <c:v>-10.826813527852007</c:v>
                </c:pt>
                <c:pt idx="642">
                  <c:v>-10.837183049777208</c:v>
                </c:pt>
                <c:pt idx="643">
                  <c:v>-10.847552583822862</c:v>
                </c:pt>
                <c:pt idx="644">
                  <c:v>-10.857922129988687</c:v>
                </c:pt>
                <c:pt idx="645">
                  <c:v>-10.868291688274397</c:v>
                </c:pt>
                <c:pt idx="646">
                  <c:v>-10.878661258679708</c:v>
                </c:pt>
                <c:pt idx="647">
                  <c:v>-10.889030841204335</c:v>
                </c:pt>
                <c:pt idx="648">
                  <c:v>-10.899400435847992</c:v>
                </c:pt>
                <c:pt idx="649">
                  <c:v>-10.909770042610397</c:v>
                </c:pt>
                <c:pt idx="650">
                  <c:v>-10.920139661491264</c:v>
                </c:pt>
                <c:pt idx="651">
                  <c:v>-10.93050929249031</c:v>
                </c:pt>
                <c:pt idx="652">
                  <c:v>-10.940878935607248</c:v>
                </c:pt>
                <c:pt idx="653">
                  <c:v>-10.951248590841796</c:v>
                </c:pt>
                <c:pt idx="654">
                  <c:v>-10.961618258193669</c:v>
                </c:pt>
                <c:pt idx="655">
                  <c:v>-10.971987937662579</c:v>
                </c:pt>
                <c:pt idx="656">
                  <c:v>-10.982357629248245</c:v>
                </c:pt>
                <c:pt idx="657">
                  <c:v>-10.992727332950382</c:v>
                </c:pt>
                <c:pt idx="658">
                  <c:v>-11.003097048768705</c:v>
                </c:pt>
                <c:pt idx="659">
                  <c:v>-11.013466776702929</c:v>
                </c:pt>
                <c:pt idx="660">
                  <c:v>-11.02383651675277</c:v>
                </c:pt>
                <c:pt idx="661">
                  <c:v>-11.034206268917943</c:v>
                </c:pt>
                <c:pt idx="662">
                  <c:v>-11.044576033198164</c:v>
                </c:pt>
                <c:pt idx="663">
                  <c:v>-11.054945809593148</c:v>
                </c:pt>
                <c:pt idx="664">
                  <c:v>-11.065315598102611</c:v>
                </c:pt>
                <c:pt idx="665">
                  <c:v>-11.075685398726268</c:v>
                </c:pt>
                <c:pt idx="666">
                  <c:v>-11.086055211463835</c:v>
                </c:pt>
                <c:pt idx="667">
                  <c:v>-11.096425036315027</c:v>
                </c:pt>
                <c:pt idx="668">
                  <c:v>-11.106794873279561</c:v>
                </c:pt>
                <c:pt idx="669">
                  <c:v>-11.117164722357151</c:v>
                </c:pt>
                <c:pt idx="670">
                  <c:v>-11.127534583547513</c:v>
                </c:pt>
                <c:pt idx="671">
                  <c:v>-11.137904456850363</c:v>
                </c:pt>
                <c:pt idx="672">
                  <c:v>-11.148274342265415</c:v>
                </c:pt>
                <c:pt idx="673">
                  <c:v>-11.158644239792386</c:v>
                </c:pt>
                <c:pt idx="674">
                  <c:v>-11.169014149430989</c:v>
                </c:pt>
                <c:pt idx="675">
                  <c:v>-11.179384071180943</c:v>
                </c:pt>
                <c:pt idx="676">
                  <c:v>-11.18975400504196</c:v>
                </c:pt>
                <c:pt idx="677">
                  <c:v>-11.20012395101376</c:v>
                </c:pt>
                <c:pt idx="678">
                  <c:v>-11.210493909096055</c:v>
                </c:pt>
                <c:pt idx="679">
                  <c:v>-11.220863879288562</c:v>
                </c:pt>
                <c:pt idx="680">
                  <c:v>-11.231233861590995</c:v>
                </c:pt>
                <c:pt idx="681">
                  <c:v>-11.241603856003072</c:v>
                </c:pt>
                <c:pt idx="682">
                  <c:v>-11.251973862524506</c:v>
                </c:pt>
                <c:pt idx="683">
                  <c:v>-11.262343881155015</c:v>
                </c:pt>
                <c:pt idx="684">
                  <c:v>-11.272713911894312</c:v>
                </c:pt>
                <c:pt idx="685">
                  <c:v>-11.283083954742116</c:v>
                </c:pt>
                <c:pt idx="686">
                  <c:v>-11.29345400969814</c:v>
                </c:pt>
                <c:pt idx="687">
                  <c:v>-11.303824076762099</c:v>
                </c:pt>
                <c:pt idx="688">
                  <c:v>-11.314194155933711</c:v>
                </c:pt>
                <c:pt idx="689">
                  <c:v>-11.324564247212688</c:v>
                </c:pt>
                <c:pt idx="690">
                  <c:v>-11.334934350598749</c:v>
                </c:pt>
                <c:pt idx="691">
                  <c:v>-11.345304466091608</c:v>
                </c:pt>
                <c:pt idx="692">
                  <c:v>-11.355674593690981</c:v>
                </c:pt>
                <c:pt idx="693">
                  <c:v>-11.366044733396585</c:v>
                </c:pt>
                <c:pt idx="694">
                  <c:v>-11.376414885208133</c:v>
                </c:pt>
                <c:pt idx="695">
                  <c:v>-11.386785049125342</c:v>
                </c:pt>
                <c:pt idx="696">
                  <c:v>-11.397155225147927</c:v>
                </c:pt>
                <c:pt idx="697">
                  <c:v>-11.407525413275604</c:v>
                </c:pt>
                <c:pt idx="698">
                  <c:v>-11.417895613508088</c:v>
                </c:pt>
                <c:pt idx="699">
                  <c:v>-11.428265825845097</c:v>
                </c:pt>
                <c:pt idx="700">
                  <c:v>-11.438636050286345</c:v>
                </c:pt>
                <c:pt idx="701">
                  <c:v>-11.449006286831546</c:v>
                </c:pt>
                <c:pt idx="702">
                  <c:v>-11.459376535480418</c:v>
                </c:pt>
                <c:pt idx="703">
                  <c:v>-11.469746796232675</c:v>
                </c:pt>
                <c:pt idx="704">
                  <c:v>-11.480117069088035</c:v>
                </c:pt>
                <c:pt idx="705">
                  <c:v>-11.490487354046211</c:v>
                </c:pt>
                <c:pt idx="706">
                  <c:v>-11.500857651106919</c:v>
                </c:pt>
                <c:pt idx="707">
                  <c:v>-11.511227960269876</c:v>
                </c:pt>
                <c:pt idx="708">
                  <c:v>-11.521598281534796</c:v>
                </c:pt>
                <c:pt idx="709">
                  <c:v>-11.531968614901396</c:v>
                </c:pt>
                <c:pt idx="710">
                  <c:v>-11.542338960369392</c:v>
                </c:pt>
                <c:pt idx="711">
                  <c:v>-11.552709317938499</c:v>
                </c:pt>
                <c:pt idx="712">
                  <c:v>-11.563079687608433</c:v>
                </c:pt>
                <c:pt idx="713">
                  <c:v>-11.573450069378909</c:v>
                </c:pt>
                <c:pt idx="714">
                  <c:v>-11.583820463249642</c:v>
                </c:pt>
                <c:pt idx="715">
                  <c:v>-11.59419086922035</c:v>
                </c:pt>
                <c:pt idx="716">
                  <c:v>-11.604561287290748</c:v>
                </c:pt>
                <c:pt idx="717">
                  <c:v>-11.61493171746055</c:v>
                </c:pt>
                <c:pt idx="718">
                  <c:v>-11.625302159729474</c:v>
                </c:pt>
                <c:pt idx="719">
                  <c:v>-11.635672614097233</c:v>
                </c:pt>
                <c:pt idx="720">
                  <c:v>-11.646043080563544</c:v>
                </c:pt>
                <c:pt idx="721">
                  <c:v>-11.656413559128124</c:v>
                </c:pt>
                <c:pt idx="722">
                  <c:v>-11.666784049790687</c:v>
                </c:pt>
                <c:pt idx="723">
                  <c:v>-11.677154552550949</c:v>
                </c:pt>
                <c:pt idx="724">
                  <c:v>-11.687525067408625</c:v>
                </c:pt>
                <c:pt idx="725">
                  <c:v>-11.697895594363434</c:v>
                </c:pt>
                <c:pt idx="726">
                  <c:v>-11.708266133415089</c:v>
                </c:pt>
                <c:pt idx="727">
                  <c:v>-11.718636684563306</c:v>
                </c:pt>
                <c:pt idx="728">
                  <c:v>-11.7290072478078</c:v>
                </c:pt>
                <c:pt idx="729">
                  <c:v>-11.739377823148288</c:v>
                </c:pt>
                <c:pt idx="730">
                  <c:v>-11.749748410584486</c:v>
                </c:pt>
                <c:pt idx="731">
                  <c:v>-11.760119010116108</c:v>
                </c:pt>
                <c:pt idx="732">
                  <c:v>-11.770489621742872</c:v>
                </c:pt>
                <c:pt idx="733">
                  <c:v>-11.780860245464492</c:v>
                </c:pt>
                <c:pt idx="734">
                  <c:v>-11.791230881280685</c:v>
                </c:pt>
                <c:pt idx="735">
                  <c:v>-11.801601529191165</c:v>
                </c:pt>
                <c:pt idx="736">
                  <c:v>-11.81197218919565</c:v>
                </c:pt>
                <c:pt idx="737">
                  <c:v>-11.822342861293855</c:v>
                </c:pt>
                <c:pt idx="738">
                  <c:v>-11.832713545485495</c:v>
                </c:pt>
                <c:pt idx="739">
                  <c:v>-11.843084241770285</c:v>
                </c:pt>
                <c:pt idx="740">
                  <c:v>-11.853454950147942</c:v>
                </c:pt>
                <c:pt idx="741">
                  <c:v>-11.863825670618182</c:v>
                </c:pt>
                <c:pt idx="742">
                  <c:v>-11.87419640318072</c:v>
                </c:pt>
                <c:pt idx="743">
                  <c:v>-11.884567147835273</c:v>
                </c:pt>
                <c:pt idx="744">
                  <c:v>-11.894937904581557</c:v>
                </c:pt>
                <c:pt idx="745">
                  <c:v>-11.905308673419286</c:v>
                </c:pt>
                <c:pt idx="746">
                  <c:v>-11.915679454348178</c:v>
                </c:pt>
                <c:pt idx="747">
                  <c:v>-11.926050247367947</c:v>
                </c:pt>
                <c:pt idx="748">
                  <c:v>-11.936421052478307</c:v>
                </c:pt>
                <c:pt idx="749">
                  <c:v>-11.946791869678977</c:v>
                </c:pt>
                <c:pt idx="750">
                  <c:v>-11.957162698969672</c:v>
                </c:pt>
                <c:pt idx="751">
                  <c:v>-11.967533540350107</c:v>
                </c:pt>
                <c:pt idx="752">
                  <c:v>-11.977904393819999</c:v>
                </c:pt>
                <c:pt idx="753">
                  <c:v>-11.988275259379064</c:v>
                </c:pt>
                <c:pt idx="754">
                  <c:v>-11.998646137027016</c:v>
                </c:pt>
                <c:pt idx="755">
                  <c:v>-12.009017026763575</c:v>
                </c:pt>
                <c:pt idx="756">
                  <c:v>-12.019387928588452</c:v>
                </c:pt>
                <c:pt idx="757">
                  <c:v>-12.029758842501366</c:v>
                </c:pt>
                <c:pt idx="758">
                  <c:v>-12.04012976850203</c:v>
                </c:pt>
                <c:pt idx="759">
                  <c:v>-12.050500706590162</c:v>
                </c:pt>
                <c:pt idx="760">
                  <c:v>-12.060871656765476</c:v>
                </c:pt>
                <c:pt idx="761">
                  <c:v>-12.071242619027691</c:v>
                </c:pt>
                <c:pt idx="762">
                  <c:v>-12.08161359337652</c:v>
                </c:pt>
                <c:pt idx="763">
                  <c:v>-12.09198457981168</c:v>
                </c:pt>
                <c:pt idx="764">
                  <c:v>-12.102355578332887</c:v>
                </c:pt>
                <c:pt idx="765">
                  <c:v>-12.112726588939855</c:v>
                </c:pt>
                <c:pt idx="766">
                  <c:v>-12.123097611632303</c:v>
                </c:pt>
                <c:pt idx="767">
                  <c:v>-12.133468646409945</c:v>
                </c:pt>
                <c:pt idx="768">
                  <c:v>-12.143839693272497</c:v>
                </c:pt>
                <c:pt idx="769">
                  <c:v>-12.154210752219676</c:v>
                </c:pt>
                <c:pt idx="770">
                  <c:v>-12.164581823251195</c:v>
                </c:pt>
                <c:pt idx="771">
                  <c:v>-12.174952906366773</c:v>
                </c:pt>
                <c:pt idx="772">
                  <c:v>-12.185324001566125</c:v>
                </c:pt>
                <c:pt idx="773">
                  <c:v>-12.195695108848966</c:v>
                </c:pt>
                <c:pt idx="774">
                  <c:v>-12.206066228215013</c:v>
                </c:pt>
                <c:pt idx="775">
                  <c:v>-12.216437359663981</c:v>
                </c:pt>
                <c:pt idx="776">
                  <c:v>-12.226808503195587</c:v>
                </c:pt>
                <c:pt idx="777">
                  <c:v>-12.237179658809547</c:v>
                </c:pt>
                <c:pt idx="778">
                  <c:v>-12.247550826505575</c:v>
                </c:pt>
                <c:pt idx="779">
                  <c:v>-12.257922006283389</c:v>
                </c:pt>
                <c:pt idx="780">
                  <c:v>-12.268293198142704</c:v>
                </c:pt>
                <c:pt idx="781">
                  <c:v>-12.278664402083235</c:v>
                </c:pt>
                <c:pt idx="782">
                  <c:v>-12.2890356181047</c:v>
                </c:pt>
                <c:pt idx="783">
                  <c:v>-12.299406846206814</c:v>
                </c:pt>
                <c:pt idx="784">
                  <c:v>-12.309778086389294</c:v>
                </c:pt>
                <c:pt idx="785">
                  <c:v>-12.320149338651852</c:v>
                </c:pt>
                <c:pt idx="786">
                  <c:v>-12.330520602994207</c:v>
                </c:pt>
                <c:pt idx="787">
                  <c:v>-12.340891879416077</c:v>
                </c:pt>
                <c:pt idx="788">
                  <c:v>-12.351263167917175</c:v>
                </c:pt>
                <c:pt idx="789">
                  <c:v>-12.361634468497217</c:v>
                </c:pt>
                <c:pt idx="790">
                  <c:v>-12.372005781155918</c:v>
                </c:pt>
                <c:pt idx="791">
                  <c:v>-12.382377105892997</c:v>
                </c:pt>
                <c:pt idx="792">
                  <c:v>-12.39274844270817</c:v>
                </c:pt>
                <c:pt idx="793">
                  <c:v>-12.403119791601149</c:v>
                </c:pt>
                <c:pt idx="794">
                  <c:v>-12.413491152571654</c:v>
                </c:pt>
                <c:pt idx="795">
                  <c:v>-12.423862525619398</c:v>
                </c:pt>
                <c:pt idx="796">
                  <c:v>-12.4342339107441</c:v>
                </c:pt>
                <c:pt idx="797">
                  <c:v>-12.444605307945473</c:v>
                </c:pt>
                <c:pt idx="798">
                  <c:v>-12.454976717223236</c:v>
                </c:pt>
                <c:pt idx="799">
                  <c:v>-12.465348138577102</c:v>
                </c:pt>
                <c:pt idx="800">
                  <c:v>-12.47571957200679</c:v>
                </c:pt>
                <c:pt idx="801">
                  <c:v>-12.486091017512013</c:v>
                </c:pt>
                <c:pt idx="802">
                  <c:v>-12.496462475092489</c:v>
                </c:pt>
                <c:pt idx="803">
                  <c:v>-12.506833944747934</c:v>
                </c:pt>
                <c:pt idx="804">
                  <c:v>-12.517205426478062</c:v>
                </c:pt>
                <c:pt idx="805">
                  <c:v>-12.527576920282591</c:v>
                </c:pt>
                <c:pt idx="806">
                  <c:v>-12.537948426161238</c:v>
                </c:pt>
                <c:pt idx="807">
                  <c:v>-12.548319944113716</c:v>
                </c:pt>
                <c:pt idx="808">
                  <c:v>-12.558691474139744</c:v>
                </c:pt>
                <c:pt idx="809">
                  <c:v>-12.569063016239035</c:v>
                </c:pt>
                <c:pt idx="810">
                  <c:v>-12.579434570411307</c:v>
                </c:pt>
                <c:pt idx="811">
                  <c:v>-12.589806136656275</c:v>
                </c:pt>
                <c:pt idx="812">
                  <c:v>-12.600177714973658</c:v>
                </c:pt>
                <c:pt idx="813">
                  <c:v>-12.610549305363168</c:v>
                </c:pt>
                <c:pt idx="814">
                  <c:v>-12.620920907824523</c:v>
                </c:pt>
                <c:pt idx="815">
                  <c:v>-12.631292522357439</c:v>
                </c:pt>
                <c:pt idx="816">
                  <c:v>-12.641664148961633</c:v>
                </c:pt>
                <c:pt idx="817">
                  <c:v>-12.652035787636819</c:v>
                </c:pt>
                <c:pt idx="818">
                  <c:v>-12.662407438382715</c:v>
                </c:pt>
                <c:pt idx="819">
                  <c:v>-12.672779101199035</c:v>
                </c:pt>
                <c:pt idx="820">
                  <c:v>-12.683150776085498</c:v>
                </c:pt>
                <c:pt idx="821">
                  <c:v>-12.693522463041816</c:v>
                </c:pt>
                <c:pt idx="822">
                  <c:v>-12.703894162067709</c:v>
                </c:pt>
                <c:pt idx="823">
                  <c:v>-12.714265873162891</c:v>
                </c:pt>
                <c:pt idx="824">
                  <c:v>-12.724637596327078</c:v>
                </c:pt>
                <c:pt idx="825">
                  <c:v>-12.735009331559988</c:v>
                </c:pt>
                <c:pt idx="826">
                  <c:v>-12.745381078861335</c:v>
                </c:pt>
                <c:pt idx="827">
                  <c:v>-12.755752838230837</c:v>
                </c:pt>
                <c:pt idx="828">
                  <c:v>-12.766124609668209</c:v>
                </c:pt>
                <c:pt idx="829">
                  <c:v>-12.776496393173167</c:v>
                </c:pt>
                <c:pt idx="830">
                  <c:v>-12.786868188745427</c:v>
                </c:pt>
                <c:pt idx="831">
                  <c:v>-12.797239996384706</c:v>
                </c:pt>
                <c:pt idx="832">
                  <c:v>-12.807611816090718</c:v>
                </c:pt>
                <c:pt idx="833">
                  <c:v>-12.817983647863182</c:v>
                </c:pt>
                <c:pt idx="834">
                  <c:v>-12.828355491701812</c:v>
                </c:pt>
                <c:pt idx="835">
                  <c:v>-12.838727347606325</c:v>
                </c:pt>
                <c:pt idx="836">
                  <c:v>-12.849099215576437</c:v>
                </c:pt>
                <c:pt idx="837">
                  <c:v>-12.859471095611864</c:v>
                </c:pt>
                <c:pt idx="838">
                  <c:v>-12.869842987712323</c:v>
                </c:pt>
                <c:pt idx="839">
                  <c:v>-12.880214891877529</c:v>
                </c:pt>
                <c:pt idx="840">
                  <c:v>-12.890586808107198</c:v>
                </c:pt>
                <c:pt idx="841">
                  <c:v>-12.900958736401048</c:v>
                </c:pt>
                <c:pt idx="842">
                  <c:v>-12.911330676758794</c:v>
                </c:pt>
                <c:pt idx="843">
                  <c:v>-12.921702629180153</c:v>
                </c:pt>
                <c:pt idx="844">
                  <c:v>-12.93207459366484</c:v>
                </c:pt>
                <c:pt idx="845">
                  <c:v>-12.942446570212571</c:v>
                </c:pt>
                <c:pt idx="846">
                  <c:v>-12.952818558823063</c:v>
                </c:pt>
                <c:pt idx="847">
                  <c:v>-12.963190559496031</c:v>
                </c:pt>
                <c:pt idx="848">
                  <c:v>-12.973562572231192</c:v>
                </c:pt>
                <c:pt idx="849">
                  <c:v>-12.983934597028263</c:v>
                </c:pt>
                <c:pt idx="850">
                  <c:v>-12.994306633886959</c:v>
                </c:pt>
                <c:pt idx="851">
                  <c:v>-13.004678682806997</c:v>
                </c:pt>
                <c:pt idx="852">
                  <c:v>-13.015050743788093</c:v>
                </c:pt>
                <c:pt idx="853">
                  <c:v>-13.025422816829963</c:v>
                </c:pt>
                <c:pt idx="854">
                  <c:v>-13.035794901932322</c:v>
                </c:pt>
                <c:pt idx="855">
                  <c:v>-13.046166999094888</c:v>
                </c:pt>
                <c:pt idx="856">
                  <c:v>-13.056539108317377</c:v>
                </c:pt>
                <c:pt idx="857">
                  <c:v>-13.066911229599505</c:v>
                </c:pt>
                <c:pt idx="858">
                  <c:v>-13.077283362940987</c:v>
                </c:pt>
                <c:pt idx="859">
                  <c:v>-13.087655508341541</c:v>
                </c:pt>
                <c:pt idx="860">
                  <c:v>-13.098027665800883</c:v>
                </c:pt>
                <c:pt idx="861">
                  <c:v>-13.108399835318728</c:v>
                </c:pt>
                <c:pt idx="862">
                  <c:v>-13.118772016894793</c:v>
                </c:pt>
                <c:pt idx="863">
                  <c:v>-13.129144210528795</c:v>
                </c:pt>
                <c:pt idx="864">
                  <c:v>-13.139516416220449</c:v>
                </c:pt>
                <c:pt idx="865">
                  <c:v>-13.149888633969471</c:v>
                </c:pt>
                <c:pt idx="866">
                  <c:v>-13.16026086377558</c:v>
                </c:pt>
                <c:pt idx="867">
                  <c:v>-13.170633105638489</c:v>
                </c:pt>
                <c:pt idx="868">
                  <c:v>-13.181005359557915</c:v>
                </c:pt>
                <c:pt idx="869">
                  <c:v>-13.191377625533576</c:v>
                </c:pt>
                <c:pt idx="870">
                  <c:v>-13.201749903565187</c:v>
                </c:pt>
                <c:pt idx="871">
                  <c:v>-13.212122193652464</c:v>
                </c:pt>
                <c:pt idx="872">
                  <c:v>-13.222494495795123</c:v>
                </c:pt>
                <c:pt idx="873">
                  <c:v>-13.232866809992881</c:v>
                </c:pt>
                <c:pt idx="874">
                  <c:v>-13.243239136245455</c:v>
                </c:pt>
                <c:pt idx="875">
                  <c:v>-13.25361147455256</c:v>
                </c:pt>
                <c:pt idx="876">
                  <c:v>-13.263983824913913</c:v>
                </c:pt>
                <c:pt idx="877">
                  <c:v>-13.27435618732923</c:v>
                </c:pt>
                <c:pt idx="878">
                  <c:v>-13.284728561798227</c:v>
                </c:pt>
                <c:pt idx="879">
                  <c:v>-13.29510094832062</c:v>
                </c:pt>
                <c:pt idx="880">
                  <c:v>-13.305473346896127</c:v>
                </c:pt>
                <c:pt idx="881">
                  <c:v>-13.315845757524464</c:v>
                </c:pt>
                <c:pt idx="882">
                  <c:v>-13.326218180205345</c:v>
                </c:pt>
                <c:pt idx="883">
                  <c:v>-13.336590614938489</c:v>
                </c:pt>
                <c:pt idx="884">
                  <c:v>-13.34696306172361</c:v>
                </c:pt>
                <c:pt idx="885">
                  <c:v>-13.357335520560426</c:v>
                </c:pt>
                <c:pt idx="886">
                  <c:v>-13.367707991448652</c:v>
                </c:pt>
                <c:pt idx="887">
                  <c:v>-13.378080474388007</c:v>
                </c:pt>
                <c:pt idx="888">
                  <c:v>-13.388452969378205</c:v>
                </c:pt>
                <c:pt idx="889">
                  <c:v>-13.398825476418963</c:v>
                </c:pt>
                <c:pt idx="890">
                  <c:v>-13.409197995509997</c:v>
                </c:pt>
                <c:pt idx="891">
                  <c:v>-13.419570526651023</c:v>
                </c:pt>
                <c:pt idx="892">
                  <c:v>-13.429943069841759</c:v>
                </c:pt>
                <c:pt idx="893">
                  <c:v>-13.44031562508192</c:v>
                </c:pt>
                <c:pt idx="894">
                  <c:v>-13.450688192371222</c:v>
                </c:pt>
                <c:pt idx="895">
                  <c:v>-13.461060771709382</c:v>
                </c:pt>
                <c:pt idx="896">
                  <c:v>-13.471433363096118</c:v>
                </c:pt>
                <c:pt idx="897">
                  <c:v>-13.481805966531143</c:v>
                </c:pt>
                <c:pt idx="898">
                  <c:v>-13.492178582014175</c:v>
                </c:pt>
                <c:pt idx="899">
                  <c:v>-13.502551209544931</c:v>
                </c:pt>
                <c:pt idx="900">
                  <c:v>-13.512923849123128</c:v>
                </c:pt>
                <c:pt idx="901">
                  <c:v>-13.523296500748481</c:v>
                </c:pt>
                <c:pt idx="902">
                  <c:v>-13.533669164420706</c:v>
                </c:pt>
                <c:pt idx="903">
                  <c:v>-13.544041840139521</c:v>
                </c:pt>
                <c:pt idx="904">
                  <c:v>-13.55441452790464</c:v>
                </c:pt>
                <c:pt idx="905">
                  <c:v>-13.564787227715781</c:v>
                </c:pt>
                <c:pt idx="906">
                  <c:v>-13.575159939572661</c:v>
                </c:pt>
                <c:pt idx="907">
                  <c:v>-13.585532663474995</c:v>
                </c:pt>
                <c:pt idx="908">
                  <c:v>-13.595905399422501</c:v>
                </c:pt>
                <c:pt idx="909">
                  <c:v>-13.606278147414894</c:v>
                </c:pt>
                <c:pt idx="910">
                  <c:v>-13.616650907451891</c:v>
                </c:pt>
                <c:pt idx="911">
                  <c:v>-13.627023679533208</c:v>
                </c:pt>
                <c:pt idx="912">
                  <c:v>-13.637396463658561</c:v>
                </c:pt>
                <c:pt idx="913">
                  <c:v>-13.647769259827669</c:v>
                </c:pt>
                <c:pt idx="914">
                  <c:v>-13.658142068040245</c:v>
                </c:pt>
                <c:pt idx="915">
                  <c:v>-13.668514888296007</c:v>
                </c:pt>
                <c:pt idx="916">
                  <c:v>-13.678887720594673</c:v>
                </c:pt>
                <c:pt idx="917">
                  <c:v>-13.689260564935958</c:v>
                </c:pt>
                <c:pt idx="918">
                  <c:v>-13.699633421319579</c:v>
                </c:pt>
                <c:pt idx="919">
                  <c:v>-13.71000628974525</c:v>
                </c:pt>
                <c:pt idx="920">
                  <c:v>-13.72037917021269</c:v>
                </c:pt>
                <c:pt idx="921">
                  <c:v>-13.730752062721614</c:v>
                </c:pt>
                <c:pt idx="922">
                  <c:v>-13.741124967271739</c:v>
                </c:pt>
                <c:pt idx="923">
                  <c:v>-13.751497883862783</c:v>
                </c:pt>
                <c:pt idx="924">
                  <c:v>-13.761870812494461</c:v>
                </c:pt>
                <c:pt idx="925">
                  <c:v>-13.772243753166489</c:v>
                </c:pt>
                <c:pt idx="926">
                  <c:v>-13.782616705878585</c:v>
                </c:pt>
                <c:pt idx="927">
                  <c:v>-13.792989670630464</c:v>
                </c:pt>
                <c:pt idx="928">
                  <c:v>-13.803362647421842</c:v>
                </c:pt>
                <c:pt idx="929">
                  <c:v>-13.813735636252439</c:v>
                </c:pt>
                <c:pt idx="930">
                  <c:v>-13.824108637121968</c:v>
                </c:pt>
                <c:pt idx="931">
                  <c:v>-13.834481650030147</c:v>
                </c:pt>
                <c:pt idx="932">
                  <c:v>-13.844854674976693</c:v>
                </c:pt>
                <c:pt idx="933">
                  <c:v>-13.855227711961321</c:v>
                </c:pt>
                <c:pt idx="934">
                  <c:v>-13.865600760983748</c:v>
                </c:pt>
                <c:pt idx="935">
                  <c:v>-13.87597382204369</c:v>
                </c:pt>
                <c:pt idx="936">
                  <c:v>-13.886346895140864</c:v>
                </c:pt>
                <c:pt idx="937">
                  <c:v>-13.896719980274987</c:v>
                </c:pt>
                <c:pt idx="938">
                  <c:v>-13.907093077445776</c:v>
                </c:pt>
                <c:pt idx="939">
                  <c:v>-13.917466186652947</c:v>
                </c:pt>
                <c:pt idx="940">
                  <c:v>-13.927839307896216</c:v>
                </c:pt>
                <c:pt idx="941">
                  <c:v>-13.938212441175299</c:v>
                </c:pt>
                <c:pt idx="942">
                  <c:v>-13.948585586489914</c:v>
                </c:pt>
                <c:pt idx="943">
                  <c:v>-13.958958743839776</c:v>
                </c:pt>
                <c:pt idx="944">
                  <c:v>-13.969331913224604</c:v>
                </c:pt>
                <c:pt idx="945">
                  <c:v>-13.979705094644112</c:v>
                </c:pt>
                <c:pt idx="946">
                  <c:v>-13.990078288098017</c:v>
                </c:pt>
                <c:pt idx="947">
                  <c:v>-14.000451493586036</c:v>
                </c:pt>
                <c:pt idx="948">
                  <c:v>-14.010824711107887</c:v>
                </c:pt>
                <c:pt idx="949">
                  <c:v>-14.021197940663285</c:v>
                </c:pt>
                <c:pt idx="950">
                  <c:v>-14.031571182251946</c:v>
                </c:pt>
                <c:pt idx="951">
                  <c:v>-14.041944435873589</c:v>
                </c:pt>
                <c:pt idx="952">
                  <c:v>-14.052317701527928</c:v>
                </c:pt>
                <c:pt idx="953">
                  <c:v>-14.062690979214681</c:v>
                </c:pt>
                <c:pt idx="954">
                  <c:v>-14.073064268933564</c:v>
                </c:pt>
                <c:pt idx="955">
                  <c:v>-14.083437570684293</c:v>
                </c:pt>
                <c:pt idx="956">
                  <c:v>-14.093810884466585</c:v>
                </c:pt>
                <c:pt idx="957">
                  <c:v>-14.104184210280158</c:v>
                </c:pt>
                <c:pt idx="958">
                  <c:v>-14.114557548124727</c:v>
                </c:pt>
                <c:pt idx="959">
                  <c:v>-14.124930898000009</c:v>
                </c:pt>
                <c:pt idx="960">
                  <c:v>-14.135304259905721</c:v>
                </c:pt>
                <c:pt idx="961">
                  <c:v>-14.145677633841579</c:v>
                </c:pt>
                <c:pt idx="962">
                  <c:v>-14.1560510198073</c:v>
                </c:pt>
                <c:pt idx="963">
                  <c:v>-14.166424417802601</c:v>
                </c:pt>
                <c:pt idx="964">
                  <c:v>-14.176797827827198</c:v>
                </c:pt>
                <c:pt idx="965">
                  <c:v>-14.187171249880807</c:v>
                </c:pt>
                <c:pt idx="966">
                  <c:v>-14.197544683963146</c:v>
                </c:pt>
                <c:pt idx="967">
                  <c:v>-14.207918130073931</c:v>
                </c:pt>
                <c:pt idx="968">
                  <c:v>-14.21829158821288</c:v>
                </c:pt>
                <c:pt idx="969">
                  <c:v>-14.228665058379708</c:v>
                </c:pt>
                <c:pt idx="970">
                  <c:v>-14.239038540574132</c:v>
                </c:pt>
                <c:pt idx="971">
                  <c:v>-14.249412034795869</c:v>
                </c:pt>
                <c:pt idx="972">
                  <c:v>-14.259785541044634</c:v>
                </c:pt>
                <c:pt idx="973">
                  <c:v>-14.270159059320147</c:v>
                </c:pt>
                <c:pt idx="974">
                  <c:v>-14.280532589622121</c:v>
                </c:pt>
                <c:pt idx="975">
                  <c:v>-14.290906131950274</c:v>
                </c:pt>
                <c:pt idx="976">
                  <c:v>-14.301279686304325</c:v>
                </c:pt>
                <c:pt idx="977">
                  <c:v>-14.311653252683987</c:v>
                </c:pt>
                <c:pt idx="978">
                  <c:v>-14.32202683108898</c:v>
                </c:pt>
                <c:pt idx="979">
                  <c:v>-14.332400421519019</c:v>
                </c:pt>
                <c:pt idx="980">
                  <c:v>-14.342774023973819</c:v>
                </c:pt>
                <c:pt idx="981">
                  <c:v>-14.353147638453098</c:v>
                </c:pt>
                <c:pt idx="982">
                  <c:v>-14.363521264956574</c:v>
                </c:pt>
                <c:pt idx="983">
                  <c:v>-14.373894903483963</c:v>
                </c:pt>
                <c:pt idx="984">
                  <c:v>-14.384268554034982</c:v>
                </c:pt>
                <c:pt idx="985">
                  <c:v>-14.394642216609347</c:v>
                </c:pt>
                <c:pt idx="986">
                  <c:v>-14.405015891206775</c:v>
                </c:pt>
                <c:pt idx="987">
                  <c:v>-14.415389577826982</c:v>
                </c:pt>
                <c:pt idx="988">
                  <c:v>-14.425763276469686</c:v>
                </c:pt>
                <c:pt idx="989">
                  <c:v>-14.436136987134603</c:v>
                </c:pt>
                <c:pt idx="990">
                  <c:v>-14.44651070982145</c:v>
                </c:pt>
                <c:pt idx="991">
                  <c:v>-14.456884444529942</c:v>
                </c:pt>
                <c:pt idx="992">
                  <c:v>-14.467258191259798</c:v>
                </c:pt>
                <c:pt idx="993">
                  <c:v>-14.477631950010736</c:v>
                </c:pt>
                <c:pt idx="994">
                  <c:v>-14.488005720782468</c:v>
                </c:pt>
                <c:pt idx="995">
                  <c:v>-14.498379503574714</c:v>
                </c:pt>
                <c:pt idx="996">
                  <c:v>-14.508753298387191</c:v>
                </c:pt>
                <c:pt idx="997">
                  <c:v>-14.519127105219615</c:v>
                </c:pt>
                <c:pt idx="998">
                  <c:v>-14.529500924071703</c:v>
                </c:pt>
                <c:pt idx="999">
                  <c:v>-14.53987475494317</c:v>
                </c:pt>
                <c:pt idx="1000">
                  <c:v>-14.550248597833736</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Calculs!$K$4:$K$1004</c:f>
              <c:numCache>
                <c:formatCode>0.00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1211.3494119959028</c:v>
                </c:pt>
                <c:pt idx="198">
                  <c:v>1211.1053146958636</c:v>
                </c:pt>
                <c:pt idx="199">
                  <c:v>1210.7635074863178</c:v>
                </c:pt>
                <c:pt idx="200">
                  <c:v>1210.3241487340288</c:v>
                </c:pt>
                <c:pt idx="201">
                  <c:v>1209.7873990824476</c:v>
                </c:pt>
                <c:pt idx="202">
                  <c:v>1209.1534222588796</c:v>
                </c:pt>
                <c:pt idx="203">
                  <c:v>1208.4223858429123</c:v>
                </c:pt>
                <c:pt idx="204">
                  <c:v>1207.5944619911561</c:v>
                </c:pt>
                <c:pt idx="205">
                  <c:v>1206.6698281144947</c:v>
                </c:pt>
                <c:pt idx="206">
                  <c:v>1205.648667505214</c:v>
                </c:pt>
                <c:pt idx="207">
                  <c:v>1204.5311699125011</c:v>
                </c:pt>
                <c:pt idx="208">
                  <c:v>1203.3175320658406</c:v>
                </c:pt>
                <c:pt idx="209">
                  <c:v>1202.0079581467319</c:v>
                </c:pt>
                <c:pt idx="210">
                  <c:v>1200.6026602099105</c:v>
                </c:pt>
                <c:pt idx="211">
                  <c:v>1199.1018585558509</c:v>
                </c:pt>
                <c:pt idx="212">
                  <c:v>1197.505782056779</c:v>
                </c:pt>
                <c:pt idx="213">
                  <c:v>1195.8146684387302</c:v>
                </c:pt>
                <c:pt idx="214">
                  <c:v>1194.0287645223762</c:v>
                </c:pt>
                <c:pt idx="215">
                  <c:v>1192.1483264254323</c:v>
                </c:pt>
                <c:pt idx="216">
                  <c:v>1190.1736197294601</c:v>
                </c:pt>
                <c:pt idx="217">
                  <c:v>1188.1049196138206</c:v>
                </c:pt>
                <c:pt idx="218">
                  <c:v>1185.9425109594297</c:v>
                </c:pt>
                <c:pt idx="219">
                  <c:v>1183.6866884248316</c:v>
                </c:pt>
                <c:pt idx="220">
                  <c:v>1181.3377564969473</c:v>
                </c:pt>
                <c:pt idx="221">
                  <c:v>1178.8960295186921</c:v>
                </c:pt>
                <c:pt idx="222">
                  <c:v>1176.3618316954833</c:v>
                </c:pt>
                <c:pt idx="223">
                  <c:v>1173.7354970824958</c:v>
                </c:pt>
                <c:pt idx="224">
                  <c:v>1171.0173695543601</c:v>
                </c:pt>
                <c:pt idx="225">
                  <c:v>1168.2078027588475</c:v>
                </c:pt>
                <c:pt idx="226">
                  <c:v>1165.3071600559431</c:v>
                </c:pt>
                <c:pt idx="227">
                  <c:v>1162.3158144435811</c:v>
                </c:pt>
                <c:pt idx="228">
                  <c:v>1159.2341484711931</c:v>
                </c:pt>
                <c:pt idx="229">
                  <c:v>1156.0625541421152</c:v>
                </c:pt>
                <c:pt idx="230">
                  <c:v>1152.8014328058023</c:v>
                </c:pt>
                <c:pt idx="231">
                  <c:v>1149.4511950407073</c:v>
                </c:pt>
                <c:pt idx="232">
                  <c:v>1146.0122605286108</c:v>
                </c:pt>
                <c:pt idx="233">
                  <c:v>1142.4850579211102</c:v>
                </c:pt>
                <c:pt idx="234">
                  <c:v>1138.8700246989204</c:v>
                </c:pt>
                <c:pt idx="235">
                  <c:v>1135.1676070245815</c:v>
                </c:pt>
                <c:pt idx="236">
                  <c:v>1131.3782595891187</c:v>
                </c:pt>
                <c:pt idx="237">
                  <c:v>1127.5024454531588</c:v>
                </c:pt>
                <c:pt idx="238">
                  <c:v>1123.5406358829662</c:v>
                </c:pt>
                <c:pt idx="239">
                  <c:v>1119.4933101818315</c:v>
                </c:pt>
                <c:pt idx="240">
                  <c:v>1115.3609555172097</c:v>
                </c:pt>
                <c:pt idx="241">
                  <c:v>1111.1440667439842</c:v>
                </c:pt>
                <c:pt idx="242">
                  <c:v>1106.8431462242033</c:v>
                </c:pt>
                <c:pt idx="243">
                  <c:v>1102.4587036436194</c:v>
                </c:pt>
                <c:pt idx="244">
                  <c:v>1097.9912558253368</c:v>
                </c:pt>
                <c:pt idx="245">
                  <c:v>1093.4413265408627</c:v>
                </c:pt>
                <c:pt idx="246">
                  <c:v>1088.8094463188345</c:v>
                </c:pt>
                <c:pt idx="247">
                  <c:v>1084.0961522516861</c:v>
                </c:pt>
                <c:pt idx="248">
                  <c:v>1079.3019878005048</c:v>
                </c:pt>
                <c:pt idx="249">
                  <c:v>1074.4275025983115</c:v>
                </c:pt>
                <c:pt idx="250">
                  <c:v>1069.4732522519969</c:v>
                </c:pt>
                <c:pt idx="251">
                  <c:v>1064.4397981431268</c:v>
                </c:pt>
                <c:pt idx="252">
                  <c:v>1059.327707227827</c:v>
                </c:pt>
                <c:pt idx="253">
                  <c:v>1054.1375518359471</c:v>
                </c:pt>
                <c:pt idx="254">
                  <c:v>1048.8699094696951</c:v>
                </c:pt>
                <c:pt idx="255">
                  <c:v>1043.5253626019294</c:v>
                </c:pt>
                <c:pt idx="256">
                  <c:v>1038.1044984742825</c:v>
                </c:pt>
                <c:pt idx="257">
                  <c:v>1032.6079088952933</c:v>
                </c:pt>
                <c:pt idx="258">
                  <c:v>1027.036190038707</c:v>
                </c:pt>
                <c:pt idx="259">
                  <c:v>1021.3899422421067</c:v>
                </c:pt>
                <c:pt idx="260">
                  <c:v>1015.6697698060287</c:v>
                </c:pt>
                <c:pt idx="261">
                  <c:v>1009.8762807937078</c:v>
                </c:pt>
                <c:pt idx="262">
                  <c:v>1004.0100868315976</c:v>
                </c:pt>
                <c:pt idx="263">
                  <c:v>998.07180291080272</c:v>
                </c:pt>
                <c:pt idx="264">
                  <c:v>992.06204718955348</c:v>
                </c:pt>
                <c:pt idx="265">
                  <c:v>985.98144079685358</c:v>
                </c:pt>
                <c:pt idx="266">
                  <c:v>979.83060763742071</c:v>
                </c:pt>
                <c:pt idx="267">
                  <c:v>973.6101741980392</c:v>
                </c:pt>
                <c:pt idx="268">
                  <c:v>967.32076935543796</c:v>
                </c:pt>
                <c:pt idx="269">
                  <c:v>960.96302418580194</c:v>
                </c:pt>
                <c:pt idx="270">
                  <c:v>954.53757177602176</c:v>
                </c:pt>
                <c:pt idx="271">
                  <c:v>948.04504703678015</c:v>
                </c:pt>
                <c:pt idx="272">
                  <c:v>941.48608651757206</c:v>
                </c:pt>
                <c:pt idx="273">
                  <c:v>934.86132822374793</c:v>
                </c:pt>
                <c:pt idx="274">
                  <c:v>928.17141143566812</c:v>
                </c:pt>
                <c:pt idx="275">
                  <c:v>921.41697653004974</c:v>
                </c:pt>
                <c:pt idx="276">
                  <c:v>914.59866480358539</c:v>
                </c:pt>
                <c:pt idx="277">
                  <c:v>907.71711829890717</c:v>
                </c:pt>
                <c:pt idx="278">
                  <c:v>900.77297963296667</c:v>
                </c:pt>
                <c:pt idx="279">
                  <c:v>893.76689182789721</c:v>
                </c:pt>
                <c:pt idx="280">
                  <c:v>886.69949814441998</c:v>
                </c:pt>
                <c:pt idx="281">
                  <c:v>879.57144191785324</c:v>
                </c:pt>
                <c:pt idx="282">
                  <c:v>872.38336639677834</c:v>
                </c:pt>
                <c:pt idx="283">
                  <c:v>865.13591458441454</c:v>
                </c:pt>
                <c:pt idx="284">
                  <c:v>857.8297290827478</c:v>
                </c:pt>
                <c:pt idx="285">
                  <c:v>850.46545193945974</c:v>
                </c:pt>
                <c:pt idx="286">
                  <c:v>843.04372449769335</c:v>
                </c:pt>
                <c:pt idx="287">
                  <c:v>835.56518724869522</c:v>
                </c:pt>
                <c:pt idx="288">
                  <c:v>828.03047968736428</c:v>
                </c:pt>
                <c:pt idx="289">
                  <c:v>820.44024017073866</c:v>
                </c:pt>
                <c:pt idx="290">
                  <c:v>812.79510577944552</c:v>
                </c:pt>
                <c:pt idx="291">
                  <c:v>805.0957121821383</c:v>
                </c:pt>
                <c:pt idx="292">
                  <c:v>797.34269350293948</c:v>
                </c:pt>
                <c:pt idx="293">
                  <c:v>789.5366821919074</c:v>
                </c:pt>
                <c:pt idx="294">
                  <c:v>781.67830889853963</c:v>
                </c:pt>
                <c:pt idx="295">
                  <c:v>773.76820234832394</c:v>
                </c:pt>
                <c:pt idx="296">
                  <c:v>765.80698922234592</c:v>
                </c:pt>
                <c:pt idx="297">
                  <c:v>757.7952940399565</c:v>
                </c:pt>
                <c:pt idx="298">
                  <c:v>749.73373904450409</c:v>
                </c:pt>
                <c:pt idx="299">
                  <c:v>741.62294409212905</c:v>
                </c:pt>
                <c:pt idx="300">
                  <c:v>733.46352654361965</c:v>
                </c:pt>
                <c:pt idx="301">
                  <c:v>725.25610115932329</c:v>
                </c:pt>
                <c:pt idx="302">
                  <c:v>717.00127999710583</c:v>
                </c:pt>
                <c:pt idx="303">
                  <c:v>708.69967231334965</c:v>
                </c:pt>
                <c:pt idx="304">
                  <c:v>700.35188446697759</c:v>
                </c:pt>
                <c:pt idx="305">
                  <c:v>691.95851982648981</c:v>
                </c:pt>
                <c:pt idx="306">
                  <c:v>683.52017867999587</c:v>
                </c:pt>
                <c:pt idx="307">
                  <c:v>675.03745814822571</c:v>
                </c:pt>
                <c:pt idx="308">
                  <c:v>666.51095210049823</c:v>
                </c:pt>
                <c:pt idx="309">
                  <c:v>657.94125107362572</c:v>
                </c:pt>
                <c:pt idx="310">
                  <c:v>649.32894219373156</c:v>
                </c:pt>
                <c:pt idx="311">
                  <c:v>640.67460910095485</c:v>
                </c:pt>
                <c:pt idx="312">
                  <c:v>631.97883187701598</c:v>
                </c:pt>
                <c:pt idx="313">
                  <c:v>623.24218697561457</c:v>
                </c:pt>
                <c:pt idx="314">
                  <c:v>614.46524715563044</c:v>
                </c:pt>
                <c:pt idx="315">
                  <c:v>605.64858141709578</c:v>
                </c:pt>
                <c:pt idx="316">
                  <c:v>596.7927549399077</c:v>
                </c:pt>
                <c:pt idx="317">
                  <c:v>587.89832902524643</c:v>
                </c:pt>
                <c:pt idx="318">
                  <c:v>578.96586103966524</c:v>
                </c:pt>
                <c:pt idx="319">
                  <c:v>569.99590436181597</c:v>
                </c:pt>
                <c:pt idx="320">
                  <c:v>560.9890083317747</c:v>
                </c:pt>
                <c:pt idx="321">
                  <c:v>551.94571820292867</c:v>
                </c:pt>
                <c:pt idx="322">
                  <c:v>542.86657509638735</c:v>
                </c:pt>
                <c:pt idx="323">
                  <c:v>533.75211595787732</c:v>
                </c:pt>
                <c:pt idx="324">
                  <c:v>524.60287351708268</c:v>
                </c:pt>
                <c:pt idx="325">
                  <c:v>515.4193762493893</c:v>
                </c:pt>
                <c:pt idx="326">
                  <c:v>506.20214833999239</c:v>
                </c:pt>
                <c:pt idx="327">
                  <c:v>496.95170965032571</c:v>
                </c:pt>
                <c:pt idx="328">
                  <c:v>487.66857568677062</c:v>
                </c:pt>
                <c:pt idx="329">
                  <c:v>478.35325757160217</c:v>
                </c:pt>
                <c:pt idx="330">
                  <c:v>469.00626201612971</c:v>
                </c:pt>
                <c:pt idx="331">
                  <c:v>459.6280912959889</c:v>
                </c:pt>
                <c:pt idx="332">
                  <c:v>450.21924322854164</c:v>
                </c:pt>
                <c:pt idx="333">
                  <c:v>440.7802111523406</c:v>
                </c:pt>
                <c:pt idx="334">
                  <c:v>431.31148390861404</c:v>
                </c:pt>
                <c:pt idx="335">
                  <c:v>421.81354582472824</c:v>
                </c:pt>
                <c:pt idx="336">
                  <c:v>412.28687669958242</c:v>
                </c:pt>
                <c:pt idx="337">
                  <c:v>402.73195179089294</c:v>
                </c:pt>
                <c:pt idx="338">
                  <c:v>393.14924180432286</c:v>
                </c:pt>
                <c:pt idx="339">
                  <c:v>383.53921288441296</c:v>
                </c:pt>
                <c:pt idx="340">
                  <c:v>373.90232660727025</c:v>
                </c:pt>
                <c:pt idx="341">
                  <c:v>364.23903997497092</c:v>
                </c:pt>
                <c:pt idx="342">
                  <c:v>354.54980541163371</c:v>
                </c:pt>
                <c:pt idx="343">
                  <c:v>344.83507076112096</c:v>
                </c:pt>
                <c:pt idx="344">
                  <c:v>335.09527928632417</c:v>
                </c:pt>
                <c:pt idx="345">
                  <c:v>325.33086966999122</c:v>
                </c:pt>
                <c:pt idx="346">
                  <c:v>315.54227601705321</c:v>
                </c:pt>
                <c:pt idx="347">
                  <c:v>305.7299278584083</c:v>
                </c:pt>
                <c:pt idx="348">
                  <c:v>295.89425015612125</c:v>
                </c:pt>
                <c:pt idx="349">
                  <c:v>286.03566330999712</c:v>
                </c:pt>
                <c:pt idx="350">
                  <c:v>276.15458316548808</c:v>
                </c:pt>
                <c:pt idx="351">
                  <c:v>266.2514210228926</c:v>
                </c:pt>
                <c:pt idx="352">
                  <c:v>256.32658364780764</c:v>
                </c:pt>
                <c:pt idx="353">
                  <c:v>246.38047328279282</c:v>
                </c:pt>
                <c:pt idx="354">
                  <c:v>236.41348766020886</c:v>
                </c:pt>
                <c:pt idx="355">
                  <c:v>226.42602001619051</c:v>
                </c:pt>
                <c:pt idx="356">
                  <c:v>216.41845910571607</c:v>
                </c:pt>
                <c:pt idx="357">
                  <c:v>206.39118921873603</c:v>
                </c:pt>
                <c:pt idx="358">
                  <c:v>196.3445901973233</c:v>
                </c:pt>
                <c:pt idx="359">
                  <c:v>186.27903745380874</c:v>
                </c:pt>
                <c:pt idx="360">
                  <c:v>176.19490198986566</c:v>
                </c:pt>
                <c:pt idx="361">
                  <c:v>166.09255041650795</c:v>
                </c:pt>
                <c:pt idx="362">
                  <c:v>155.97234497496686</c:v>
                </c:pt>
                <c:pt idx="363">
                  <c:v>145.83464355841215</c:v>
                </c:pt>
                <c:pt idx="364">
                  <c:v>135.67979973448368</c:v>
                </c:pt>
                <c:pt idx="365">
                  <c:v>125.50816276860054</c:v>
                </c:pt>
                <c:pt idx="366">
                  <c:v>115.32007764801492</c:v>
                </c:pt>
                <c:pt idx="367">
                  <c:v>105.11588510657889</c:v>
                </c:pt>
                <c:pt idx="368">
                  <c:v>94.895921650192676</c:v>
                </c:pt>
                <c:pt idx="369">
                  <c:v>84.660519582903788</c:v>
                </c:pt>
                <c:pt idx="370">
                  <c:v>74.410007033626698</c:v>
                </c:pt>
                <c:pt idx="371">
                  <c:v>64.14470798345377</c:v>
                </c:pt>
                <c:pt idx="372">
                  <c:v>53.864942293528301</c:v>
                </c:pt>
                <c:pt idx="373">
                  <c:v>43.57102573345162</c:v>
                </c:pt>
                <c:pt idx="374">
                  <c:v>33.263270010196393</c:v>
                </c:pt>
                <c:pt idx="375">
                  <c:v>22.941982797499143</c:v>
                </c:pt>
                <c:pt idx="376">
                  <c:v>12.607467765705536</c:v>
                </c:pt>
                <c:pt idx="377">
                  <c:v>2.2600246120425673</c:v>
                </c:pt>
                <c:pt idx="378">
                  <c:v>-8.1000509087075798</c:v>
                </c:pt>
                <c:pt idx="379">
                  <c:v>-8.1104172330618418</c:v>
                </c:pt>
                <c:pt idx="380">
                  <c:v>-8.1207835696115378</c:v>
                </c:pt>
                <c:pt idx="381">
                  <c:v>-8.1311499183563818</c:v>
                </c:pt>
                <c:pt idx="382">
                  <c:v>-8.1415162792960878</c:v>
                </c:pt>
                <c:pt idx="383">
                  <c:v>-8.1518826524303698</c:v>
                </c:pt>
                <c:pt idx="384">
                  <c:v>-8.1622490377589418</c:v>
                </c:pt>
                <c:pt idx="385">
                  <c:v>-8.1726154352815197</c:v>
                </c:pt>
                <c:pt idx="386">
                  <c:v>-8.1829818449978173</c:v>
                </c:pt>
                <c:pt idx="387">
                  <c:v>-8.1933482669075488</c:v>
                </c:pt>
                <c:pt idx="388">
                  <c:v>-8.2037147010104281</c:v>
                </c:pt>
                <c:pt idx="389">
                  <c:v>-8.214081147306171</c:v>
                </c:pt>
                <c:pt idx="390">
                  <c:v>-8.2244476057944915</c:v>
                </c:pt>
                <c:pt idx="391">
                  <c:v>-8.2348140764751037</c:v>
                </c:pt>
                <c:pt idx="392">
                  <c:v>-8.2451805593477232</c:v>
                </c:pt>
                <c:pt idx="393">
                  <c:v>-8.2555470544120624</c:v>
                </c:pt>
                <c:pt idx="394">
                  <c:v>-8.265913561667837</c:v>
                </c:pt>
                <c:pt idx="395">
                  <c:v>-8.276280081114761</c:v>
                </c:pt>
                <c:pt idx="396">
                  <c:v>-8.2866466127525502</c:v>
                </c:pt>
                <c:pt idx="397">
                  <c:v>-8.2970131565809169</c:v>
                </c:pt>
                <c:pt idx="398">
                  <c:v>-8.3073797125995767</c:v>
                </c:pt>
                <c:pt idx="399">
                  <c:v>-8.3177462808082456</c:v>
                </c:pt>
                <c:pt idx="400">
                  <c:v>-8.3281128612066357</c:v>
                </c:pt>
                <c:pt idx="401">
                  <c:v>-8.3384794537944629</c:v>
                </c:pt>
                <c:pt idx="402">
                  <c:v>-8.348846058571441</c:v>
                </c:pt>
                <c:pt idx="403">
                  <c:v>-8.3592126755372842</c:v>
                </c:pt>
                <c:pt idx="404">
                  <c:v>-8.3695793046917082</c:v>
                </c:pt>
                <c:pt idx="405">
                  <c:v>-8.379945946034427</c:v>
                </c:pt>
                <c:pt idx="406">
                  <c:v>-8.3903125995651546</c:v>
                </c:pt>
                <c:pt idx="407">
                  <c:v>-8.4006792652836051</c:v>
                </c:pt>
                <c:pt idx="408">
                  <c:v>-8.4110459431894942</c:v>
                </c:pt>
                <c:pt idx="409">
                  <c:v>-8.4214126332825359</c:v>
                </c:pt>
                <c:pt idx="410">
                  <c:v>-8.4317793355624442</c:v>
                </c:pt>
                <c:pt idx="411">
                  <c:v>-8.4421460500289349</c:v>
                </c:pt>
                <c:pt idx="412">
                  <c:v>-8.4525127766817221</c:v>
                </c:pt>
                <c:pt idx="413">
                  <c:v>-8.4628795155205196</c:v>
                </c:pt>
                <c:pt idx="414">
                  <c:v>-8.4732462665450416</c:v>
                </c:pt>
                <c:pt idx="415">
                  <c:v>-8.4836130297550039</c:v>
                </c:pt>
                <c:pt idx="416">
                  <c:v>-8.4939798051501203</c:v>
                </c:pt>
                <c:pt idx="417">
                  <c:v>-8.5043465927301067</c:v>
                </c:pt>
                <c:pt idx="418">
                  <c:v>-8.5147133924946754</c:v>
                </c:pt>
                <c:pt idx="419">
                  <c:v>-8.5250802044435421</c:v>
                </c:pt>
                <c:pt idx="420">
                  <c:v>-8.5354470285764226</c:v>
                </c:pt>
                <c:pt idx="421">
                  <c:v>-8.5458138648930291</c:v>
                </c:pt>
                <c:pt idx="422">
                  <c:v>-8.5561807133930774</c:v>
                </c:pt>
                <c:pt idx="423">
                  <c:v>-8.5665475740762815</c:v>
                </c:pt>
                <c:pt idx="424">
                  <c:v>-8.5769144469423573</c:v>
                </c:pt>
                <c:pt idx="425">
                  <c:v>-8.5872813319910186</c:v>
                </c:pt>
                <c:pt idx="426">
                  <c:v>-8.5976482292219796</c:v>
                </c:pt>
                <c:pt idx="427">
                  <c:v>-8.6080151386349559</c:v>
                </c:pt>
                <c:pt idx="428">
                  <c:v>-8.6183820602296617</c:v>
                </c:pt>
                <c:pt idx="429">
                  <c:v>-8.6287489940058109</c:v>
                </c:pt>
                <c:pt idx="430">
                  <c:v>-8.6391159399631174</c:v>
                </c:pt>
                <c:pt idx="431">
                  <c:v>-8.6494828981012972</c:v>
                </c:pt>
                <c:pt idx="432">
                  <c:v>-8.6598498684200642</c:v>
                </c:pt>
                <c:pt idx="433">
                  <c:v>-8.6702168509191342</c:v>
                </c:pt>
                <c:pt idx="434">
                  <c:v>-8.6805838455982212</c:v>
                </c:pt>
                <c:pt idx="435">
                  <c:v>-8.6909508524570391</c:v>
                </c:pt>
                <c:pt idx="436">
                  <c:v>-8.7013178714953039</c:v>
                </c:pt>
                <c:pt idx="437">
                  <c:v>-8.7116849027127294</c:v>
                </c:pt>
                <c:pt idx="438">
                  <c:v>-8.7220519461090298</c:v>
                </c:pt>
                <c:pt idx="439">
                  <c:v>-8.7324190016839207</c:v>
                </c:pt>
                <c:pt idx="440">
                  <c:v>-8.7427860694371162</c:v>
                </c:pt>
                <c:pt idx="441">
                  <c:v>-8.7531531493683303</c:v>
                </c:pt>
                <c:pt idx="442">
                  <c:v>-8.7635202414772788</c:v>
                </c:pt>
                <c:pt idx="443">
                  <c:v>-8.7738873457636757</c:v>
                </c:pt>
                <c:pt idx="444">
                  <c:v>-8.7842544622272349</c:v>
                </c:pt>
                <c:pt idx="445">
                  <c:v>-8.7946215908676724</c:v>
                </c:pt>
                <c:pt idx="446">
                  <c:v>-8.804988731684702</c:v>
                </c:pt>
                <c:pt idx="447">
                  <c:v>-8.8153558846780395</c:v>
                </c:pt>
                <c:pt idx="448">
                  <c:v>-8.8257230498473991</c:v>
                </c:pt>
                <c:pt idx="449">
                  <c:v>-8.8360902271924946</c:v>
                </c:pt>
                <c:pt idx="450">
                  <c:v>-8.8464574167130419</c:v>
                </c:pt>
                <c:pt idx="451">
                  <c:v>-8.8568246184087549</c:v>
                </c:pt>
                <c:pt idx="452">
                  <c:v>-8.8671918322793477</c:v>
                </c:pt>
                <c:pt idx="453">
                  <c:v>-8.8775590583245361</c:v>
                </c:pt>
                <c:pt idx="454">
                  <c:v>-8.887926296544034</c:v>
                </c:pt>
                <c:pt idx="455">
                  <c:v>-8.8982935469375573</c:v>
                </c:pt>
                <c:pt idx="456">
                  <c:v>-8.9086608095048181</c:v>
                </c:pt>
                <c:pt idx="457">
                  <c:v>-8.9190280842455341</c:v>
                </c:pt>
                <c:pt idx="458">
                  <c:v>-8.9293953711594192</c:v>
                </c:pt>
                <c:pt idx="459">
                  <c:v>-8.9397626702461874</c:v>
                </c:pt>
                <c:pt idx="460">
                  <c:v>-8.9501299815055528</c:v>
                </c:pt>
                <c:pt idx="461">
                  <c:v>-8.9604973049372312</c:v>
                </c:pt>
                <c:pt idx="462">
                  <c:v>-8.9708646405409365</c:v>
                </c:pt>
                <c:pt idx="463">
                  <c:v>-8.9812319883163845</c:v>
                </c:pt>
                <c:pt idx="464">
                  <c:v>-8.9915993482632892</c:v>
                </c:pt>
                <c:pt idx="465">
                  <c:v>-9.0019667203813665</c:v>
                </c:pt>
                <c:pt idx="466">
                  <c:v>-9.0123341046703302</c:v>
                </c:pt>
                <c:pt idx="467">
                  <c:v>-9.0227015011298946</c:v>
                </c:pt>
                <c:pt idx="468">
                  <c:v>-9.0330689097597752</c:v>
                </c:pt>
                <c:pt idx="469">
                  <c:v>-9.0434363305596861</c:v>
                </c:pt>
                <c:pt idx="470">
                  <c:v>-9.0538037635293431</c:v>
                </c:pt>
                <c:pt idx="471">
                  <c:v>-9.0641712086684603</c:v>
                </c:pt>
                <c:pt idx="472">
                  <c:v>-9.0745386659767515</c:v>
                </c:pt>
                <c:pt idx="473">
                  <c:v>-9.0849061354539327</c:v>
                </c:pt>
                <c:pt idx="474">
                  <c:v>-9.0952736170997195</c:v>
                </c:pt>
                <c:pt idx="475">
                  <c:v>-9.1056411109138242</c:v>
                </c:pt>
                <c:pt idx="476">
                  <c:v>-9.1160086168959626</c:v>
                </c:pt>
                <c:pt idx="477">
                  <c:v>-9.1263761350458505</c:v>
                </c:pt>
                <c:pt idx="478">
                  <c:v>-9.1367436653632019</c:v>
                </c:pt>
                <c:pt idx="479">
                  <c:v>-9.1471112078477326</c:v>
                </c:pt>
                <c:pt idx="480">
                  <c:v>-9.1574787624991565</c:v>
                </c:pt>
                <c:pt idx="481">
                  <c:v>-9.1678463293171877</c:v>
                </c:pt>
                <c:pt idx="482">
                  <c:v>-9.1782139083015419</c:v>
                </c:pt>
                <c:pt idx="483">
                  <c:v>-9.1885814994519333</c:v>
                </c:pt>
                <c:pt idx="484">
                  <c:v>-9.1989491027680774</c:v>
                </c:pt>
                <c:pt idx="485">
                  <c:v>-9.2093167182496884</c:v>
                </c:pt>
                <c:pt idx="486">
                  <c:v>-9.2196843458964803</c:v>
                </c:pt>
                <c:pt idx="487">
                  <c:v>-9.2300519857081689</c:v>
                </c:pt>
                <c:pt idx="488">
                  <c:v>-9.2404196376844698</c:v>
                </c:pt>
                <c:pt idx="489">
                  <c:v>-9.2507873018250972</c:v>
                </c:pt>
                <c:pt idx="490">
                  <c:v>-9.2611549781297651</c:v>
                </c:pt>
                <c:pt idx="491">
                  <c:v>-9.2715226665981891</c:v>
                </c:pt>
                <c:pt idx="492">
                  <c:v>-9.2818903672300852</c:v>
                </c:pt>
                <c:pt idx="493">
                  <c:v>-9.2922580800251673</c:v>
                </c:pt>
                <c:pt idx="494">
                  <c:v>-9.3026258049831494</c:v>
                </c:pt>
                <c:pt idx="495">
                  <c:v>-9.3129935421037473</c:v>
                </c:pt>
                <c:pt idx="496">
                  <c:v>-9.323361291386675</c:v>
                </c:pt>
                <c:pt idx="497">
                  <c:v>-9.3337290528316483</c:v>
                </c:pt>
                <c:pt idx="498">
                  <c:v>-9.3440968264383812</c:v>
                </c:pt>
                <c:pt idx="499">
                  <c:v>-9.3544646122065895</c:v>
                </c:pt>
                <c:pt idx="500">
                  <c:v>-9.3648324101359872</c:v>
                </c:pt>
                <c:pt idx="501">
                  <c:v>-9.3752002202262883</c:v>
                </c:pt>
                <c:pt idx="502">
                  <c:v>-9.3855680424772086</c:v>
                </c:pt>
                <c:pt idx="503">
                  <c:v>-9.3959358768884638</c:v>
                </c:pt>
                <c:pt idx="504">
                  <c:v>-9.406303723459768</c:v>
                </c:pt>
                <c:pt idx="505">
                  <c:v>-9.4166715821908369</c:v>
                </c:pt>
                <c:pt idx="506">
                  <c:v>-9.4270394530813846</c:v>
                </c:pt>
                <c:pt idx="507">
                  <c:v>-9.4374073361311268</c:v>
                </c:pt>
                <c:pt idx="508">
                  <c:v>-9.4477752313397776</c:v>
                </c:pt>
                <c:pt idx="509">
                  <c:v>-9.4581431387070509</c:v>
                </c:pt>
                <c:pt idx="510">
                  <c:v>-9.4685110582326626</c:v>
                </c:pt>
                <c:pt idx="511">
                  <c:v>-9.4788789899163284</c:v>
                </c:pt>
                <c:pt idx="512">
                  <c:v>-9.4892469337577623</c:v>
                </c:pt>
                <c:pt idx="513">
                  <c:v>-9.4996148897566801</c:v>
                </c:pt>
                <c:pt idx="514">
                  <c:v>-9.5099828579127959</c:v>
                </c:pt>
                <c:pt idx="515">
                  <c:v>-9.5203508382258253</c:v>
                </c:pt>
                <c:pt idx="516">
                  <c:v>-9.5307188306954824</c:v>
                </c:pt>
                <c:pt idx="517">
                  <c:v>-9.5410868353214831</c:v>
                </c:pt>
                <c:pt idx="518">
                  <c:v>-9.5514548521035412</c:v>
                </c:pt>
                <c:pt idx="519">
                  <c:v>-9.5618228810413726</c:v>
                </c:pt>
                <c:pt idx="520">
                  <c:v>-9.5721909221346912</c:v>
                </c:pt>
                <c:pt idx="521">
                  <c:v>-9.582558975383213</c:v>
                </c:pt>
                <c:pt idx="522">
                  <c:v>-9.5929270407866518</c:v>
                </c:pt>
                <c:pt idx="523">
                  <c:v>-9.6032951183447235</c:v>
                </c:pt>
                <c:pt idx="524">
                  <c:v>-9.613663208057142</c:v>
                </c:pt>
                <c:pt idx="525">
                  <c:v>-9.6240313099236232</c:v>
                </c:pt>
                <c:pt idx="526">
                  <c:v>-9.6343994239438828</c:v>
                </c:pt>
                <c:pt idx="527">
                  <c:v>-9.6447675501176349</c:v>
                </c:pt>
                <c:pt idx="528">
                  <c:v>-9.6551356884445934</c:v>
                </c:pt>
                <c:pt idx="529">
                  <c:v>-9.6655038389244741</c:v>
                </c:pt>
                <c:pt idx="530">
                  <c:v>-9.6758720015569928</c:v>
                </c:pt>
                <c:pt idx="531">
                  <c:v>-9.6862401763418635</c:v>
                </c:pt>
                <c:pt idx="532">
                  <c:v>-9.696608363278802</c:v>
                </c:pt>
                <c:pt idx="533">
                  <c:v>-9.7069765623675224</c:v>
                </c:pt>
                <c:pt idx="534">
                  <c:v>-9.7173447736077403</c:v>
                </c:pt>
                <c:pt idx="535">
                  <c:v>-9.7277129969991698</c:v>
                </c:pt>
                <c:pt idx="536">
                  <c:v>-9.7380812325415267</c:v>
                </c:pt>
                <c:pt idx="537">
                  <c:v>-9.7484494802345267</c:v>
                </c:pt>
                <c:pt idx="538">
                  <c:v>-9.7588177400778839</c:v>
                </c:pt>
                <c:pt idx="539">
                  <c:v>-9.7691860120713141</c:v>
                </c:pt>
                <c:pt idx="540">
                  <c:v>-9.7795542962145312</c:v>
                </c:pt>
                <c:pt idx="541">
                  <c:v>-9.7899225925072511</c:v>
                </c:pt>
                <c:pt idx="542">
                  <c:v>-9.8002909009491876</c:v>
                </c:pt>
                <c:pt idx="543">
                  <c:v>-9.8106592215400568</c:v>
                </c:pt>
                <c:pt idx="544">
                  <c:v>-9.8210275542795742</c:v>
                </c:pt>
                <c:pt idx="545">
                  <c:v>-9.8313958991674539</c:v>
                </c:pt>
                <c:pt idx="546">
                  <c:v>-9.84176425620341</c:v>
                </c:pt>
                <c:pt idx="547">
                  <c:v>-9.8521326253871599</c:v>
                </c:pt>
                <c:pt idx="548">
                  <c:v>-9.8625010067184178</c:v>
                </c:pt>
                <c:pt idx="549">
                  <c:v>-9.8728694001968975</c:v>
                </c:pt>
                <c:pt idx="550">
                  <c:v>-9.8832378058223149</c:v>
                </c:pt>
                <c:pt idx="551">
                  <c:v>-9.8936062235943858</c:v>
                </c:pt>
                <c:pt idx="552">
                  <c:v>-9.9039746535128241</c:v>
                </c:pt>
                <c:pt idx="553">
                  <c:v>-9.9143430955773457</c:v>
                </c:pt>
                <c:pt idx="554">
                  <c:v>-9.9247115497876646</c:v>
                </c:pt>
                <c:pt idx="555">
                  <c:v>-9.9350800161434965</c:v>
                </c:pt>
                <c:pt idx="556">
                  <c:v>-9.9454484946445572</c:v>
                </c:pt>
                <c:pt idx="557">
                  <c:v>-9.9558169852905607</c:v>
                </c:pt>
                <c:pt idx="558">
                  <c:v>-9.9661854880812228</c:v>
                </c:pt>
                <c:pt idx="559">
                  <c:v>-9.9765540030162576</c:v>
                </c:pt>
                <c:pt idx="560">
                  <c:v>-9.9869225300953808</c:v>
                </c:pt>
                <c:pt idx="561">
                  <c:v>-9.9972910693183081</c:v>
                </c:pt>
                <c:pt idx="562">
                  <c:v>-10.007659620684754</c:v>
                </c:pt>
                <c:pt idx="563">
                  <c:v>-10.018028184194433</c:v>
                </c:pt>
                <c:pt idx="564">
                  <c:v>-10.028396759847062</c:v>
                </c:pt>
                <c:pt idx="565">
                  <c:v>-10.038765347642356</c:v>
                </c:pt>
                <c:pt idx="566">
                  <c:v>-10.049133947580028</c:v>
                </c:pt>
                <c:pt idx="567">
                  <c:v>-10.059502559659794</c:v>
                </c:pt>
                <c:pt idx="568">
                  <c:v>-10.06987118388137</c:v>
                </c:pt>
                <c:pt idx="569">
                  <c:v>-10.08023982024447</c:v>
                </c:pt>
                <c:pt idx="570">
                  <c:v>-10.09060846874881</c:v>
                </c:pt>
                <c:pt idx="571">
                  <c:v>-10.100977129394105</c:v>
                </c:pt>
                <c:pt idx="572">
                  <c:v>-10.111345802180068</c:v>
                </c:pt>
                <c:pt idx="573">
                  <c:v>-10.121714487106418</c:v>
                </c:pt>
                <c:pt idx="574">
                  <c:v>-10.132083184172867</c:v>
                </c:pt>
                <c:pt idx="575">
                  <c:v>-10.142451893379132</c:v>
                </c:pt>
                <c:pt idx="576">
                  <c:v>-10.152820614724927</c:v>
                </c:pt>
                <c:pt idx="577">
                  <c:v>-10.163189348209968</c:v>
                </c:pt>
                <c:pt idx="578">
                  <c:v>-10.17355809383397</c:v>
                </c:pt>
                <c:pt idx="579">
                  <c:v>-10.183926851596647</c:v>
                </c:pt>
                <c:pt idx="580">
                  <c:v>-10.194295621497716</c:v>
                </c:pt>
                <c:pt idx="581">
                  <c:v>-10.20466440353689</c:v>
                </c:pt>
                <c:pt idx="582">
                  <c:v>-10.215033197713886</c:v>
                </c:pt>
                <c:pt idx="583">
                  <c:v>-10.225402004028419</c:v>
                </c:pt>
                <c:pt idx="584">
                  <c:v>-10.235770822480205</c:v>
                </c:pt>
                <c:pt idx="585">
                  <c:v>-10.246139653068958</c:v>
                </c:pt>
                <c:pt idx="586">
                  <c:v>-10.256508495794392</c:v>
                </c:pt>
                <c:pt idx="587">
                  <c:v>-10.266877350656225</c:v>
                </c:pt>
                <c:pt idx="588">
                  <c:v>-10.27724621765417</c:v>
                </c:pt>
                <c:pt idx="589">
                  <c:v>-10.287615096787942</c:v>
                </c:pt>
                <c:pt idx="590">
                  <c:v>-10.297983988057258</c:v>
                </c:pt>
                <c:pt idx="591">
                  <c:v>-10.308352891461832</c:v>
                </c:pt>
                <c:pt idx="592">
                  <c:v>-10.31872180700138</c:v>
                </c:pt>
                <c:pt idx="593">
                  <c:v>-10.329090734675615</c:v>
                </c:pt>
                <c:pt idx="594">
                  <c:v>-10.339459674484255</c:v>
                </c:pt>
                <c:pt idx="595">
                  <c:v>-10.349828626427014</c:v>
                </c:pt>
                <c:pt idx="596">
                  <c:v>-10.360197590503606</c:v>
                </c:pt>
                <c:pt idx="597">
                  <c:v>-10.370566566713748</c:v>
                </c:pt>
                <c:pt idx="598">
                  <c:v>-10.380935555057155</c:v>
                </c:pt>
                <c:pt idx="599">
                  <c:v>-10.391304555533543</c:v>
                </c:pt>
                <c:pt idx="600">
                  <c:v>-10.401673568142625</c:v>
                </c:pt>
                <c:pt idx="601">
                  <c:v>-10.412042592884118</c:v>
                </c:pt>
                <c:pt idx="602">
                  <c:v>-10.422411629757738</c:v>
                </c:pt>
                <c:pt idx="603">
                  <c:v>-10.432780678763198</c:v>
                </c:pt>
                <c:pt idx="604">
                  <c:v>-10.443149739900214</c:v>
                </c:pt>
                <c:pt idx="605">
                  <c:v>-10.453518813168502</c:v>
                </c:pt>
                <c:pt idx="606">
                  <c:v>-10.463887898567776</c:v>
                </c:pt>
                <c:pt idx="607">
                  <c:v>-10.474256996097754</c:v>
                </c:pt>
                <c:pt idx="608">
                  <c:v>-10.484626105758148</c:v>
                </c:pt>
                <c:pt idx="609">
                  <c:v>-10.494995227548674</c:v>
                </c:pt>
                <c:pt idx="610">
                  <c:v>-10.505364361469049</c:v>
                </c:pt>
                <c:pt idx="611">
                  <c:v>-10.515733507518988</c:v>
                </c:pt>
                <c:pt idx="612">
                  <c:v>-10.526102665698204</c:v>
                </c:pt>
                <c:pt idx="613">
                  <c:v>-10.536471836006415</c:v>
                </c:pt>
                <c:pt idx="614">
                  <c:v>-10.546841018443335</c:v>
                </c:pt>
                <c:pt idx="615">
                  <c:v>-10.557210213008679</c:v>
                </c:pt>
                <c:pt idx="616">
                  <c:v>-10.567579419702163</c:v>
                </c:pt>
                <c:pt idx="617">
                  <c:v>-10.577948638523502</c:v>
                </c:pt>
                <c:pt idx="618">
                  <c:v>-10.58831786947241</c:v>
                </c:pt>
                <c:pt idx="619">
                  <c:v>-10.598687112548605</c:v>
                </c:pt>
                <c:pt idx="620">
                  <c:v>-10.609056367751801</c:v>
                </c:pt>
                <c:pt idx="621">
                  <c:v>-10.619425635081713</c:v>
                </c:pt>
                <c:pt idx="622">
                  <c:v>-10.629794914538056</c:v>
                </c:pt>
                <c:pt idx="623">
                  <c:v>-10.640164206120547</c:v>
                </c:pt>
                <c:pt idx="624">
                  <c:v>-10.6505335098289</c:v>
                </c:pt>
                <c:pt idx="625">
                  <c:v>-10.660902825662831</c:v>
                </c:pt>
                <c:pt idx="626">
                  <c:v>-10.671272153622054</c:v>
                </c:pt>
                <c:pt idx="627">
                  <c:v>-10.681641493706286</c:v>
                </c:pt>
                <c:pt idx="628">
                  <c:v>-10.692010845915242</c:v>
                </c:pt>
                <c:pt idx="629">
                  <c:v>-10.702380210248636</c:v>
                </c:pt>
                <c:pt idx="630">
                  <c:v>-10.712749586706185</c:v>
                </c:pt>
                <c:pt idx="631">
                  <c:v>-10.723118975287603</c:v>
                </c:pt>
                <c:pt idx="632">
                  <c:v>-10.733488375992607</c:v>
                </c:pt>
                <c:pt idx="633">
                  <c:v>-10.743857788820911</c:v>
                </c:pt>
                <c:pt idx="634">
                  <c:v>-10.75422721377223</c:v>
                </c:pt>
                <c:pt idx="635">
                  <c:v>-10.764596650846281</c:v>
                </c:pt>
                <c:pt idx="636">
                  <c:v>-10.774966100042779</c:v>
                </c:pt>
                <c:pt idx="637">
                  <c:v>-10.785335561361439</c:v>
                </c:pt>
                <c:pt idx="638">
                  <c:v>-10.795705034801976</c:v>
                </c:pt>
                <c:pt idx="639">
                  <c:v>-10.806074520364106</c:v>
                </c:pt>
                <c:pt idx="640">
                  <c:v>-10.816444018047545</c:v>
                </c:pt>
                <c:pt idx="641">
                  <c:v>-10.826813527852007</c:v>
                </c:pt>
                <c:pt idx="642">
                  <c:v>-10.837183049777208</c:v>
                </c:pt>
                <c:pt idx="643">
                  <c:v>-10.847552583822862</c:v>
                </c:pt>
                <c:pt idx="644">
                  <c:v>-10.857922129988687</c:v>
                </c:pt>
                <c:pt idx="645">
                  <c:v>-10.868291688274397</c:v>
                </c:pt>
                <c:pt idx="646">
                  <c:v>-10.878661258679708</c:v>
                </c:pt>
                <c:pt idx="647">
                  <c:v>-10.889030841204335</c:v>
                </c:pt>
                <c:pt idx="648">
                  <c:v>-10.899400435847992</c:v>
                </c:pt>
                <c:pt idx="649">
                  <c:v>-10.909770042610397</c:v>
                </c:pt>
                <c:pt idx="650">
                  <c:v>-10.920139661491264</c:v>
                </c:pt>
                <c:pt idx="651">
                  <c:v>-10.93050929249031</c:v>
                </c:pt>
                <c:pt idx="652">
                  <c:v>-10.940878935607248</c:v>
                </c:pt>
                <c:pt idx="653">
                  <c:v>-10.951248590841796</c:v>
                </c:pt>
                <c:pt idx="654">
                  <c:v>-10.961618258193669</c:v>
                </c:pt>
                <c:pt idx="655">
                  <c:v>-10.971987937662579</c:v>
                </c:pt>
                <c:pt idx="656">
                  <c:v>-10.982357629248245</c:v>
                </c:pt>
                <c:pt idx="657">
                  <c:v>-10.992727332950382</c:v>
                </c:pt>
                <c:pt idx="658">
                  <c:v>-11.003097048768705</c:v>
                </c:pt>
                <c:pt idx="659">
                  <c:v>-11.013466776702929</c:v>
                </c:pt>
                <c:pt idx="660">
                  <c:v>-11.02383651675277</c:v>
                </c:pt>
                <c:pt idx="661">
                  <c:v>-11.034206268917943</c:v>
                </c:pt>
                <c:pt idx="662">
                  <c:v>-11.044576033198164</c:v>
                </c:pt>
                <c:pt idx="663">
                  <c:v>-11.054945809593148</c:v>
                </c:pt>
                <c:pt idx="664">
                  <c:v>-11.065315598102611</c:v>
                </c:pt>
                <c:pt idx="665">
                  <c:v>-11.075685398726268</c:v>
                </c:pt>
                <c:pt idx="666">
                  <c:v>-11.086055211463835</c:v>
                </c:pt>
                <c:pt idx="667">
                  <c:v>-11.096425036315027</c:v>
                </c:pt>
                <c:pt idx="668">
                  <c:v>-11.106794873279561</c:v>
                </c:pt>
                <c:pt idx="669">
                  <c:v>-11.117164722357151</c:v>
                </c:pt>
                <c:pt idx="670">
                  <c:v>-11.127534583547513</c:v>
                </c:pt>
                <c:pt idx="671">
                  <c:v>-11.137904456850363</c:v>
                </c:pt>
                <c:pt idx="672">
                  <c:v>-11.148274342265415</c:v>
                </c:pt>
                <c:pt idx="673">
                  <c:v>-11.158644239792386</c:v>
                </c:pt>
                <c:pt idx="674">
                  <c:v>-11.169014149430989</c:v>
                </c:pt>
                <c:pt idx="675">
                  <c:v>-11.179384071180943</c:v>
                </c:pt>
                <c:pt idx="676">
                  <c:v>-11.18975400504196</c:v>
                </c:pt>
                <c:pt idx="677">
                  <c:v>-11.20012395101376</c:v>
                </c:pt>
                <c:pt idx="678">
                  <c:v>-11.210493909096055</c:v>
                </c:pt>
                <c:pt idx="679">
                  <c:v>-11.220863879288562</c:v>
                </c:pt>
                <c:pt idx="680">
                  <c:v>-11.231233861590995</c:v>
                </c:pt>
                <c:pt idx="681">
                  <c:v>-11.241603856003072</c:v>
                </c:pt>
                <c:pt idx="682">
                  <c:v>-11.251973862524506</c:v>
                </c:pt>
                <c:pt idx="683">
                  <c:v>-11.262343881155015</c:v>
                </c:pt>
                <c:pt idx="684">
                  <c:v>-11.272713911894312</c:v>
                </c:pt>
                <c:pt idx="685">
                  <c:v>-11.283083954742116</c:v>
                </c:pt>
                <c:pt idx="686">
                  <c:v>-11.29345400969814</c:v>
                </c:pt>
                <c:pt idx="687">
                  <c:v>-11.303824076762099</c:v>
                </c:pt>
                <c:pt idx="688">
                  <c:v>-11.314194155933711</c:v>
                </c:pt>
                <c:pt idx="689">
                  <c:v>-11.324564247212688</c:v>
                </c:pt>
                <c:pt idx="690">
                  <c:v>-11.334934350598749</c:v>
                </c:pt>
                <c:pt idx="691">
                  <c:v>-11.345304466091608</c:v>
                </c:pt>
                <c:pt idx="692">
                  <c:v>-11.355674593690981</c:v>
                </c:pt>
                <c:pt idx="693">
                  <c:v>-11.366044733396585</c:v>
                </c:pt>
                <c:pt idx="694">
                  <c:v>-11.376414885208133</c:v>
                </c:pt>
                <c:pt idx="695">
                  <c:v>-11.386785049125342</c:v>
                </c:pt>
                <c:pt idx="696">
                  <c:v>-11.397155225147927</c:v>
                </c:pt>
                <c:pt idx="697">
                  <c:v>-11.407525413275604</c:v>
                </c:pt>
                <c:pt idx="698">
                  <c:v>-11.417895613508088</c:v>
                </c:pt>
                <c:pt idx="699">
                  <c:v>-11.428265825845097</c:v>
                </c:pt>
                <c:pt idx="700">
                  <c:v>-11.438636050286345</c:v>
                </c:pt>
                <c:pt idx="701">
                  <c:v>-11.449006286831546</c:v>
                </c:pt>
                <c:pt idx="702">
                  <c:v>-11.459376535480418</c:v>
                </c:pt>
                <c:pt idx="703">
                  <c:v>-11.469746796232675</c:v>
                </c:pt>
                <c:pt idx="704">
                  <c:v>-11.480117069088035</c:v>
                </c:pt>
                <c:pt idx="705">
                  <c:v>-11.490487354046211</c:v>
                </c:pt>
                <c:pt idx="706">
                  <c:v>-11.500857651106919</c:v>
                </c:pt>
                <c:pt idx="707">
                  <c:v>-11.511227960269876</c:v>
                </c:pt>
                <c:pt idx="708">
                  <c:v>-11.521598281534796</c:v>
                </c:pt>
                <c:pt idx="709">
                  <c:v>-11.531968614901396</c:v>
                </c:pt>
                <c:pt idx="710">
                  <c:v>-11.542338960369392</c:v>
                </c:pt>
                <c:pt idx="711">
                  <c:v>-11.552709317938499</c:v>
                </c:pt>
                <c:pt idx="712">
                  <c:v>-11.563079687608433</c:v>
                </c:pt>
                <c:pt idx="713">
                  <c:v>-11.573450069378909</c:v>
                </c:pt>
                <c:pt idx="714">
                  <c:v>-11.583820463249642</c:v>
                </c:pt>
                <c:pt idx="715">
                  <c:v>-11.59419086922035</c:v>
                </c:pt>
                <c:pt idx="716">
                  <c:v>-11.604561287290748</c:v>
                </c:pt>
                <c:pt idx="717">
                  <c:v>-11.61493171746055</c:v>
                </c:pt>
                <c:pt idx="718">
                  <c:v>-11.625302159729474</c:v>
                </c:pt>
                <c:pt idx="719">
                  <c:v>-11.635672614097233</c:v>
                </c:pt>
                <c:pt idx="720">
                  <c:v>-11.646043080563544</c:v>
                </c:pt>
                <c:pt idx="721">
                  <c:v>-11.656413559128124</c:v>
                </c:pt>
                <c:pt idx="722">
                  <c:v>-11.666784049790687</c:v>
                </c:pt>
                <c:pt idx="723">
                  <c:v>-11.677154552550949</c:v>
                </c:pt>
                <c:pt idx="724">
                  <c:v>-11.687525067408625</c:v>
                </c:pt>
                <c:pt idx="725">
                  <c:v>-11.697895594363434</c:v>
                </c:pt>
                <c:pt idx="726">
                  <c:v>-11.708266133415089</c:v>
                </c:pt>
                <c:pt idx="727">
                  <c:v>-11.718636684563306</c:v>
                </c:pt>
                <c:pt idx="728">
                  <c:v>-11.7290072478078</c:v>
                </c:pt>
                <c:pt idx="729">
                  <c:v>-11.739377823148288</c:v>
                </c:pt>
                <c:pt idx="730">
                  <c:v>-11.749748410584486</c:v>
                </c:pt>
                <c:pt idx="731">
                  <c:v>-11.760119010116108</c:v>
                </c:pt>
                <c:pt idx="732">
                  <c:v>-11.770489621742872</c:v>
                </c:pt>
                <c:pt idx="733">
                  <c:v>-11.780860245464492</c:v>
                </c:pt>
                <c:pt idx="734">
                  <c:v>-11.791230881280685</c:v>
                </c:pt>
                <c:pt idx="735">
                  <c:v>-11.801601529191165</c:v>
                </c:pt>
                <c:pt idx="736">
                  <c:v>-11.81197218919565</c:v>
                </c:pt>
                <c:pt idx="737">
                  <c:v>-11.822342861293855</c:v>
                </c:pt>
                <c:pt idx="738">
                  <c:v>-11.832713545485495</c:v>
                </c:pt>
                <c:pt idx="739">
                  <c:v>-11.843084241770285</c:v>
                </c:pt>
                <c:pt idx="740">
                  <c:v>-11.853454950147942</c:v>
                </c:pt>
                <c:pt idx="741">
                  <c:v>-11.863825670618182</c:v>
                </c:pt>
                <c:pt idx="742">
                  <c:v>-11.87419640318072</c:v>
                </c:pt>
                <c:pt idx="743">
                  <c:v>-11.884567147835273</c:v>
                </c:pt>
                <c:pt idx="744">
                  <c:v>-11.894937904581557</c:v>
                </c:pt>
                <c:pt idx="745">
                  <c:v>-11.905308673419286</c:v>
                </c:pt>
                <c:pt idx="746">
                  <c:v>-11.915679454348178</c:v>
                </c:pt>
                <c:pt idx="747">
                  <c:v>-11.926050247367947</c:v>
                </c:pt>
                <c:pt idx="748">
                  <c:v>-11.936421052478307</c:v>
                </c:pt>
                <c:pt idx="749">
                  <c:v>-11.946791869678977</c:v>
                </c:pt>
                <c:pt idx="750">
                  <c:v>-11.957162698969672</c:v>
                </c:pt>
                <c:pt idx="751">
                  <c:v>-11.967533540350107</c:v>
                </c:pt>
                <c:pt idx="752">
                  <c:v>-11.977904393819999</c:v>
                </c:pt>
                <c:pt idx="753">
                  <c:v>-11.988275259379064</c:v>
                </c:pt>
                <c:pt idx="754">
                  <c:v>-11.998646137027016</c:v>
                </c:pt>
                <c:pt idx="755">
                  <c:v>-12.009017026763575</c:v>
                </c:pt>
                <c:pt idx="756">
                  <c:v>-12.019387928588452</c:v>
                </c:pt>
                <c:pt idx="757">
                  <c:v>-12.029758842501366</c:v>
                </c:pt>
                <c:pt idx="758">
                  <c:v>-12.04012976850203</c:v>
                </c:pt>
                <c:pt idx="759">
                  <c:v>-12.050500706590162</c:v>
                </c:pt>
                <c:pt idx="760">
                  <c:v>-12.060871656765476</c:v>
                </c:pt>
                <c:pt idx="761">
                  <c:v>-12.071242619027691</c:v>
                </c:pt>
                <c:pt idx="762">
                  <c:v>-12.08161359337652</c:v>
                </c:pt>
                <c:pt idx="763">
                  <c:v>-12.09198457981168</c:v>
                </c:pt>
                <c:pt idx="764">
                  <c:v>-12.102355578332887</c:v>
                </c:pt>
                <c:pt idx="765">
                  <c:v>-12.112726588939855</c:v>
                </c:pt>
                <c:pt idx="766">
                  <c:v>-12.123097611632303</c:v>
                </c:pt>
                <c:pt idx="767">
                  <c:v>-12.133468646409945</c:v>
                </c:pt>
                <c:pt idx="768">
                  <c:v>-12.143839693272497</c:v>
                </c:pt>
                <c:pt idx="769">
                  <c:v>-12.154210752219676</c:v>
                </c:pt>
                <c:pt idx="770">
                  <c:v>-12.164581823251195</c:v>
                </c:pt>
                <c:pt idx="771">
                  <c:v>-12.174952906366773</c:v>
                </c:pt>
                <c:pt idx="772">
                  <c:v>-12.185324001566125</c:v>
                </c:pt>
                <c:pt idx="773">
                  <c:v>-12.195695108848966</c:v>
                </c:pt>
                <c:pt idx="774">
                  <c:v>-12.206066228215013</c:v>
                </c:pt>
                <c:pt idx="775">
                  <c:v>-12.216437359663981</c:v>
                </c:pt>
                <c:pt idx="776">
                  <c:v>-12.226808503195587</c:v>
                </c:pt>
                <c:pt idx="777">
                  <c:v>-12.237179658809547</c:v>
                </c:pt>
                <c:pt idx="778">
                  <c:v>-12.247550826505575</c:v>
                </c:pt>
                <c:pt idx="779">
                  <c:v>-12.257922006283389</c:v>
                </c:pt>
                <c:pt idx="780">
                  <c:v>-12.268293198142704</c:v>
                </c:pt>
                <c:pt idx="781">
                  <c:v>-12.278664402083235</c:v>
                </c:pt>
                <c:pt idx="782">
                  <c:v>-12.2890356181047</c:v>
                </c:pt>
                <c:pt idx="783">
                  <c:v>-12.299406846206814</c:v>
                </c:pt>
                <c:pt idx="784">
                  <c:v>-12.309778086389294</c:v>
                </c:pt>
                <c:pt idx="785">
                  <c:v>-12.320149338651852</c:v>
                </c:pt>
                <c:pt idx="786">
                  <c:v>-12.330520602994207</c:v>
                </c:pt>
                <c:pt idx="787">
                  <c:v>-12.340891879416077</c:v>
                </c:pt>
                <c:pt idx="788">
                  <c:v>-12.351263167917175</c:v>
                </c:pt>
                <c:pt idx="789">
                  <c:v>-12.361634468497217</c:v>
                </c:pt>
                <c:pt idx="790">
                  <c:v>-12.372005781155918</c:v>
                </c:pt>
                <c:pt idx="791">
                  <c:v>-12.382377105892997</c:v>
                </c:pt>
                <c:pt idx="792">
                  <c:v>-12.39274844270817</c:v>
                </c:pt>
                <c:pt idx="793">
                  <c:v>-12.403119791601149</c:v>
                </c:pt>
                <c:pt idx="794">
                  <c:v>-12.413491152571654</c:v>
                </c:pt>
                <c:pt idx="795">
                  <c:v>-12.423862525619398</c:v>
                </c:pt>
                <c:pt idx="796">
                  <c:v>-12.4342339107441</c:v>
                </c:pt>
                <c:pt idx="797">
                  <c:v>-12.444605307945473</c:v>
                </c:pt>
                <c:pt idx="798">
                  <c:v>-12.454976717223236</c:v>
                </c:pt>
                <c:pt idx="799">
                  <c:v>-12.465348138577102</c:v>
                </c:pt>
                <c:pt idx="800">
                  <c:v>-12.47571957200679</c:v>
                </c:pt>
                <c:pt idx="801">
                  <c:v>-12.486091017512013</c:v>
                </c:pt>
                <c:pt idx="802">
                  <c:v>-12.496462475092489</c:v>
                </c:pt>
                <c:pt idx="803">
                  <c:v>-12.506833944747934</c:v>
                </c:pt>
                <c:pt idx="804">
                  <c:v>-12.517205426478062</c:v>
                </c:pt>
                <c:pt idx="805">
                  <c:v>-12.527576920282591</c:v>
                </c:pt>
                <c:pt idx="806">
                  <c:v>-12.537948426161238</c:v>
                </c:pt>
                <c:pt idx="807">
                  <c:v>-12.548319944113716</c:v>
                </c:pt>
                <c:pt idx="808">
                  <c:v>-12.558691474139744</c:v>
                </c:pt>
                <c:pt idx="809">
                  <c:v>-12.569063016239035</c:v>
                </c:pt>
                <c:pt idx="810">
                  <c:v>-12.579434570411307</c:v>
                </c:pt>
                <c:pt idx="811">
                  <c:v>-12.589806136656275</c:v>
                </c:pt>
                <c:pt idx="812">
                  <c:v>-12.600177714973658</c:v>
                </c:pt>
                <c:pt idx="813">
                  <c:v>-12.610549305363168</c:v>
                </c:pt>
                <c:pt idx="814">
                  <c:v>-12.620920907824523</c:v>
                </c:pt>
                <c:pt idx="815">
                  <c:v>-12.631292522357439</c:v>
                </c:pt>
                <c:pt idx="816">
                  <c:v>-12.641664148961633</c:v>
                </c:pt>
                <c:pt idx="817">
                  <c:v>-12.652035787636819</c:v>
                </c:pt>
                <c:pt idx="818">
                  <c:v>-12.662407438382715</c:v>
                </c:pt>
                <c:pt idx="819">
                  <c:v>-12.672779101199035</c:v>
                </c:pt>
                <c:pt idx="820">
                  <c:v>-12.683150776085498</c:v>
                </c:pt>
                <c:pt idx="821">
                  <c:v>-12.693522463041816</c:v>
                </c:pt>
                <c:pt idx="822">
                  <c:v>-12.703894162067709</c:v>
                </c:pt>
                <c:pt idx="823">
                  <c:v>-12.714265873162891</c:v>
                </c:pt>
                <c:pt idx="824">
                  <c:v>-12.724637596327078</c:v>
                </c:pt>
                <c:pt idx="825">
                  <c:v>-12.735009331559988</c:v>
                </c:pt>
                <c:pt idx="826">
                  <c:v>-12.745381078861335</c:v>
                </c:pt>
                <c:pt idx="827">
                  <c:v>-12.755752838230837</c:v>
                </c:pt>
                <c:pt idx="828">
                  <c:v>-12.766124609668209</c:v>
                </c:pt>
                <c:pt idx="829">
                  <c:v>-12.776496393173167</c:v>
                </c:pt>
                <c:pt idx="830">
                  <c:v>-12.786868188745427</c:v>
                </c:pt>
                <c:pt idx="831">
                  <c:v>-12.797239996384706</c:v>
                </c:pt>
                <c:pt idx="832">
                  <c:v>-12.807611816090718</c:v>
                </c:pt>
                <c:pt idx="833">
                  <c:v>-12.817983647863182</c:v>
                </c:pt>
                <c:pt idx="834">
                  <c:v>-12.828355491701812</c:v>
                </c:pt>
                <c:pt idx="835">
                  <c:v>-12.838727347606325</c:v>
                </c:pt>
                <c:pt idx="836">
                  <c:v>-12.849099215576437</c:v>
                </c:pt>
                <c:pt idx="837">
                  <c:v>-12.859471095611864</c:v>
                </c:pt>
                <c:pt idx="838">
                  <c:v>-12.869842987712323</c:v>
                </c:pt>
                <c:pt idx="839">
                  <c:v>-12.880214891877529</c:v>
                </c:pt>
                <c:pt idx="840">
                  <c:v>-12.890586808107198</c:v>
                </c:pt>
                <c:pt idx="841">
                  <c:v>-12.900958736401048</c:v>
                </c:pt>
                <c:pt idx="842">
                  <c:v>-12.911330676758794</c:v>
                </c:pt>
                <c:pt idx="843">
                  <c:v>-12.921702629180153</c:v>
                </c:pt>
                <c:pt idx="844">
                  <c:v>-12.93207459366484</c:v>
                </c:pt>
                <c:pt idx="845">
                  <c:v>-12.942446570212571</c:v>
                </c:pt>
                <c:pt idx="846">
                  <c:v>-12.952818558823063</c:v>
                </c:pt>
                <c:pt idx="847">
                  <c:v>-12.963190559496031</c:v>
                </c:pt>
                <c:pt idx="848">
                  <c:v>-12.973562572231192</c:v>
                </c:pt>
                <c:pt idx="849">
                  <c:v>-12.983934597028263</c:v>
                </c:pt>
                <c:pt idx="850">
                  <c:v>-12.994306633886959</c:v>
                </c:pt>
                <c:pt idx="851">
                  <c:v>-13.004678682806997</c:v>
                </c:pt>
                <c:pt idx="852">
                  <c:v>-13.015050743788093</c:v>
                </c:pt>
                <c:pt idx="853">
                  <c:v>-13.025422816829963</c:v>
                </c:pt>
                <c:pt idx="854">
                  <c:v>-13.035794901932322</c:v>
                </c:pt>
                <c:pt idx="855">
                  <c:v>-13.046166999094888</c:v>
                </c:pt>
                <c:pt idx="856">
                  <c:v>-13.056539108317377</c:v>
                </c:pt>
                <c:pt idx="857">
                  <c:v>-13.066911229599505</c:v>
                </c:pt>
                <c:pt idx="858">
                  <c:v>-13.077283362940987</c:v>
                </c:pt>
                <c:pt idx="859">
                  <c:v>-13.087655508341541</c:v>
                </c:pt>
                <c:pt idx="860">
                  <c:v>-13.098027665800883</c:v>
                </c:pt>
                <c:pt idx="861">
                  <c:v>-13.108399835318728</c:v>
                </c:pt>
                <c:pt idx="862">
                  <c:v>-13.118772016894793</c:v>
                </c:pt>
                <c:pt idx="863">
                  <c:v>-13.129144210528795</c:v>
                </c:pt>
                <c:pt idx="864">
                  <c:v>-13.139516416220449</c:v>
                </c:pt>
                <c:pt idx="865">
                  <c:v>-13.149888633969471</c:v>
                </c:pt>
                <c:pt idx="866">
                  <c:v>-13.16026086377558</c:v>
                </c:pt>
                <c:pt idx="867">
                  <c:v>-13.170633105638489</c:v>
                </c:pt>
                <c:pt idx="868">
                  <c:v>-13.181005359557915</c:v>
                </c:pt>
                <c:pt idx="869">
                  <c:v>-13.191377625533576</c:v>
                </c:pt>
                <c:pt idx="870">
                  <c:v>-13.201749903565187</c:v>
                </c:pt>
                <c:pt idx="871">
                  <c:v>-13.212122193652464</c:v>
                </c:pt>
                <c:pt idx="872">
                  <c:v>-13.222494495795123</c:v>
                </c:pt>
                <c:pt idx="873">
                  <c:v>-13.232866809992881</c:v>
                </c:pt>
                <c:pt idx="874">
                  <c:v>-13.243239136245455</c:v>
                </c:pt>
                <c:pt idx="875">
                  <c:v>-13.25361147455256</c:v>
                </c:pt>
                <c:pt idx="876">
                  <c:v>-13.263983824913913</c:v>
                </c:pt>
                <c:pt idx="877">
                  <c:v>-13.27435618732923</c:v>
                </c:pt>
                <c:pt idx="878">
                  <c:v>-13.284728561798227</c:v>
                </c:pt>
                <c:pt idx="879">
                  <c:v>-13.29510094832062</c:v>
                </c:pt>
                <c:pt idx="880">
                  <c:v>-13.305473346896127</c:v>
                </c:pt>
                <c:pt idx="881">
                  <c:v>-13.315845757524464</c:v>
                </c:pt>
                <c:pt idx="882">
                  <c:v>-13.326218180205345</c:v>
                </c:pt>
                <c:pt idx="883">
                  <c:v>-13.336590614938489</c:v>
                </c:pt>
                <c:pt idx="884">
                  <c:v>-13.34696306172361</c:v>
                </c:pt>
                <c:pt idx="885">
                  <c:v>-13.357335520560426</c:v>
                </c:pt>
                <c:pt idx="886">
                  <c:v>-13.367707991448652</c:v>
                </c:pt>
                <c:pt idx="887">
                  <c:v>-13.378080474388007</c:v>
                </c:pt>
                <c:pt idx="888">
                  <c:v>-13.388452969378205</c:v>
                </c:pt>
                <c:pt idx="889">
                  <c:v>-13.398825476418963</c:v>
                </c:pt>
                <c:pt idx="890">
                  <c:v>-13.409197995509997</c:v>
                </c:pt>
                <c:pt idx="891">
                  <c:v>-13.419570526651023</c:v>
                </c:pt>
                <c:pt idx="892">
                  <c:v>-13.429943069841759</c:v>
                </c:pt>
                <c:pt idx="893">
                  <c:v>-13.44031562508192</c:v>
                </c:pt>
                <c:pt idx="894">
                  <c:v>-13.450688192371222</c:v>
                </c:pt>
                <c:pt idx="895">
                  <c:v>-13.461060771709382</c:v>
                </c:pt>
                <c:pt idx="896">
                  <c:v>-13.471433363096118</c:v>
                </c:pt>
                <c:pt idx="897">
                  <c:v>-13.481805966531143</c:v>
                </c:pt>
                <c:pt idx="898">
                  <c:v>-13.492178582014175</c:v>
                </c:pt>
                <c:pt idx="899">
                  <c:v>-13.502551209544931</c:v>
                </c:pt>
                <c:pt idx="900">
                  <c:v>-13.512923849123128</c:v>
                </c:pt>
                <c:pt idx="901">
                  <c:v>-13.523296500748481</c:v>
                </c:pt>
                <c:pt idx="902">
                  <c:v>-13.533669164420706</c:v>
                </c:pt>
                <c:pt idx="903">
                  <c:v>-13.544041840139521</c:v>
                </c:pt>
                <c:pt idx="904">
                  <c:v>-13.55441452790464</c:v>
                </c:pt>
                <c:pt idx="905">
                  <c:v>-13.564787227715781</c:v>
                </c:pt>
                <c:pt idx="906">
                  <c:v>-13.575159939572661</c:v>
                </c:pt>
                <c:pt idx="907">
                  <c:v>-13.585532663474995</c:v>
                </c:pt>
                <c:pt idx="908">
                  <c:v>-13.595905399422501</c:v>
                </c:pt>
                <c:pt idx="909">
                  <c:v>-13.606278147414894</c:v>
                </c:pt>
                <c:pt idx="910">
                  <c:v>-13.616650907451891</c:v>
                </c:pt>
                <c:pt idx="911">
                  <c:v>-13.627023679533208</c:v>
                </c:pt>
                <c:pt idx="912">
                  <c:v>-13.637396463658561</c:v>
                </c:pt>
                <c:pt idx="913">
                  <c:v>-13.647769259827669</c:v>
                </c:pt>
                <c:pt idx="914">
                  <c:v>-13.658142068040245</c:v>
                </c:pt>
                <c:pt idx="915">
                  <c:v>-13.668514888296007</c:v>
                </c:pt>
                <c:pt idx="916">
                  <c:v>-13.678887720594673</c:v>
                </c:pt>
                <c:pt idx="917">
                  <c:v>-13.689260564935958</c:v>
                </c:pt>
                <c:pt idx="918">
                  <c:v>-13.699633421319579</c:v>
                </c:pt>
                <c:pt idx="919">
                  <c:v>-13.71000628974525</c:v>
                </c:pt>
                <c:pt idx="920">
                  <c:v>-13.72037917021269</c:v>
                </c:pt>
                <c:pt idx="921">
                  <c:v>-13.730752062721614</c:v>
                </c:pt>
                <c:pt idx="922">
                  <c:v>-13.741124967271739</c:v>
                </c:pt>
                <c:pt idx="923">
                  <c:v>-13.751497883862783</c:v>
                </c:pt>
                <c:pt idx="924">
                  <c:v>-13.761870812494461</c:v>
                </c:pt>
                <c:pt idx="925">
                  <c:v>-13.772243753166489</c:v>
                </c:pt>
                <c:pt idx="926">
                  <c:v>-13.782616705878585</c:v>
                </c:pt>
                <c:pt idx="927">
                  <c:v>-13.792989670630464</c:v>
                </c:pt>
                <c:pt idx="928">
                  <c:v>-13.803362647421842</c:v>
                </c:pt>
                <c:pt idx="929">
                  <c:v>-13.813735636252439</c:v>
                </c:pt>
                <c:pt idx="930">
                  <c:v>-13.824108637121968</c:v>
                </c:pt>
                <c:pt idx="931">
                  <c:v>-13.834481650030147</c:v>
                </c:pt>
                <c:pt idx="932">
                  <c:v>-13.844854674976693</c:v>
                </c:pt>
                <c:pt idx="933">
                  <c:v>-13.855227711961321</c:v>
                </c:pt>
                <c:pt idx="934">
                  <c:v>-13.865600760983748</c:v>
                </c:pt>
                <c:pt idx="935">
                  <c:v>-13.87597382204369</c:v>
                </c:pt>
                <c:pt idx="936">
                  <c:v>-13.886346895140864</c:v>
                </c:pt>
                <c:pt idx="937">
                  <c:v>-13.896719980274987</c:v>
                </c:pt>
                <c:pt idx="938">
                  <c:v>-13.907093077445776</c:v>
                </c:pt>
                <c:pt idx="939">
                  <c:v>-13.917466186652947</c:v>
                </c:pt>
                <c:pt idx="940">
                  <c:v>-13.927839307896216</c:v>
                </c:pt>
                <c:pt idx="941">
                  <c:v>-13.938212441175299</c:v>
                </c:pt>
                <c:pt idx="942">
                  <c:v>-13.948585586489914</c:v>
                </c:pt>
                <c:pt idx="943">
                  <c:v>-13.958958743839776</c:v>
                </c:pt>
                <c:pt idx="944">
                  <c:v>-13.969331913224604</c:v>
                </c:pt>
                <c:pt idx="945">
                  <c:v>-13.979705094644112</c:v>
                </c:pt>
                <c:pt idx="946">
                  <c:v>-13.990078288098017</c:v>
                </c:pt>
                <c:pt idx="947">
                  <c:v>-14.000451493586036</c:v>
                </c:pt>
                <c:pt idx="948">
                  <c:v>-14.010824711107887</c:v>
                </c:pt>
                <c:pt idx="949">
                  <c:v>-14.021197940663285</c:v>
                </c:pt>
                <c:pt idx="950">
                  <c:v>-14.031571182251946</c:v>
                </c:pt>
                <c:pt idx="951">
                  <c:v>-14.041944435873589</c:v>
                </c:pt>
                <c:pt idx="952">
                  <c:v>-14.052317701527928</c:v>
                </c:pt>
                <c:pt idx="953">
                  <c:v>-14.062690979214681</c:v>
                </c:pt>
                <c:pt idx="954">
                  <c:v>-14.073064268933564</c:v>
                </c:pt>
                <c:pt idx="955">
                  <c:v>-14.083437570684293</c:v>
                </c:pt>
                <c:pt idx="956">
                  <c:v>-14.093810884466585</c:v>
                </c:pt>
                <c:pt idx="957">
                  <c:v>-14.104184210280158</c:v>
                </c:pt>
                <c:pt idx="958">
                  <c:v>-14.114557548124727</c:v>
                </c:pt>
                <c:pt idx="959">
                  <c:v>-14.124930898000009</c:v>
                </c:pt>
                <c:pt idx="960">
                  <c:v>-14.135304259905721</c:v>
                </c:pt>
                <c:pt idx="961">
                  <c:v>-14.145677633841579</c:v>
                </c:pt>
                <c:pt idx="962">
                  <c:v>-14.1560510198073</c:v>
                </c:pt>
                <c:pt idx="963">
                  <c:v>-14.166424417802601</c:v>
                </c:pt>
                <c:pt idx="964">
                  <c:v>-14.176797827827198</c:v>
                </c:pt>
                <c:pt idx="965">
                  <c:v>-14.187171249880807</c:v>
                </c:pt>
                <c:pt idx="966">
                  <c:v>-14.197544683963146</c:v>
                </c:pt>
                <c:pt idx="967">
                  <c:v>-14.207918130073931</c:v>
                </c:pt>
                <c:pt idx="968">
                  <c:v>-14.21829158821288</c:v>
                </c:pt>
                <c:pt idx="969">
                  <c:v>-14.228665058379708</c:v>
                </c:pt>
                <c:pt idx="970">
                  <c:v>-14.239038540574132</c:v>
                </c:pt>
                <c:pt idx="971">
                  <c:v>-14.249412034795869</c:v>
                </c:pt>
                <c:pt idx="972">
                  <c:v>-14.259785541044634</c:v>
                </c:pt>
                <c:pt idx="973">
                  <c:v>-14.270159059320147</c:v>
                </c:pt>
                <c:pt idx="974">
                  <c:v>-14.280532589622121</c:v>
                </c:pt>
                <c:pt idx="975">
                  <c:v>-14.290906131950274</c:v>
                </c:pt>
                <c:pt idx="976">
                  <c:v>-14.301279686304325</c:v>
                </c:pt>
                <c:pt idx="977">
                  <c:v>-14.311653252683987</c:v>
                </c:pt>
                <c:pt idx="978">
                  <c:v>-14.32202683108898</c:v>
                </c:pt>
                <c:pt idx="979">
                  <c:v>-14.332400421519019</c:v>
                </c:pt>
                <c:pt idx="980">
                  <c:v>-14.342774023973819</c:v>
                </c:pt>
                <c:pt idx="981">
                  <c:v>-14.353147638453098</c:v>
                </c:pt>
                <c:pt idx="982">
                  <c:v>-14.363521264956574</c:v>
                </c:pt>
                <c:pt idx="983">
                  <c:v>-14.373894903483963</c:v>
                </c:pt>
                <c:pt idx="984">
                  <c:v>-14.384268554034982</c:v>
                </c:pt>
                <c:pt idx="985">
                  <c:v>-14.394642216609347</c:v>
                </c:pt>
                <c:pt idx="986">
                  <c:v>-14.405015891206775</c:v>
                </c:pt>
                <c:pt idx="987">
                  <c:v>-14.415389577826982</c:v>
                </c:pt>
                <c:pt idx="988">
                  <c:v>-14.425763276469686</c:v>
                </c:pt>
                <c:pt idx="989">
                  <c:v>-14.436136987134603</c:v>
                </c:pt>
                <c:pt idx="990">
                  <c:v>-14.44651070982145</c:v>
                </c:pt>
                <c:pt idx="991">
                  <c:v>-14.456884444529942</c:v>
                </c:pt>
                <c:pt idx="992">
                  <c:v>-14.467258191259798</c:v>
                </c:pt>
                <c:pt idx="993">
                  <c:v>-14.477631950010736</c:v>
                </c:pt>
                <c:pt idx="994">
                  <c:v>-14.488005720782468</c:v>
                </c:pt>
                <c:pt idx="995">
                  <c:v>-14.498379503574714</c:v>
                </c:pt>
                <c:pt idx="996">
                  <c:v>-14.508753298387191</c:v>
                </c:pt>
                <c:pt idx="997">
                  <c:v>-14.519127105219615</c:v>
                </c:pt>
                <c:pt idx="998">
                  <c:v>-14.529500924071703</c:v>
                </c:pt>
                <c:pt idx="999">
                  <c:v>-14.53987475494317</c:v>
                </c:pt>
                <c:pt idx="1000">
                  <c:v>-14.550248597833736</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15.2</c:v>
                </c:pt>
                <c:pt idx="1">
                  <c:v>68.213034843772263</c:v>
                </c:pt>
                <c:pt idx="2">
                  <c:v>121.22606968754452</c:v>
                </c:pt>
                <c:pt idx="3">
                  <c:v>119.97485749557008</c:v>
                </c:pt>
                <c:pt idx="4">
                  <c:v>121.22606968754452</c:v>
                </c:pt>
                <c:pt idx="5">
                  <c:v>116.63485749557005</c:v>
                </c:pt>
                <c:pt idx="6">
                  <c:v>121.22606968754452</c:v>
                </c:pt>
              </c:numCache>
            </c:numRef>
          </c:xVal>
          <c:yVal>
            <c:numRef>
              <c:f>Trajecto!$C$132:$C$138</c:f>
              <c:numCache>
                <c:formatCode>0</c:formatCode>
                <c:ptCount val="7"/>
                <c:pt idx="0">
                  <c:v>1211.4956424564725</c:v>
                </c:pt>
                <c:pt idx="1">
                  <c:v>605.74782122823626</c:v>
                </c:pt>
                <c:pt idx="2">
                  <c:v>0</c:v>
                </c:pt>
                <c:pt idx="3">
                  <c:v>47.977673494706139</c:v>
                </c:pt>
                <c:pt idx="4">
                  <c:v>0</c:v>
                </c:pt>
                <c:pt idx="5">
                  <c:v>18.782825604049759</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Calculs!$AE$4:$AE$1004</c:f>
              <c:numCache>
                <c:formatCode>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3.8</c:v>
                </c:pt>
              </c:numCache>
            </c:numRef>
          </c:xVal>
          <c:yVal>
            <c:numRef>
              <c:f>Trajecto!$C$158</c:f>
              <c:numCache>
                <c:formatCode>0</c:formatCode>
                <c:ptCount val="1"/>
                <c:pt idx="0">
                  <c:v>605.74782122823626</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24.250000000000064</c:v>
                </c:pt>
              </c:numCache>
            </c:numRef>
          </c:xVal>
          <c:yVal>
            <c:numRef>
              <c:f>Trajecto!$C$159</c:f>
              <c:numCache>
                <c:formatCode>0</c:formatCode>
                <c:ptCount val="1"/>
                <c:pt idx="0">
                  <c:v>605.77192485935564</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Calculs!$T$4:$T$1004</c:f>
              <c:numCache>
                <c:formatCode>0.00</c:formatCode>
                <c:ptCount val="1001"/>
                <c:pt idx="0">
                  <c:v>48.982311000000003</c:v>
                </c:pt>
                <c:pt idx="1">
                  <c:v>48.982306095000006</c:v>
                </c:pt>
                <c:pt idx="2">
                  <c:v>48.982291380000007</c:v>
                </c:pt>
                <c:pt idx="3">
                  <c:v>48.982266855000013</c:v>
                </c:pt>
                <c:pt idx="4">
                  <c:v>48.982232520000011</c:v>
                </c:pt>
                <c:pt idx="5">
                  <c:v>48.982188375000007</c:v>
                </c:pt>
                <c:pt idx="6">
                  <c:v>48.982134420000008</c:v>
                </c:pt>
                <c:pt idx="7">
                  <c:v>48.982070655000008</c:v>
                </c:pt>
                <c:pt idx="8">
                  <c:v>48.981997080000014</c:v>
                </c:pt>
                <c:pt idx="9">
                  <c:v>48.98191369500001</c:v>
                </c:pt>
                <c:pt idx="10">
                  <c:v>48.981820500000012</c:v>
                </c:pt>
                <c:pt idx="11">
                  <c:v>48.981727305000014</c:v>
                </c:pt>
                <c:pt idx="12">
                  <c:v>48.981643920000018</c:v>
                </c:pt>
                <c:pt idx="13">
                  <c:v>48.981570345000016</c:v>
                </c:pt>
                <c:pt idx="14">
                  <c:v>48.981506580000023</c:v>
                </c:pt>
                <c:pt idx="15">
                  <c:v>48.981452625000017</c:v>
                </c:pt>
                <c:pt idx="16">
                  <c:v>48.981408480000013</c:v>
                </c:pt>
                <c:pt idx="17">
                  <c:v>48.981374145000018</c:v>
                </c:pt>
                <c:pt idx="18">
                  <c:v>48.981349620000017</c:v>
                </c:pt>
                <c:pt idx="19">
                  <c:v>48.981334905000018</c:v>
                </c:pt>
                <c:pt idx="20">
                  <c:v>48.981330000000021</c:v>
                </c:pt>
                <c:pt idx="21">
                  <c:v>48.981330000000021</c:v>
                </c:pt>
                <c:pt idx="22">
                  <c:v>48.981330000000021</c:v>
                </c:pt>
                <c:pt idx="23">
                  <c:v>48.981330000000021</c:v>
                </c:pt>
                <c:pt idx="24">
                  <c:v>48.981330000000021</c:v>
                </c:pt>
                <c:pt idx="25">
                  <c:v>48.981330000000021</c:v>
                </c:pt>
                <c:pt idx="26">
                  <c:v>48.981330000000021</c:v>
                </c:pt>
                <c:pt idx="27">
                  <c:v>48.981330000000021</c:v>
                </c:pt>
                <c:pt idx="28">
                  <c:v>48.981330000000021</c:v>
                </c:pt>
                <c:pt idx="29">
                  <c:v>48.981330000000021</c:v>
                </c:pt>
                <c:pt idx="30">
                  <c:v>48.981330000000021</c:v>
                </c:pt>
                <c:pt idx="31">
                  <c:v>48.981330000000021</c:v>
                </c:pt>
                <c:pt idx="32">
                  <c:v>48.981330000000021</c:v>
                </c:pt>
                <c:pt idx="33">
                  <c:v>48.981330000000021</c:v>
                </c:pt>
                <c:pt idx="34">
                  <c:v>48.981330000000021</c:v>
                </c:pt>
                <c:pt idx="35">
                  <c:v>48.981330000000021</c:v>
                </c:pt>
                <c:pt idx="36">
                  <c:v>48.981330000000021</c:v>
                </c:pt>
                <c:pt idx="37">
                  <c:v>48.981330000000021</c:v>
                </c:pt>
                <c:pt idx="38">
                  <c:v>48.981330000000021</c:v>
                </c:pt>
                <c:pt idx="39">
                  <c:v>48.981330000000021</c:v>
                </c:pt>
                <c:pt idx="40">
                  <c:v>48.981330000000021</c:v>
                </c:pt>
                <c:pt idx="41">
                  <c:v>48.981330000000021</c:v>
                </c:pt>
                <c:pt idx="42">
                  <c:v>48.981330000000021</c:v>
                </c:pt>
                <c:pt idx="43">
                  <c:v>48.981330000000021</c:v>
                </c:pt>
                <c:pt idx="44">
                  <c:v>48.981330000000021</c:v>
                </c:pt>
                <c:pt idx="45">
                  <c:v>48.981330000000021</c:v>
                </c:pt>
                <c:pt idx="46">
                  <c:v>48.981330000000021</c:v>
                </c:pt>
                <c:pt idx="47">
                  <c:v>48.981330000000021</c:v>
                </c:pt>
                <c:pt idx="48">
                  <c:v>48.981330000000021</c:v>
                </c:pt>
                <c:pt idx="49">
                  <c:v>48.981330000000021</c:v>
                </c:pt>
                <c:pt idx="50">
                  <c:v>48.981330000000021</c:v>
                </c:pt>
                <c:pt idx="51">
                  <c:v>48.981330000000021</c:v>
                </c:pt>
                <c:pt idx="52">
                  <c:v>48.981330000000021</c:v>
                </c:pt>
                <c:pt idx="53">
                  <c:v>48.981330000000021</c:v>
                </c:pt>
                <c:pt idx="54">
                  <c:v>48.981330000000021</c:v>
                </c:pt>
                <c:pt idx="55">
                  <c:v>48.981330000000021</c:v>
                </c:pt>
                <c:pt idx="56">
                  <c:v>48.981330000000021</c:v>
                </c:pt>
                <c:pt idx="57">
                  <c:v>48.981330000000021</c:v>
                </c:pt>
                <c:pt idx="58">
                  <c:v>48.981330000000021</c:v>
                </c:pt>
                <c:pt idx="59">
                  <c:v>48.981330000000021</c:v>
                </c:pt>
                <c:pt idx="60">
                  <c:v>48.981330000000021</c:v>
                </c:pt>
                <c:pt idx="61">
                  <c:v>48.981330000000021</c:v>
                </c:pt>
                <c:pt idx="62">
                  <c:v>48.981330000000021</c:v>
                </c:pt>
                <c:pt idx="63">
                  <c:v>48.981330000000021</c:v>
                </c:pt>
                <c:pt idx="64">
                  <c:v>48.981330000000021</c:v>
                </c:pt>
                <c:pt idx="65">
                  <c:v>48.981330000000021</c:v>
                </c:pt>
                <c:pt idx="66">
                  <c:v>48.981330000000021</c:v>
                </c:pt>
                <c:pt idx="67">
                  <c:v>48.981330000000021</c:v>
                </c:pt>
                <c:pt idx="68">
                  <c:v>48.981330000000021</c:v>
                </c:pt>
                <c:pt idx="69">
                  <c:v>48.981330000000021</c:v>
                </c:pt>
                <c:pt idx="70">
                  <c:v>48.981330000000021</c:v>
                </c:pt>
                <c:pt idx="71">
                  <c:v>48.981330000000021</c:v>
                </c:pt>
                <c:pt idx="72">
                  <c:v>48.981330000000021</c:v>
                </c:pt>
                <c:pt idx="73">
                  <c:v>48.981330000000021</c:v>
                </c:pt>
                <c:pt idx="74">
                  <c:v>48.981330000000021</c:v>
                </c:pt>
                <c:pt idx="75">
                  <c:v>48.981330000000021</c:v>
                </c:pt>
                <c:pt idx="76">
                  <c:v>48.981330000000021</c:v>
                </c:pt>
                <c:pt idx="77">
                  <c:v>48.981330000000021</c:v>
                </c:pt>
                <c:pt idx="78">
                  <c:v>48.981330000000021</c:v>
                </c:pt>
                <c:pt idx="79">
                  <c:v>48.981330000000021</c:v>
                </c:pt>
                <c:pt idx="80">
                  <c:v>48.981330000000021</c:v>
                </c:pt>
                <c:pt idx="81">
                  <c:v>48.981330000000021</c:v>
                </c:pt>
                <c:pt idx="82">
                  <c:v>48.981330000000021</c:v>
                </c:pt>
                <c:pt idx="83">
                  <c:v>48.981330000000021</c:v>
                </c:pt>
                <c:pt idx="84">
                  <c:v>48.981330000000021</c:v>
                </c:pt>
                <c:pt idx="85">
                  <c:v>48.981330000000021</c:v>
                </c:pt>
                <c:pt idx="86">
                  <c:v>48.981330000000021</c:v>
                </c:pt>
                <c:pt idx="87">
                  <c:v>48.981330000000021</c:v>
                </c:pt>
                <c:pt idx="88">
                  <c:v>48.981330000000021</c:v>
                </c:pt>
                <c:pt idx="89">
                  <c:v>48.981330000000021</c:v>
                </c:pt>
                <c:pt idx="90">
                  <c:v>48.981330000000021</c:v>
                </c:pt>
                <c:pt idx="91">
                  <c:v>48.981330000000021</c:v>
                </c:pt>
                <c:pt idx="92">
                  <c:v>48.981330000000021</c:v>
                </c:pt>
                <c:pt idx="93">
                  <c:v>48.981330000000021</c:v>
                </c:pt>
                <c:pt idx="94">
                  <c:v>48.981330000000021</c:v>
                </c:pt>
                <c:pt idx="95">
                  <c:v>48.981330000000021</c:v>
                </c:pt>
                <c:pt idx="96">
                  <c:v>48.981330000000021</c:v>
                </c:pt>
                <c:pt idx="97">
                  <c:v>48.981330000000021</c:v>
                </c:pt>
                <c:pt idx="98">
                  <c:v>48.981330000000021</c:v>
                </c:pt>
                <c:pt idx="99">
                  <c:v>48.981330000000021</c:v>
                </c:pt>
                <c:pt idx="100">
                  <c:v>48.981330000000021</c:v>
                </c:pt>
                <c:pt idx="101">
                  <c:v>48.981330000000021</c:v>
                </c:pt>
                <c:pt idx="102">
                  <c:v>48.981330000000021</c:v>
                </c:pt>
                <c:pt idx="103">
                  <c:v>48.981330000000021</c:v>
                </c:pt>
                <c:pt idx="104">
                  <c:v>48.981330000000021</c:v>
                </c:pt>
                <c:pt idx="105">
                  <c:v>48.981330000000021</c:v>
                </c:pt>
                <c:pt idx="106">
                  <c:v>48.981330000000021</c:v>
                </c:pt>
                <c:pt idx="107">
                  <c:v>48.981330000000021</c:v>
                </c:pt>
                <c:pt idx="108">
                  <c:v>48.981330000000021</c:v>
                </c:pt>
                <c:pt idx="109">
                  <c:v>48.981330000000021</c:v>
                </c:pt>
                <c:pt idx="110">
                  <c:v>48.981330000000021</c:v>
                </c:pt>
                <c:pt idx="111">
                  <c:v>48.981330000000021</c:v>
                </c:pt>
                <c:pt idx="112">
                  <c:v>48.981330000000021</c:v>
                </c:pt>
                <c:pt idx="113">
                  <c:v>48.981330000000021</c:v>
                </c:pt>
                <c:pt idx="114">
                  <c:v>48.981330000000021</c:v>
                </c:pt>
                <c:pt idx="115">
                  <c:v>48.981330000000021</c:v>
                </c:pt>
                <c:pt idx="116">
                  <c:v>48.981330000000021</c:v>
                </c:pt>
                <c:pt idx="117">
                  <c:v>48.981330000000021</c:v>
                </c:pt>
                <c:pt idx="118">
                  <c:v>48.981330000000021</c:v>
                </c:pt>
                <c:pt idx="119">
                  <c:v>48.981330000000021</c:v>
                </c:pt>
                <c:pt idx="120">
                  <c:v>48.981330000000021</c:v>
                </c:pt>
                <c:pt idx="121">
                  <c:v>48.981330000000021</c:v>
                </c:pt>
                <c:pt idx="122">
                  <c:v>48.981330000000021</c:v>
                </c:pt>
                <c:pt idx="123">
                  <c:v>48.981330000000021</c:v>
                </c:pt>
                <c:pt idx="124">
                  <c:v>48.981330000000021</c:v>
                </c:pt>
                <c:pt idx="125">
                  <c:v>48.981330000000021</c:v>
                </c:pt>
                <c:pt idx="126">
                  <c:v>48.981330000000021</c:v>
                </c:pt>
                <c:pt idx="127">
                  <c:v>48.981330000000021</c:v>
                </c:pt>
                <c:pt idx="128">
                  <c:v>48.981330000000021</c:v>
                </c:pt>
                <c:pt idx="129">
                  <c:v>48.981330000000021</c:v>
                </c:pt>
                <c:pt idx="130">
                  <c:v>48.981330000000021</c:v>
                </c:pt>
                <c:pt idx="131">
                  <c:v>48.981330000000021</c:v>
                </c:pt>
                <c:pt idx="132">
                  <c:v>48.981330000000021</c:v>
                </c:pt>
                <c:pt idx="133">
                  <c:v>48.981330000000021</c:v>
                </c:pt>
                <c:pt idx="134">
                  <c:v>48.981330000000021</c:v>
                </c:pt>
                <c:pt idx="135">
                  <c:v>48.981330000000021</c:v>
                </c:pt>
                <c:pt idx="136">
                  <c:v>48.981330000000021</c:v>
                </c:pt>
                <c:pt idx="137">
                  <c:v>48.981330000000021</c:v>
                </c:pt>
                <c:pt idx="138">
                  <c:v>48.981330000000021</c:v>
                </c:pt>
                <c:pt idx="139">
                  <c:v>48.981330000000021</c:v>
                </c:pt>
                <c:pt idx="140">
                  <c:v>48.981330000000021</c:v>
                </c:pt>
                <c:pt idx="141">
                  <c:v>48.981330000000021</c:v>
                </c:pt>
                <c:pt idx="142">
                  <c:v>48.981330000000021</c:v>
                </c:pt>
                <c:pt idx="143">
                  <c:v>48.981330000000021</c:v>
                </c:pt>
                <c:pt idx="144">
                  <c:v>48.981330000000021</c:v>
                </c:pt>
                <c:pt idx="145">
                  <c:v>48.981330000000021</c:v>
                </c:pt>
                <c:pt idx="146">
                  <c:v>48.981330000000021</c:v>
                </c:pt>
                <c:pt idx="147">
                  <c:v>48.981330000000021</c:v>
                </c:pt>
                <c:pt idx="148">
                  <c:v>48.981330000000021</c:v>
                </c:pt>
                <c:pt idx="149">
                  <c:v>48.981330000000021</c:v>
                </c:pt>
                <c:pt idx="150">
                  <c:v>48.981330000000021</c:v>
                </c:pt>
                <c:pt idx="151">
                  <c:v>48.981330000000021</c:v>
                </c:pt>
                <c:pt idx="152">
                  <c:v>48.981330000000021</c:v>
                </c:pt>
                <c:pt idx="153">
                  <c:v>48.981330000000021</c:v>
                </c:pt>
                <c:pt idx="154">
                  <c:v>48.981330000000021</c:v>
                </c:pt>
                <c:pt idx="155">
                  <c:v>48.981330000000021</c:v>
                </c:pt>
                <c:pt idx="156">
                  <c:v>48.981330000000021</c:v>
                </c:pt>
                <c:pt idx="157">
                  <c:v>48.981330000000021</c:v>
                </c:pt>
                <c:pt idx="158">
                  <c:v>48.981330000000021</c:v>
                </c:pt>
                <c:pt idx="159">
                  <c:v>48.981330000000021</c:v>
                </c:pt>
                <c:pt idx="160">
                  <c:v>48.981330000000021</c:v>
                </c:pt>
                <c:pt idx="161">
                  <c:v>48.981330000000021</c:v>
                </c:pt>
                <c:pt idx="162">
                  <c:v>48.981330000000021</c:v>
                </c:pt>
                <c:pt idx="163">
                  <c:v>48.981330000000021</c:v>
                </c:pt>
                <c:pt idx="164">
                  <c:v>48.981330000000021</c:v>
                </c:pt>
                <c:pt idx="165">
                  <c:v>48.981330000000021</c:v>
                </c:pt>
                <c:pt idx="166">
                  <c:v>48.981330000000021</c:v>
                </c:pt>
                <c:pt idx="167">
                  <c:v>48.981330000000021</c:v>
                </c:pt>
                <c:pt idx="168">
                  <c:v>48.981330000000021</c:v>
                </c:pt>
                <c:pt idx="169">
                  <c:v>48.981330000000021</c:v>
                </c:pt>
                <c:pt idx="170">
                  <c:v>48.981330000000021</c:v>
                </c:pt>
                <c:pt idx="171">
                  <c:v>48.981330000000021</c:v>
                </c:pt>
                <c:pt idx="172">
                  <c:v>48.981330000000021</c:v>
                </c:pt>
                <c:pt idx="173">
                  <c:v>48.981330000000021</c:v>
                </c:pt>
                <c:pt idx="174">
                  <c:v>48.981330000000021</c:v>
                </c:pt>
                <c:pt idx="175">
                  <c:v>48.981330000000021</c:v>
                </c:pt>
                <c:pt idx="176">
                  <c:v>48.981330000000021</c:v>
                </c:pt>
                <c:pt idx="177">
                  <c:v>48.981330000000021</c:v>
                </c:pt>
                <c:pt idx="178">
                  <c:v>48.981330000000021</c:v>
                </c:pt>
                <c:pt idx="179">
                  <c:v>48.981330000000021</c:v>
                </c:pt>
                <c:pt idx="180">
                  <c:v>48.981330000000021</c:v>
                </c:pt>
                <c:pt idx="181">
                  <c:v>48.981330000000021</c:v>
                </c:pt>
                <c:pt idx="182">
                  <c:v>48.981330000000021</c:v>
                </c:pt>
                <c:pt idx="183">
                  <c:v>48.981330000000021</c:v>
                </c:pt>
                <c:pt idx="184">
                  <c:v>48.981330000000021</c:v>
                </c:pt>
                <c:pt idx="185">
                  <c:v>48.981330000000021</c:v>
                </c:pt>
                <c:pt idx="186">
                  <c:v>48.981330000000021</c:v>
                </c:pt>
                <c:pt idx="187">
                  <c:v>48.981330000000021</c:v>
                </c:pt>
                <c:pt idx="188">
                  <c:v>48.981330000000021</c:v>
                </c:pt>
                <c:pt idx="189">
                  <c:v>48.981330000000021</c:v>
                </c:pt>
                <c:pt idx="190">
                  <c:v>48.981330000000021</c:v>
                </c:pt>
                <c:pt idx="191">
                  <c:v>48.981330000000021</c:v>
                </c:pt>
                <c:pt idx="192">
                  <c:v>48.981330000000021</c:v>
                </c:pt>
                <c:pt idx="193">
                  <c:v>48.981330000000021</c:v>
                </c:pt>
                <c:pt idx="194">
                  <c:v>48.981330000000021</c:v>
                </c:pt>
                <c:pt idx="195">
                  <c:v>48.981330000000021</c:v>
                </c:pt>
                <c:pt idx="196">
                  <c:v>48.981330000000021</c:v>
                </c:pt>
                <c:pt idx="197">
                  <c:v>48.981330000000021</c:v>
                </c:pt>
                <c:pt idx="198">
                  <c:v>48.981330000000021</c:v>
                </c:pt>
                <c:pt idx="199">
                  <c:v>48.981330000000021</c:v>
                </c:pt>
                <c:pt idx="200">
                  <c:v>48.981330000000021</c:v>
                </c:pt>
                <c:pt idx="201">
                  <c:v>48.981330000000021</c:v>
                </c:pt>
                <c:pt idx="202">
                  <c:v>48.981330000000021</c:v>
                </c:pt>
                <c:pt idx="203">
                  <c:v>48.981330000000021</c:v>
                </c:pt>
                <c:pt idx="204">
                  <c:v>48.981330000000021</c:v>
                </c:pt>
                <c:pt idx="205">
                  <c:v>48.981330000000021</c:v>
                </c:pt>
                <c:pt idx="206">
                  <c:v>48.981330000000021</c:v>
                </c:pt>
                <c:pt idx="207">
                  <c:v>48.981330000000021</c:v>
                </c:pt>
                <c:pt idx="208">
                  <c:v>48.981330000000021</c:v>
                </c:pt>
                <c:pt idx="209">
                  <c:v>48.981330000000021</c:v>
                </c:pt>
                <c:pt idx="210">
                  <c:v>48.981330000000021</c:v>
                </c:pt>
                <c:pt idx="211">
                  <c:v>48.981330000000021</c:v>
                </c:pt>
                <c:pt idx="212">
                  <c:v>48.981330000000021</c:v>
                </c:pt>
                <c:pt idx="213">
                  <c:v>48.981330000000021</c:v>
                </c:pt>
                <c:pt idx="214">
                  <c:v>48.981330000000021</c:v>
                </c:pt>
                <c:pt idx="215">
                  <c:v>48.981330000000021</c:v>
                </c:pt>
                <c:pt idx="216">
                  <c:v>48.981330000000021</c:v>
                </c:pt>
                <c:pt idx="217">
                  <c:v>48.981330000000021</c:v>
                </c:pt>
                <c:pt idx="218">
                  <c:v>48.981330000000021</c:v>
                </c:pt>
                <c:pt idx="219">
                  <c:v>48.981330000000021</c:v>
                </c:pt>
                <c:pt idx="220">
                  <c:v>48.981330000000021</c:v>
                </c:pt>
                <c:pt idx="221">
                  <c:v>48.981330000000021</c:v>
                </c:pt>
                <c:pt idx="222">
                  <c:v>48.981330000000021</c:v>
                </c:pt>
                <c:pt idx="223">
                  <c:v>48.981330000000021</c:v>
                </c:pt>
                <c:pt idx="224">
                  <c:v>48.981330000000021</c:v>
                </c:pt>
                <c:pt idx="225">
                  <c:v>48.981330000000021</c:v>
                </c:pt>
                <c:pt idx="226">
                  <c:v>48.981330000000021</c:v>
                </c:pt>
                <c:pt idx="227">
                  <c:v>48.981330000000021</c:v>
                </c:pt>
                <c:pt idx="228">
                  <c:v>48.981330000000021</c:v>
                </c:pt>
                <c:pt idx="229">
                  <c:v>48.981330000000021</c:v>
                </c:pt>
                <c:pt idx="230">
                  <c:v>48.981330000000021</c:v>
                </c:pt>
                <c:pt idx="231">
                  <c:v>48.981330000000021</c:v>
                </c:pt>
                <c:pt idx="232">
                  <c:v>48.981330000000021</c:v>
                </c:pt>
                <c:pt idx="233">
                  <c:v>48.981330000000021</c:v>
                </c:pt>
                <c:pt idx="234">
                  <c:v>48.981330000000021</c:v>
                </c:pt>
                <c:pt idx="235">
                  <c:v>48.981330000000021</c:v>
                </c:pt>
                <c:pt idx="236">
                  <c:v>48.981330000000021</c:v>
                </c:pt>
                <c:pt idx="237">
                  <c:v>48.981330000000021</c:v>
                </c:pt>
                <c:pt idx="238">
                  <c:v>48.981330000000021</c:v>
                </c:pt>
                <c:pt idx="239">
                  <c:v>48.981330000000021</c:v>
                </c:pt>
                <c:pt idx="240">
                  <c:v>48.981330000000021</c:v>
                </c:pt>
                <c:pt idx="241">
                  <c:v>48.981330000000021</c:v>
                </c:pt>
                <c:pt idx="242">
                  <c:v>48.981330000000021</c:v>
                </c:pt>
                <c:pt idx="243">
                  <c:v>48.981330000000021</c:v>
                </c:pt>
                <c:pt idx="244">
                  <c:v>48.981330000000021</c:v>
                </c:pt>
                <c:pt idx="245">
                  <c:v>48.981330000000021</c:v>
                </c:pt>
                <c:pt idx="246">
                  <c:v>48.981330000000021</c:v>
                </c:pt>
                <c:pt idx="247">
                  <c:v>48.981330000000021</c:v>
                </c:pt>
                <c:pt idx="248">
                  <c:v>48.981330000000021</c:v>
                </c:pt>
                <c:pt idx="249">
                  <c:v>48.981330000000021</c:v>
                </c:pt>
                <c:pt idx="250">
                  <c:v>48.981330000000021</c:v>
                </c:pt>
                <c:pt idx="251">
                  <c:v>48.981330000000021</c:v>
                </c:pt>
                <c:pt idx="252">
                  <c:v>48.981330000000021</c:v>
                </c:pt>
                <c:pt idx="253">
                  <c:v>48.981330000000021</c:v>
                </c:pt>
                <c:pt idx="254">
                  <c:v>48.981330000000021</c:v>
                </c:pt>
                <c:pt idx="255">
                  <c:v>48.981330000000021</c:v>
                </c:pt>
                <c:pt idx="256">
                  <c:v>48.981330000000021</c:v>
                </c:pt>
                <c:pt idx="257">
                  <c:v>48.981330000000021</c:v>
                </c:pt>
                <c:pt idx="258">
                  <c:v>48.981330000000021</c:v>
                </c:pt>
                <c:pt idx="259">
                  <c:v>48.981330000000021</c:v>
                </c:pt>
                <c:pt idx="260">
                  <c:v>48.981330000000021</c:v>
                </c:pt>
                <c:pt idx="261">
                  <c:v>48.981330000000021</c:v>
                </c:pt>
                <c:pt idx="262">
                  <c:v>48.981330000000021</c:v>
                </c:pt>
                <c:pt idx="263">
                  <c:v>48.981330000000021</c:v>
                </c:pt>
                <c:pt idx="264">
                  <c:v>48.981330000000021</c:v>
                </c:pt>
                <c:pt idx="265">
                  <c:v>48.981330000000021</c:v>
                </c:pt>
                <c:pt idx="266">
                  <c:v>48.981330000000021</c:v>
                </c:pt>
                <c:pt idx="267">
                  <c:v>48.981330000000021</c:v>
                </c:pt>
                <c:pt idx="268">
                  <c:v>48.981330000000021</c:v>
                </c:pt>
                <c:pt idx="269">
                  <c:v>48.981330000000021</c:v>
                </c:pt>
                <c:pt idx="270">
                  <c:v>48.981330000000021</c:v>
                </c:pt>
                <c:pt idx="271">
                  <c:v>48.981330000000021</c:v>
                </c:pt>
                <c:pt idx="272">
                  <c:v>48.981330000000021</c:v>
                </c:pt>
                <c:pt idx="273">
                  <c:v>48.981330000000021</c:v>
                </c:pt>
                <c:pt idx="274">
                  <c:v>48.981330000000021</c:v>
                </c:pt>
                <c:pt idx="275">
                  <c:v>48.981330000000021</c:v>
                </c:pt>
                <c:pt idx="276">
                  <c:v>48.981330000000021</c:v>
                </c:pt>
                <c:pt idx="277">
                  <c:v>48.981330000000021</c:v>
                </c:pt>
                <c:pt idx="278">
                  <c:v>48.981330000000021</c:v>
                </c:pt>
                <c:pt idx="279">
                  <c:v>48.981330000000021</c:v>
                </c:pt>
                <c:pt idx="280">
                  <c:v>48.981330000000021</c:v>
                </c:pt>
                <c:pt idx="281">
                  <c:v>48.981330000000021</c:v>
                </c:pt>
                <c:pt idx="282">
                  <c:v>48.981330000000021</c:v>
                </c:pt>
                <c:pt idx="283">
                  <c:v>48.981330000000021</c:v>
                </c:pt>
                <c:pt idx="284">
                  <c:v>48.981330000000021</c:v>
                </c:pt>
                <c:pt idx="285">
                  <c:v>48.981330000000021</c:v>
                </c:pt>
                <c:pt idx="286">
                  <c:v>48.981330000000021</c:v>
                </c:pt>
                <c:pt idx="287">
                  <c:v>48.981330000000021</c:v>
                </c:pt>
                <c:pt idx="288">
                  <c:v>48.981330000000021</c:v>
                </c:pt>
                <c:pt idx="289">
                  <c:v>48.981330000000021</c:v>
                </c:pt>
                <c:pt idx="290">
                  <c:v>48.981330000000021</c:v>
                </c:pt>
                <c:pt idx="291">
                  <c:v>48.981330000000021</c:v>
                </c:pt>
                <c:pt idx="292">
                  <c:v>48.981330000000021</c:v>
                </c:pt>
                <c:pt idx="293">
                  <c:v>48.981330000000021</c:v>
                </c:pt>
                <c:pt idx="294">
                  <c:v>48.981330000000021</c:v>
                </c:pt>
                <c:pt idx="295">
                  <c:v>48.981330000000021</c:v>
                </c:pt>
                <c:pt idx="296">
                  <c:v>48.981330000000021</c:v>
                </c:pt>
                <c:pt idx="297">
                  <c:v>48.981330000000021</c:v>
                </c:pt>
                <c:pt idx="298">
                  <c:v>48.981330000000021</c:v>
                </c:pt>
                <c:pt idx="299">
                  <c:v>48.981330000000021</c:v>
                </c:pt>
                <c:pt idx="300">
                  <c:v>48.981330000000021</c:v>
                </c:pt>
                <c:pt idx="301">
                  <c:v>48.981330000000021</c:v>
                </c:pt>
                <c:pt idx="302">
                  <c:v>48.981330000000021</c:v>
                </c:pt>
                <c:pt idx="303">
                  <c:v>48.981330000000021</c:v>
                </c:pt>
                <c:pt idx="304">
                  <c:v>48.981330000000021</c:v>
                </c:pt>
                <c:pt idx="305">
                  <c:v>48.981330000000021</c:v>
                </c:pt>
                <c:pt idx="306">
                  <c:v>48.981330000000021</c:v>
                </c:pt>
                <c:pt idx="307">
                  <c:v>48.981330000000021</c:v>
                </c:pt>
                <c:pt idx="308">
                  <c:v>48.981330000000021</c:v>
                </c:pt>
                <c:pt idx="309">
                  <c:v>48.981330000000021</c:v>
                </c:pt>
                <c:pt idx="310">
                  <c:v>48.981330000000021</c:v>
                </c:pt>
                <c:pt idx="311">
                  <c:v>48.981330000000021</c:v>
                </c:pt>
                <c:pt idx="312">
                  <c:v>48.981330000000021</c:v>
                </c:pt>
                <c:pt idx="313">
                  <c:v>48.981330000000021</c:v>
                </c:pt>
                <c:pt idx="314">
                  <c:v>48.981330000000021</c:v>
                </c:pt>
                <c:pt idx="315">
                  <c:v>48.981330000000021</c:v>
                </c:pt>
                <c:pt idx="316">
                  <c:v>48.981330000000021</c:v>
                </c:pt>
                <c:pt idx="317">
                  <c:v>48.981330000000021</c:v>
                </c:pt>
                <c:pt idx="318">
                  <c:v>48.981330000000021</c:v>
                </c:pt>
                <c:pt idx="319">
                  <c:v>48.981330000000021</c:v>
                </c:pt>
                <c:pt idx="320">
                  <c:v>48.981330000000021</c:v>
                </c:pt>
                <c:pt idx="321">
                  <c:v>48.981330000000021</c:v>
                </c:pt>
                <c:pt idx="322">
                  <c:v>48.981330000000021</c:v>
                </c:pt>
                <c:pt idx="323">
                  <c:v>48.981330000000021</c:v>
                </c:pt>
                <c:pt idx="324">
                  <c:v>48.981330000000021</c:v>
                </c:pt>
                <c:pt idx="325">
                  <c:v>48.981330000000021</c:v>
                </c:pt>
                <c:pt idx="326">
                  <c:v>48.981330000000021</c:v>
                </c:pt>
                <c:pt idx="327">
                  <c:v>48.981330000000021</c:v>
                </c:pt>
                <c:pt idx="328">
                  <c:v>48.981330000000021</c:v>
                </c:pt>
                <c:pt idx="329">
                  <c:v>48.981330000000021</c:v>
                </c:pt>
                <c:pt idx="330">
                  <c:v>48.981330000000021</c:v>
                </c:pt>
                <c:pt idx="331">
                  <c:v>48.981330000000021</c:v>
                </c:pt>
                <c:pt idx="332">
                  <c:v>48.981330000000021</c:v>
                </c:pt>
                <c:pt idx="333">
                  <c:v>48.981330000000021</c:v>
                </c:pt>
                <c:pt idx="334">
                  <c:v>48.981330000000021</c:v>
                </c:pt>
                <c:pt idx="335">
                  <c:v>48.981330000000021</c:v>
                </c:pt>
                <c:pt idx="336">
                  <c:v>48.981330000000021</c:v>
                </c:pt>
                <c:pt idx="337">
                  <c:v>48.981330000000021</c:v>
                </c:pt>
                <c:pt idx="338">
                  <c:v>48.981330000000021</c:v>
                </c:pt>
                <c:pt idx="339">
                  <c:v>48.981330000000021</c:v>
                </c:pt>
                <c:pt idx="340">
                  <c:v>48.981330000000021</c:v>
                </c:pt>
                <c:pt idx="341">
                  <c:v>48.981330000000021</c:v>
                </c:pt>
                <c:pt idx="342">
                  <c:v>48.981330000000021</c:v>
                </c:pt>
                <c:pt idx="343">
                  <c:v>48.981330000000021</c:v>
                </c:pt>
                <c:pt idx="344">
                  <c:v>48.981330000000021</c:v>
                </c:pt>
                <c:pt idx="345">
                  <c:v>48.981330000000021</c:v>
                </c:pt>
                <c:pt idx="346">
                  <c:v>48.981330000000021</c:v>
                </c:pt>
                <c:pt idx="347">
                  <c:v>48.981330000000021</c:v>
                </c:pt>
                <c:pt idx="348">
                  <c:v>48.981330000000021</c:v>
                </c:pt>
                <c:pt idx="349">
                  <c:v>48.981330000000021</c:v>
                </c:pt>
                <c:pt idx="350">
                  <c:v>48.981330000000021</c:v>
                </c:pt>
                <c:pt idx="351">
                  <c:v>48.981330000000021</c:v>
                </c:pt>
                <c:pt idx="352">
                  <c:v>48.981330000000021</c:v>
                </c:pt>
                <c:pt idx="353">
                  <c:v>48.981330000000021</c:v>
                </c:pt>
                <c:pt idx="354">
                  <c:v>48.981330000000021</c:v>
                </c:pt>
                <c:pt idx="355">
                  <c:v>48.981330000000021</c:v>
                </c:pt>
                <c:pt idx="356">
                  <c:v>48.981330000000021</c:v>
                </c:pt>
                <c:pt idx="357">
                  <c:v>48.981330000000021</c:v>
                </c:pt>
                <c:pt idx="358">
                  <c:v>48.981330000000021</c:v>
                </c:pt>
                <c:pt idx="359">
                  <c:v>48.981330000000021</c:v>
                </c:pt>
                <c:pt idx="360">
                  <c:v>48.981330000000021</c:v>
                </c:pt>
                <c:pt idx="361">
                  <c:v>48.981330000000021</c:v>
                </c:pt>
                <c:pt idx="362">
                  <c:v>48.981330000000021</c:v>
                </c:pt>
                <c:pt idx="363">
                  <c:v>48.981330000000021</c:v>
                </c:pt>
                <c:pt idx="364">
                  <c:v>48.981330000000021</c:v>
                </c:pt>
                <c:pt idx="365">
                  <c:v>48.981330000000021</c:v>
                </c:pt>
                <c:pt idx="366">
                  <c:v>48.981330000000021</c:v>
                </c:pt>
                <c:pt idx="367">
                  <c:v>48.981330000000021</c:v>
                </c:pt>
                <c:pt idx="368">
                  <c:v>48.981330000000021</c:v>
                </c:pt>
                <c:pt idx="369">
                  <c:v>48.981330000000021</c:v>
                </c:pt>
                <c:pt idx="370">
                  <c:v>48.981330000000021</c:v>
                </c:pt>
                <c:pt idx="371">
                  <c:v>48.981330000000021</c:v>
                </c:pt>
                <c:pt idx="372">
                  <c:v>48.981330000000021</c:v>
                </c:pt>
                <c:pt idx="373">
                  <c:v>48.981330000000021</c:v>
                </c:pt>
                <c:pt idx="374">
                  <c:v>48.981330000000021</c:v>
                </c:pt>
                <c:pt idx="375">
                  <c:v>48.981330000000021</c:v>
                </c:pt>
                <c:pt idx="376">
                  <c:v>48.981330000000021</c:v>
                </c:pt>
                <c:pt idx="377">
                  <c:v>48.981330000000021</c:v>
                </c:pt>
                <c:pt idx="378">
                  <c:v>48.981330000000021</c:v>
                </c:pt>
                <c:pt idx="379">
                  <c:v>48.981330000000021</c:v>
                </c:pt>
                <c:pt idx="380">
                  <c:v>48.981330000000021</c:v>
                </c:pt>
                <c:pt idx="381">
                  <c:v>48.981330000000021</c:v>
                </c:pt>
                <c:pt idx="382">
                  <c:v>48.981330000000021</c:v>
                </c:pt>
                <c:pt idx="383">
                  <c:v>48.981330000000021</c:v>
                </c:pt>
                <c:pt idx="384">
                  <c:v>48.981330000000021</c:v>
                </c:pt>
                <c:pt idx="385">
                  <c:v>48.981330000000021</c:v>
                </c:pt>
                <c:pt idx="386">
                  <c:v>48.981330000000021</c:v>
                </c:pt>
                <c:pt idx="387">
                  <c:v>48.981330000000021</c:v>
                </c:pt>
                <c:pt idx="388">
                  <c:v>48.981330000000021</c:v>
                </c:pt>
                <c:pt idx="389">
                  <c:v>48.981330000000021</c:v>
                </c:pt>
                <c:pt idx="390">
                  <c:v>48.981330000000021</c:v>
                </c:pt>
                <c:pt idx="391">
                  <c:v>48.981330000000021</c:v>
                </c:pt>
                <c:pt idx="392">
                  <c:v>48.981330000000021</c:v>
                </c:pt>
                <c:pt idx="393">
                  <c:v>48.981330000000021</c:v>
                </c:pt>
                <c:pt idx="394">
                  <c:v>48.981330000000021</c:v>
                </c:pt>
                <c:pt idx="395">
                  <c:v>48.981330000000021</c:v>
                </c:pt>
                <c:pt idx="396">
                  <c:v>48.981330000000021</c:v>
                </c:pt>
                <c:pt idx="397">
                  <c:v>48.981330000000021</c:v>
                </c:pt>
                <c:pt idx="398">
                  <c:v>48.981330000000021</c:v>
                </c:pt>
                <c:pt idx="399">
                  <c:v>48.981330000000021</c:v>
                </c:pt>
                <c:pt idx="400">
                  <c:v>48.981330000000021</c:v>
                </c:pt>
                <c:pt idx="401">
                  <c:v>48.981330000000021</c:v>
                </c:pt>
                <c:pt idx="402">
                  <c:v>48.981330000000021</c:v>
                </c:pt>
                <c:pt idx="403">
                  <c:v>48.981330000000021</c:v>
                </c:pt>
                <c:pt idx="404">
                  <c:v>48.981330000000021</c:v>
                </c:pt>
                <c:pt idx="405">
                  <c:v>48.981330000000021</c:v>
                </c:pt>
                <c:pt idx="406">
                  <c:v>48.981330000000021</c:v>
                </c:pt>
                <c:pt idx="407">
                  <c:v>48.981330000000021</c:v>
                </c:pt>
                <c:pt idx="408">
                  <c:v>48.981330000000021</c:v>
                </c:pt>
                <c:pt idx="409">
                  <c:v>48.981330000000021</c:v>
                </c:pt>
                <c:pt idx="410">
                  <c:v>48.981330000000021</c:v>
                </c:pt>
                <c:pt idx="411">
                  <c:v>48.981330000000021</c:v>
                </c:pt>
                <c:pt idx="412">
                  <c:v>48.981330000000021</c:v>
                </c:pt>
                <c:pt idx="413">
                  <c:v>48.981330000000021</c:v>
                </c:pt>
                <c:pt idx="414">
                  <c:v>48.981330000000021</c:v>
                </c:pt>
                <c:pt idx="415">
                  <c:v>48.981330000000021</c:v>
                </c:pt>
                <c:pt idx="416">
                  <c:v>48.981330000000021</c:v>
                </c:pt>
                <c:pt idx="417">
                  <c:v>48.981330000000021</c:v>
                </c:pt>
                <c:pt idx="418">
                  <c:v>48.981330000000021</c:v>
                </c:pt>
                <c:pt idx="419">
                  <c:v>48.981330000000021</c:v>
                </c:pt>
                <c:pt idx="420">
                  <c:v>48.981330000000021</c:v>
                </c:pt>
                <c:pt idx="421">
                  <c:v>48.981330000000021</c:v>
                </c:pt>
                <c:pt idx="422">
                  <c:v>48.981330000000021</c:v>
                </c:pt>
                <c:pt idx="423">
                  <c:v>48.981330000000021</c:v>
                </c:pt>
                <c:pt idx="424">
                  <c:v>48.981330000000021</c:v>
                </c:pt>
                <c:pt idx="425">
                  <c:v>48.981330000000021</c:v>
                </c:pt>
                <c:pt idx="426">
                  <c:v>48.981330000000021</c:v>
                </c:pt>
                <c:pt idx="427">
                  <c:v>48.981330000000021</c:v>
                </c:pt>
                <c:pt idx="428">
                  <c:v>48.981330000000021</c:v>
                </c:pt>
                <c:pt idx="429">
                  <c:v>48.981330000000021</c:v>
                </c:pt>
                <c:pt idx="430">
                  <c:v>48.981330000000021</c:v>
                </c:pt>
                <c:pt idx="431">
                  <c:v>48.981330000000021</c:v>
                </c:pt>
                <c:pt idx="432">
                  <c:v>48.981330000000021</c:v>
                </c:pt>
                <c:pt idx="433">
                  <c:v>48.981330000000021</c:v>
                </c:pt>
                <c:pt idx="434">
                  <c:v>48.981330000000021</c:v>
                </c:pt>
                <c:pt idx="435">
                  <c:v>48.981330000000021</c:v>
                </c:pt>
                <c:pt idx="436">
                  <c:v>48.981330000000021</c:v>
                </c:pt>
                <c:pt idx="437">
                  <c:v>48.981330000000021</c:v>
                </c:pt>
                <c:pt idx="438">
                  <c:v>48.981330000000021</c:v>
                </c:pt>
                <c:pt idx="439">
                  <c:v>48.981330000000021</c:v>
                </c:pt>
                <c:pt idx="440">
                  <c:v>48.981330000000021</c:v>
                </c:pt>
                <c:pt idx="441">
                  <c:v>48.981330000000021</c:v>
                </c:pt>
                <c:pt idx="442">
                  <c:v>48.981330000000021</c:v>
                </c:pt>
                <c:pt idx="443">
                  <c:v>48.981330000000021</c:v>
                </c:pt>
                <c:pt idx="444">
                  <c:v>48.981330000000021</c:v>
                </c:pt>
                <c:pt idx="445">
                  <c:v>48.981330000000021</c:v>
                </c:pt>
                <c:pt idx="446">
                  <c:v>48.981330000000021</c:v>
                </c:pt>
                <c:pt idx="447">
                  <c:v>48.981330000000021</c:v>
                </c:pt>
                <c:pt idx="448">
                  <c:v>48.981330000000021</c:v>
                </c:pt>
                <c:pt idx="449">
                  <c:v>48.981330000000021</c:v>
                </c:pt>
                <c:pt idx="450">
                  <c:v>48.981330000000021</c:v>
                </c:pt>
                <c:pt idx="451">
                  <c:v>48.981330000000021</c:v>
                </c:pt>
                <c:pt idx="452">
                  <c:v>48.981330000000021</c:v>
                </c:pt>
                <c:pt idx="453">
                  <c:v>48.981330000000021</c:v>
                </c:pt>
                <c:pt idx="454">
                  <c:v>48.981330000000021</c:v>
                </c:pt>
                <c:pt idx="455">
                  <c:v>48.981330000000021</c:v>
                </c:pt>
                <c:pt idx="456">
                  <c:v>48.981330000000021</c:v>
                </c:pt>
                <c:pt idx="457">
                  <c:v>48.981330000000021</c:v>
                </c:pt>
                <c:pt idx="458">
                  <c:v>48.981330000000021</c:v>
                </c:pt>
                <c:pt idx="459">
                  <c:v>48.981330000000021</c:v>
                </c:pt>
                <c:pt idx="460">
                  <c:v>48.981330000000021</c:v>
                </c:pt>
                <c:pt idx="461">
                  <c:v>48.981330000000021</c:v>
                </c:pt>
                <c:pt idx="462">
                  <c:v>48.981330000000021</c:v>
                </c:pt>
                <c:pt idx="463">
                  <c:v>48.981330000000021</c:v>
                </c:pt>
                <c:pt idx="464">
                  <c:v>48.981330000000021</c:v>
                </c:pt>
                <c:pt idx="465">
                  <c:v>48.981330000000021</c:v>
                </c:pt>
                <c:pt idx="466">
                  <c:v>48.981330000000021</c:v>
                </c:pt>
                <c:pt idx="467">
                  <c:v>48.981330000000021</c:v>
                </c:pt>
                <c:pt idx="468">
                  <c:v>48.981330000000021</c:v>
                </c:pt>
                <c:pt idx="469">
                  <c:v>48.981330000000021</c:v>
                </c:pt>
                <c:pt idx="470">
                  <c:v>48.981330000000021</c:v>
                </c:pt>
                <c:pt idx="471">
                  <c:v>48.981330000000021</c:v>
                </c:pt>
                <c:pt idx="472">
                  <c:v>48.981330000000021</c:v>
                </c:pt>
                <c:pt idx="473">
                  <c:v>48.981330000000021</c:v>
                </c:pt>
                <c:pt idx="474">
                  <c:v>48.981330000000021</c:v>
                </c:pt>
                <c:pt idx="475">
                  <c:v>48.981330000000021</c:v>
                </c:pt>
                <c:pt idx="476">
                  <c:v>48.981330000000021</c:v>
                </c:pt>
                <c:pt idx="477">
                  <c:v>48.981330000000021</c:v>
                </c:pt>
                <c:pt idx="478">
                  <c:v>48.981330000000021</c:v>
                </c:pt>
                <c:pt idx="479">
                  <c:v>48.981330000000021</c:v>
                </c:pt>
                <c:pt idx="480">
                  <c:v>48.981330000000021</c:v>
                </c:pt>
                <c:pt idx="481">
                  <c:v>48.981330000000021</c:v>
                </c:pt>
                <c:pt idx="482">
                  <c:v>48.981330000000021</c:v>
                </c:pt>
                <c:pt idx="483">
                  <c:v>48.981330000000021</c:v>
                </c:pt>
                <c:pt idx="484">
                  <c:v>48.981330000000021</c:v>
                </c:pt>
                <c:pt idx="485">
                  <c:v>48.981330000000021</c:v>
                </c:pt>
                <c:pt idx="486">
                  <c:v>48.981330000000021</c:v>
                </c:pt>
                <c:pt idx="487">
                  <c:v>48.981330000000021</c:v>
                </c:pt>
                <c:pt idx="488">
                  <c:v>48.981330000000021</c:v>
                </c:pt>
                <c:pt idx="489">
                  <c:v>48.981330000000021</c:v>
                </c:pt>
                <c:pt idx="490">
                  <c:v>48.981330000000021</c:v>
                </c:pt>
                <c:pt idx="491">
                  <c:v>48.981330000000021</c:v>
                </c:pt>
                <c:pt idx="492">
                  <c:v>48.981330000000021</c:v>
                </c:pt>
                <c:pt idx="493">
                  <c:v>48.981330000000021</c:v>
                </c:pt>
                <c:pt idx="494">
                  <c:v>48.981330000000021</c:v>
                </c:pt>
                <c:pt idx="495">
                  <c:v>48.981330000000021</c:v>
                </c:pt>
                <c:pt idx="496">
                  <c:v>48.981330000000021</c:v>
                </c:pt>
                <c:pt idx="497">
                  <c:v>48.981330000000021</c:v>
                </c:pt>
                <c:pt idx="498">
                  <c:v>48.981330000000021</c:v>
                </c:pt>
                <c:pt idx="499">
                  <c:v>48.981330000000021</c:v>
                </c:pt>
                <c:pt idx="500">
                  <c:v>48.981330000000021</c:v>
                </c:pt>
                <c:pt idx="501">
                  <c:v>48.981330000000021</c:v>
                </c:pt>
                <c:pt idx="502">
                  <c:v>48.981330000000021</c:v>
                </c:pt>
                <c:pt idx="503">
                  <c:v>48.981330000000021</c:v>
                </c:pt>
                <c:pt idx="504">
                  <c:v>48.981330000000021</c:v>
                </c:pt>
                <c:pt idx="505">
                  <c:v>48.981330000000021</c:v>
                </c:pt>
                <c:pt idx="506">
                  <c:v>48.981330000000021</c:v>
                </c:pt>
                <c:pt idx="507">
                  <c:v>48.981330000000021</c:v>
                </c:pt>
                <c:pt idx="508">
                  <c:v>48.981330000000021</c:v>
                </c:pt>
                <c:pt idx="509">
                  <c:v>48.981330000000021</c:v>
                </c:pt>
                <c:pt idx="510">
                  <c:v>48.981330000000021</c:v>
                </c:pt>
                <c:pt idx="511">
                  <c:v>48.981330000000021</c:v>
                </c:pt>
                <c:pt idx="512">
                  <c:v>48.981330000000021</c:v>
                </c:pt>
                <c:pt idx="513">
                  <c:v>48.981330000000021</c:v>
                </c:pt>
                <c:pt idx="514">
                  <c:v>48.981330000000021</c:v>
                </c:pt>
                <c:pt idx="515">
                  <c:v>48.981330000000021</c:v>
                </c:pt>
                <c:pt idx="516">
                  <c:v>48.981330000000021</c:v>
                </c:pt>
                <c:pt idx="517">
                  <c:v>48.981330000000021</c:v>
                </c:pt>
                <c:pt idx="518">
                  <c:v>48.981330000000021</c:v>
                </c:pt>
                <c:pt idx="519">
                  <c:v>48.981330000000021</c:v>
                </c:pt>
                <c:pt idx="520">
                  <c:v>48.981330000000021</c:v>
                </c:pt>
                <c:pt idx="521">
                  <c:v>48.981330000000021</c:v>
                </c:pt>
                <c:pt idx="522">
                  <c:v>48.981330000000021</c:v>
                </c:pt>
                <c:pt idx="523">
                  <c:v>48.981330000000021</c:v>
                </c:pt>
                <c:pt idx="524">
                  <c:v>48.981330000000021</c:v>
                </c:pt>
                <c:pt idx="525">
                  <c:v>48.981330000000021</c:v>
                </c:pt>
                <c:pt idx="526">
                  <c:v>48.981330000000021</c:v>
                </c:pt>
                <c:pt idx="527">
                  <c:v>48.981330000000021</c:v>
                </c:pt>
                <c:pt idx="528">
                  <c:v>48.981330000000021</c:v>
                </c:pt>
                <c:pt idx="529">
                  <c:v>48.981330000000021</c:v>
                </c:pt>
                <c:pt idx="530">
                  <c:v>48.981330000000021</c:v>
                </c:pt>
                <c:pt idx="531">
                  <c:v>48.981330000000021</c:v>
                </c:pt>
                <c:pt idx="532">
                  <c:v>48.981330000000021</c:v>
                </c:pt>
                <c:pt idx="533">
                  <c:v>48.981330000000021</c:v>
                </c:pt>
                <c:pt idx="534">
                  <c:v>48.981330000000021</c:v>
                </c:pt>
                <c:pt idx="535">
                  <c:v>48.981330000000021</c:v>
                </c:pt>
                <c:pt idx="536">
                  <c:v>48.981330000000021</c:v>
                </c:pt>
                <c:pt idx="537">
                  <c:v>48.981330000000021</c:v>
                </c:pt>
                <c:pt idx="538">
                  <c:v>48.981330000000021</c:v>
                </c:pt>
                <c:pt idx="539">
                  <c:v>48.981330000000021</c:v>
                </c:pt>
                <c:pt idx="540">
                  <c:v>48.981330000000021</c:v>
                </c:pt>
                <c:pt idx="541">
                  <c:v>48.981330000000021</c:v>
                </c:pt>
                <c:pt idx="542">
                  <c:v>48.981330000000021</c:v>
                </c:pt>
                <c:pt idx="543">
                  <c:v>48.981330000000021</c:v>
                </c:pt>
                <c:pt idx="544">
                  <c:v>48.981330000000021</c:v>
                </c:pt>
                <c:pt idx="545">
                  <c:v>48.981330000000021</c:v>
                </c:pt>
                <c:pt idx="546">
                  <c:v>48.981330000000021</c:v>
                </c:pt>
                <c:pt idx="547">
                  <c:v>48.981330000000021</c:v>
                </c:pt>
                <c:pt idx="548">
                  <c:v>48.981330000000021</c:v>
                </c:pt>
                <c:pt idx="549">
                  <c:v>48.981330000000021</c:v>
                </c:pt>
                <c:pt idx="550">
                  <c:v>48.981330000000021</c:v>
                </c:pt>
                <c:pt idx="551">
                  <c:v>48.981330000000021</c:v>
                </c:pt>
                <c:pt idx="552">
                  <c:v>48.981330000000021</c:v>
                </c:pt>
                <c:pt idx="553">
                  <c:v>48.981330000000021</c:v>
                </c:pt>
                <c:pt idx="554">
                  <c:v>48.981330000000021</c:v>
                </c:pt>
                <c:pt idx="555">
                  <c:v>48.981330000000021</c:v>
                </c:pt>
                <c:pt idx="556">
                  <c:v>48.981330000000021</c:v>
                </c:pt>
                <c:pt idx="557">
                  <c:v>48.981330000000021</c:v>
                </c:pt>
                <c:pt idx="558">
                  <c:v>48.981330000000021</c:v>
                </c:pt>
                <c:pt idx="559">
                  <c:v>48.981330000000021</c:v>
                </c:pt>
                <c:pt idx="560">
                  <c:v>48.981330000000021</c:v>
                </c:pt>
                <c:pt idx="561">
                  <c:v>48.981330000000021</c:v>
                </c:pt>
                <c:pt idx="562">
                  <c:v>48.981330000000021</c:v>
                </c:pt>
                <c:pt idx="563">
                  <c:v>48.981330000000021</c:v>
                </c:pt>
                <c:pt idx="564">
                  <c:v>48.981330000000021</c:v>
                </c:pt>
                <c:pt idx="565">
                  <c:v>48.981330000000021</c:v>
                </c:pt>
                <c:pt idx="566">
                  <c:v>48.981330000000021</c:v>
                </c:pt>
                <c:pt idx="567">
                  <c:v>48.981330000000021</c:v>
                </c:pt>
                <c:pt idx="568">
                  <c:v>48.981330000000021</c:v>
                </c:pt>
                <c:pt idx="569">
                  <c:v>48.981330000000021</c:v>
                </c:pt>
                <c:pt idx="570">
                  <c:v>48.981330000000021</c:v>
                </c:pt>
                <c:pt idx="571">
                  <c:v>48.981330000000021</c:v>
                </c:pt>
                <c:pt idx="572">
                  <c:v>48.981330000000021</c:v>
                </c:pt>
                <c:pt idx="573">
                  <c:v>48.981330000000021</c:v>
                </c:pt>
                <c:pt idx="574">
                  <c:v>48.981330000000021</c:v>
                </c:pt>
                <c:pt idx="575">
                  <c:v>48.981330000000021</c:v>
                </c:pt>
                <c:pt idx="576">
                  <c:v>48.981330000000021</c:v>
                </c:pt>
                <c:pt idx="577">
                  <c:v>48.981330000000021</c:v>
                </c:pt>
                <c:pt idx="578">
                  <c:v>48.981330000000021</c:v>
                </c:pt>
                <c:pt idx="579">
                  <c:v>48.981330000000021</c:v>
                </c:pt>
                <c:pt idx="580">
                  <c:v>48.981330000000021</c:v>
                </c:pt>
                <c:pt idx="581">
                  <c:v>48.981330000000021</c:v>
                </c:pt>
                <c:pt idx="582">
                  <c:v>48.981330000000021</c:v>
                </c:pt>
                <c:pt idx="583">
                  <c:v>48.981330000000021</c:v>
                </c:pt>
                <c:pt idx="584">
                  <c:v>48.981330000000021</c:v>
                </c:pt>
                <c:pt idx="585">
                  <c:v>48.981330000000021</c:v>
                </c:pt>
                <c:pt idx="586">
                  <c:v>48.981330000000021</c:v>
                </c:pt>
                <c:pt idx="587">
                  <c:v>48.981330000000021</c:v>
                </c:pt>
                <c:pt idx="588">
                  <c:v>48.981330000000021</c:v>
                </c:pt>
                <c:pt idx="589">
                  <c:v>48.981330000000021</c:v>
                </c:pt>
                <c:pt idx="590">
                  <c:v>48.981330000000021</c:v>
                </c:pt>
                <c:pt idx="591">
                  <c:v>48.981330000000021</c:v>
                </c:pt>
                <c:pt idx="592">
                  <c:v>48.981330000000021</c:v>
                </c:pt>
                <c:pt idx="593">
                  <c:v>48.981330000000021</c:v>
                </c:pt>
                <c:pt idx="594">
                  <c:v>48.981330000000021</c:v>
                </c:pt>
                <c:pt idx="595">
                  <c:v>48.981330000000021</c:v>
                </c:pt>
                <c:pt idx="596">
                  <c:v>48.981330000000021</c:v>
                </c:pt>
                <c:pt idx="597">
                  <c:v>48.981330000000021</c:v>
                </c:pt>
                <c:pt idx="598">
                  <c:v>48.981330000000021</c:v>
                </c:pt>
                <c:pt idx="599">
                  <c:v>48.981330000000021</c:v>
                </c:pt>
                <c:pt idx="600">
                  <c:v>48.981330000000021</c:v>
                </c:pt>
                <c:pt idx="601">
                  <c:v>48.981330000000021</c:v>
                </c:pt>
                <c:pt idx="602">
                  <c:v>48.981330000000021</c:v>
                </c:pt>
                <c:pt idx="603">
                  <c:v>48.981330000000021</c:v>
                </c:pt>
                <c:pt idx="604">
                  <c:v>48.981330000000021</c:v>
                </c:pt>
                <c:pt idx="605">
                  <c:v>48.981330000000021</c:v>
                </c:pt>
                <c:pt idx="606">
                  <c:v>48.981330000000021</c:v>
                </c:pt>
                <c:pt idx="607">
                  <c:v>48.981330000000021</c:v>
                </c:pt>
                <c:pt idx="608">
                  <c:v>48.981330000000021</c:v>
                </c:pt>
                <c:pt idx="609">
                  <c:v>48.981330000000021</c:v>
                </c:pt>
                <c:pt idx="610">
                  <c:v>48.981330000000021</c:v>
                </c:pt>
                <c:pt idx="611">
                  <c:v>48.981330000000021</c:v>
                </c:pt>
                <c:pt idx="612">
                  <c:v>48.981330000000021</c:v>
                </c:pt>
                <c:pt idx="613">
                  <c:v>48.981330000000021</c:v>
                </c:pt>
                <c:pt idx="614">
                  <c:v>48.981330000000021</c:v>
                </c:pt>
                <c:pt idx="615">
                  <c:v>48.981330000000021</c:v>
                </c:pt>
                <c:pt idx="616">
                  <c:v>48.981330000000021</c:v>
                </c:pt>
                <c:pt idx="617">
                  <c:v>48.981330000000021</c:v>
                </c:pt>
                <c:pt idx="618">
                  <c:v>48.981330000000021</c:v>
                </c:pt>
                <c:pt idx="619">
                  <c:v>48.981330000000021</c:v>
                </c:pt>
                <c:pt idx="620">
                  <c:v>48.981330000000021</c:v>
                </c:pt>
                <c:pt idx="621">
                  <c:v>48.981330000000021</c:v>
                </c:pt>
                <c:pt idx="622">
                  <c:v>48.981330000000021</c:v>
                </c:pt>
                <c:pt idx="623">
                  <c:v>48.981330000000021</c:v>
                </c:pt>
                <c:pt idx="624">
                  <c:v>48.981330000000021</c:v>
                </c:pt>
                <c:pt idx="625">
                  <c:v>48.981330000000021</c:v>
                </c:pt>
                <c:pt idx="626">
                  <c:v>48.981330000000021</c:v>
                </c:pt>
                <c:pt idx="627">
                  <c:v>48.981330000000021</c:v>
                </c:pt>
                <c:pt idx="628">
                  <c:v>48.981330000000021</c:v>
                </c:pt>
                <c:pt idx="629">
                  <c:v>48.981330000000021</c:v>
                </c:pt>
                <c:pt idx="630">
                  <c:v>48.981330000000021</c:v>
                </c:pt>
                <c:pt idx="631">
                  <c:v>48.981330000000021</c:v>
                </c:pt>
                <c:pt idx="632">
                  <c:v>48.981330000000021</c:v>
                </c:pt>
                <c:pt idx="633">
                  <c:v>48.981330000000021</c:v>
                </c:pt>
                <c:pt idx="634">
                  <c:v>48.981330000000021</c:v>
                </c:pt>
                <c:pt idx="635">
                  <c:v>48.981330000000021</c:v>
                </c:pt>
                <c:pt idx="636">
                  <c:v>48.981330000000021</c:v>
                </c:pt>
                <c:pt idx="637">
                  <c:v>48.981330000000021</c:v>
                </c:pt>
                <c:pt idx="638">
                  <c:v>48.981330000000021</c:v>
                </c:pt>
                <c:pt idx="639">
                  <c:v>48.981330000000021</c:v>
                </c:pt>
                <c:pt idx="640">
                  <c:v>48.981330000000021</c:v>
                </c:pt>
                <c:pt idx="641">
                  <c:v>48.981330000000021</c:v>
                </c:pt>
                <c:pt idx="642">
                  <c:v>48.981330000000021</c:v>
                </c:pt>
                <c:pt idx="643">
                  <c:v>48.981330000000021</c:v>
                </c:pt>
                <c:pt idx="644">
                  <c:v>48.981330000000021</c:v>
                </c:pt>
                <c:pt idx="645">
                  <c:v>48.981330000000021</c:v>
                </c:pt>
                <c:pt idx="646">
                  <c:v>48.981330000000021</c:v>
                </c:pt>
                <c:pt idx="647">
                  <c:v>48.981330000000021</c:v>
                </c:pt>
                <c:pt idx="648">
                  <c:v>48.981330000000021</c:v>
                </c:pt>
                <c:pt idx="649">
                  <c:v>48.981330000000021</c:v>
                </c:pt>
                <c:pt idx="650">
                  <c:v>48.981330000000021</c:v>
                </c:pt>
                <c:pt idx="651">
                  <c:v>48.981330000000021</c:v>
                </c:pt>
                <c:pt idx="652">
                  <c:v>48.981330000000021</c:v>
                </c:pt>
                <c:pt idx="653">
                  <c:v>48.981330000000021</c:v>
                </c:pt>
                <c:pt idx="654">
                  <c:v>48.981330000000021</c:v>
                </c:pt>
                <c:pt idx="655">
                  <c:v>48.981330000000021</c:v>
                </c:pt>
                <c:pt idx="656">
                  <c:v>48.981330000000021</c:v>
                </c:pt>
                <c:pt idx="657">
                  <c:v>48.981330000000021</c:v>
                </c:pt>
                <c:pt idx="658">
                  <c:v>48.981330000000021</c:v>
                </c:pt>
                <c:pt idx="659">
                  <c:v>48.981330000000021</c:v>
                </c:pt>
                <c:pt idx="660">
                  <c:v>48.981330000000021</c:v>
                </c:pt>
                <c:pt idx="661">
                  <c:v>48.981330000000021</c:v>
                </c:pt>
                <c:pt idx="662">
                  <c:v>48.981330000000021</c:v>
                </c:pt>
                <c:pt idx="663">
                  <c:v>48.981330000000021</c:v>
                </c:pt>
                <c:pt idx="664">
                  <c:v>48.981330000000021</c:v>
                </c:pt>
                <c:pt idx="665">
                  <c:v>48.981330000000021</c:v>
                </c:pt>
                <c:pt idx="666">
                  <c:v>48.981330000000021</c:v>
                </c:pt>
                <c:pt idx="667">
                  <c:v>48.981330000000021</c:v>
                </c:pt>
                <c:pt idx="668">
                  <c:v>48.981330000000021</c:v>
                </c:pt>
                <c:pt idx="669">
                  <c:v>48.981330000000021</c:v>
                </c:pt>
                <c:pt idx="670">
                  <c:v>48.981330000000021</c:v>
                </c:pt>
                <c:pt idx="671">
                  <c:v>48.981330000000021</c:v>
                </c:pt>
                <c:pt idx="672">
                  <c:v>48.981330000000021</c:v>
                </c:pt>
                <c:pt idx="673">
                  <c:v>48.981330000000021</c:v>
                </c:pt>
                <c:pt idx="674">
                  <c:v>48.981330000000021</c:v>
                </c:pt>
                <c:pt idx="675">
                  <c:v>48.981330000000021</c:v>
                </c:pt>
                <c:pt idx="676">
                  <c:v>48.981330000000021</c:v>
                </c:pt>
                <c:pt idx="677">
                  <c:v>48.981330000000021</c:v>
                </c:pt>
                <c:pt idx="678">
                  <c:v>48.981330000000021</c:v>
                </c:pt>
                <c:pt idx="679">
                  <c:v>48.981330000000021</c:v>
                </c:pt>
                <c:pt idx="680">
                  <c:v>48.981330000000021</c:v>
                </c:pt>
                <c:pt idx="681">
                  <c:v>48.981330000000021</c:v>
                </c:pt>
                <c:pt idx="682">
                  <c:v>48.981330000000021</c:v>
                </c:pt>
                <c:pt idx="683">
                  <c:v>48.981330000000021</c:v>
                </c:pt>
                <c:pt idx="684">
                  <c:v>48.981330000000021</c:v>
                </c:pt>
                <c:pt idx="685">
                  <c:v>48.981330000000021</c:v>
                </c:pt>
                <c:pt idx="686">
                  <c:v>48.981330000000021</c:v>
                </c:pt>
                <c:pt idx="687">
                  <c:v>48.981330000000021</c:v>
                </c:pt>
                <c:pt idx="688">
                  <c:v>48.981330000000021</c:v>
                </c:pt>
                <c:pt idx="689">
                  <c:v>48.981330000000021</c:v>
                </c:pt>
                <c:pt idx="690">
                  <c:v>48.981330000000021</c:v>
                </c:pt>
                <c:pt idx="691">
                  <c:v>48.981330000000021</c:v>
                </c:pt>
                <c:pt idx="692">
                  <c:v>48.981330000000021</c:v>
                </c:pt>
                <c:pt idx="693">
                  <c:v>48.981330000000021</c:v>
                </c:pt>
                <c:pt idx="694">
                  <c:v>48.981330000000021</c:v>
                </c:pt>
                <c:pt idx="695">
                  <c:v>48.981330000000021</c:v>
                </c:pt>
                <c:pt idx="696">
                  <c:v>48.981330000000021</c:v>
                </c:pt>
                <c:pt idx="697">
                  <c:v>48.981330000000021</c:v>
                </c:pt>
                <c:pt idx="698">
                  <c:v>48.981330000000021</c:v>
                </c:pt>
                <c:pt idx="699">
                  <c:v>48.981330000000021</c:v>
                </c:pt>
                <c:pt idx="700">
                  <c:v>48.981330000000021</c:v>
                </c:pt>
                <c:pt idx="701">
                  <c:v>48.981330000000021</c:v>
                </c:pt>
                <c:pt idx="702">
                  <c:v>48.981330000000021</c:v>
                </c:pt>
                <c:pt idx="703">
                  <c:v>48.981330000000021</c:v>
                </c:pt>
                <c:pt idx="704">
                  <c:v>48.981330000000021</c:v>
                </c:pt>
                <c:pt idx="705">
                  <c:v>48.981330000000021</c:v>
                </c:pt>
                <c:pt idx="706">
                  <c:v>48.981330000000021</c:v>
                </c:pt>
                <c:pt idx="707">
                  <c:v>48.981330000000021</c:v>
                </c:pt>
                <c:pt idx="708">
                  <c:v>48.981330000000021</c:v>
                </c:pt>
                <c:pt idx="709">
                  <c:v>48.981330000000021</c:v>
                </c:pt>
                <c:pt idx="710">
                  <c:v>48.981330000000021</c:v>
                </c:pt>
                <c:pt idx="711">
                  <c:v>48.981330000000021</c:v>
                </c:pt>
                <c:pt idx="712">
                  <c:v>48.981330000000021</c:v>
                </c:pt>
                <c:pt idx="713">
                  <c:v>48.981330000000021</c:v>
                </c:pt>
                <c:pt idx="714">
                  <c:v>48.981330000000021</c:v>
                </c:pt>
                <c:pt idx="715">
                  <c:v>48.981330000000021</c:v>
                </c:pt>
                <c:pt idx="716">
                  <c:v>48.981330000000021</c:v>
                </c:pt>
                <c:pt idx="717">
                  <c:v>48.981330000000021</c:v>
                </c:pt>
                <c:pt idx="718">
                  <c:v>48.981330000000021</c:v>
                </c:pt>
                <c:pt idx="719">
                  <c:v>48.981330000000021</c:v>
                </c:pt>
                <c:pt idx="720">
                  <c:v>48.981330000000021</c:v>
                </c:pt>
                <c:pt idx="721">
                  <c:v>48.981330000000021</c:v>
                </c:pt>
                <c:pt idx="722">
                  <c:v>48.981330000000021</c:v>
                </c:pt>
                <c:pt idx="723">
                  <c:v>48.981330000000021</c:v>
                </c:pt>
                <c:pt idx="724">
                  <c:v>48.981330000000021</c:v>
                </c:pt>
                <c:pt idx="725">
                  <c:v>48.981330000000021</c:v>
                </c:pt>
                <c:pt idx="726">
                  <c:v>48.981330000000021</c:v>
                </c:pt>
                <c:pt idx="727">
                  <c:v>48.981330000000021</c:v>
                </c:pt>
                <c:pt idx="728">
                  <c:v>48.981330000000021</c:v>
                </c:pt>
                <c:pt idx="729">
                  <c:v>48.981330000000021</c:v>
                </c:pt>
                <c:pt idx="730">
                  <c:v>48.981330000000021</c:v>
                </c:pt>
                <c:pt idx="731">
                  <c:v>48.981330000000021</c:v>
                </c:pt>
                <c:pt idx="732">
                  <c:v>48.981330000000021</c:v>
                </c:pt>
                <c:pt idx="733">
                  <c:v>48.981330000000021</c:v>
                </c:pt>
                <c:pt idx="734">
                  <c:v>48.981330000000021</c:v>
                </c:pt>
                <c:pt idx="735">
                  <c:v>48.981330000000021</c:v>
                </c:pt>
                <c:pt idx="736">
                  <c:v>48.981330000000021</c:v>
                </c:pt>
                <c:pt idx="737">
                  <c:v>48.981330000000021</c:v>
                </c:pt>
                <c:pt idx="738">
                  <c:v>48.981330000000021</c:v>
                </c:pt>
                <c:pt idx="739">
                  <c:v>48.981330000000021</c:v>
                </c:pt>
                <c:pt idx="740">
                  <c:v>48.981330000000021</c:v>
                </c:pt>
                <c:pt idx="741">
                  <c:v>48.981330000000021</c:v>
                </c:pt>
                <c:pt idx="742">
                  <c:v>48.981330000000021</c:v>
                </c:pt>
                <c:pt idx="743">
                  <c:v>48.981330000000021</c:v>
                </c:pt>
                <c:pt idx="744">
                  <c:v>48.981330000000021</c:v>
                </c:pt>
                <c:pt idx="745">
                  <c:v>48.981330000000021</c:v>
                </c:pt>
                <c:pt idx="746">
                  <c:v>48.981330000000021</c:v>
                </c:pt>
                <c:pt idx="747">
                  <c:v>48.981330000000021</c:v>
                </c:pt>
                <c:pt idx="748">
                  <c:v>48.981330000000021</c:v>
                </c:pt>
                <c:pt idx="749">
                  <c:v>48.981330000000021</c:v>
                </c:pt>
                <c:pt idx="750">
                  <c:v>48.981330000000021</c:v>
                </c:pt>
                <c:pt idx="751">
                  <c:v>48.981330000000021</c:v>
                </c:pt>
                <c:pt idx="752">
                  <c:v>48.981330000000021</c:v>
                </c:pt>
                <c:pt idx="753">
                  <c:v>48.981330000000021</c:v>
                </c:pt>
                <c:pt idx="754">
                  <c:v>48.981330000000021</c:v>
                </c:pt>
                <c:pt idx="755">
                  <c:v>48.981330000000021</c:v>
                </c:pt>
                <c:pt idx="756">
                  <c:v>48.981330000000021</c:v>
                </c:pt>
                <c:pt idx="757">
                  <c:v>48.981330000000021</c:v>
                </c:pt>
                <c:pt idx="758">
                  <c:v>48.981330000000021</c:v>
                </c:pt>
                <c:pt idx="759">
                  <c:v>48.981330000000021</c:v>
                </c:pt>
                <c:pt idx="760">
                  <c:v>48.981330000000021</c:v>
                </c:pt>
                <c:pt idx="761">
                  <c:v>48.981330000000021</c:v>
                </c:pt>
                <c:pt idx="762">
                  <c:v>48.981330000000021</c:v>
                </c:pt>
                <c:pt idx="763">
                  <c:v>48.981330000000021</c:v>
                </c:pt>
                <c:pt idx="764">
                  <c:v>48.981330000000021</c:v>
                </c:pt>
                <c:pt idx="765">
                  <c:v>48.981330000000021</c:v>
                </c:pt>
                <c:pt idx="766">
                  <c:v>48.981330000000021</c:v>
                </c:pt>
                <c:pt idx="767">
                  <c:v>48.981330000000021</c:v>
                </c:pt>
                <c:pt idx="768">
                  <c:v>48.981330000000021</c:v>
                </c:pt>
                <c:pt idx="769">
                  <c:v>48.981330000000021</c:v>
                </c:pt>
                <c:pt idx="770">
                  <c:v>48.981330000000021</c:v>
                </c:pt>
                <c:pt idx="771">
                  <c:v>48.981330000000021</c:v>
                </c:pt>
                <c:pt idx="772">
                  <c:v>48.981330000000021</c:v>
                </c:pt>
                <c:pt idx="773">
                  <c:v>48.981330000000021</c:v>
                </c:pt>
                <c:pt idx="774">
                  <c:v>48.981330000000021</c:v>
                </c:pt>
                <c:pt idx="775">
                  <c:v>48.981330000000021</c:v>
                </c:pt>
                <c:pt idx="776">
                  <c:v>48.981330000000021</c:v>
                </c:pt>
                <c:pt idx="777">
                  <c:v>48.981330000000021</c:v>
                </c:pt>
                <c:pt idx="778">
                  <c:v>48.981330000000021</c:v>
                </c:pt>
                <c:pt idx="779">
                  <c:v>48.981330000000021</c:v>
                </c:pt>
                <c:pt idx="780">
                  <c:v>48.981330000000021</c:v>
                </c:pt>
                <c:pt idx="781">
                  <c:v>48.981330000000021</c:v>
                </c:pt>
                <c:pt idx="782">
                  <c:v>48.981330000000021</c:v>
                </c:pt>
                <c:pt idx="783">
                  <c:v>48.981330000000021</c:v>
                </c:pt>
                <c:pt idx="784">
                  <c:v>48.981330000000021</c:v>
                </c:pt>
                <c:pt idx="785">
                  <c:v>48.981330000000021</c:v>
                </c:pt>
                <c:pt idx="786">
                  <c:v>48.981330000000021</c:v>
                </c:pt>
                <c:pt idx="787">
                  <c:v>48.981330000000021</c:v>
                </c:pt>
                <c:pt idx="788">
                  <c:v>48.981330000000021</c:v>
                </c:pt>
                <c:pt idx="789">
                  <c:v>48.981330000000021</c:v>
                </c:pt>
                <c:pt idx="790">
                  <c:v>48.981330000000021</c:v>
                </c:pt>
                <c:pt idx="791">
                  <c:v>48.981330000000021</c:v>
                </c:pt>
                <c:pt idx="792">
                  <c:v>48.981330000000021</c:v>
                </c:pt>
                <c:pt idx="793">
                  <c:v>48.981330000000021</c:v>
                </c:pt>
                <c:pt idx="794">
                  <c:v>48.981330000000021</c:v>
                </c:pt>
                <c:pt idx="795">
                  <c:v>48.981330000000021</c:v>
                </c:pt>
                <c:pt idx="796">
                  <c:v>48.981330000000021</c:v>
                </c:pt>
                <c:pt idx="797">
                  <c:v>48.981330000000021</c:v>
                </c:pt>
                <c:pt idx="798">
                  <c:v>48.981330000000021</c:v>
                </c:pt>
                <c:pt idx="799">
                  <c:v>48.981330000000021</c:v>
                </c:pt>
                <c:pt idx="800">
                  <c:v>48.981330000000021</c:v>
                </c:pt>
                <c:pt idx="801">
                  <c:v>48.981330000000021</c:v>
                </c:pt>
                <c:pt idx="802">
                  <c:v>48.981330000000021</c:v>
                </c:pt>
                <c:pt idx="803">
                  <c:v>48.981330000000021</c:v>
                </c:pt>
                <c:pt idx="804">
                  <c:v>48.981330000000021</c:v>
                </c:pt>
                <c:pt idx="805">
                  <c:v>48.981330000000021</c:v>
                </c:pt>
                <c:pt idx="806">
                  <c:v>48.981330000000021</c:v>
                </c:pt>
                <c:pt idx="807">
                  <c:v>48.981330000000021</c:v>
                </c:pt>
                <c:pt idx="808">
                  <c:v>48.981330000000021</c:v>
                </c:pt>
                <c:pt idx="809">
                  <c:v>48.981330000000021</c:v>
                </c:pt>
                <c:pt idx="810">
                  <c:v>48.981330000000021</c:v>
                </c:pt>
                <c:pt idx="811">
                  <c:v>48.981330000000021</c:v>
                </c:pt>
                <c:pt idx="812">
                  <c:v>48.981330000000021</c:v>
                </c:pt>
                <c:pt idx="813">
                  <c:v>48.981330000000021</c:v>
                </c:pt>
                <c:pt idx="814">
                  <c:v>48.981330000000021</c:v>
                </c:pt>
                <c:pt idx="815">
                  <c:v>48.981330000000021</c:v>
                </c:pt>
                <c:pt idx="816">
                  <c:v>48.981330000000021</c:v>
                </c:pt>
                <c:pt idx="817">
                  <c:v>48.981330000000021</c:v>
                </c:pt>
                <c:pt idx="818">
                  <c:v>48.981330000000021</c:v>
                </c:pt>
                <c:pt idx="819">
                  <c:v>48.981330000000021</c:v>
                </c:pt>
                <c:pt idx="820">
                  <c:v>48.981330000000021</c:v>
                </c:pt>
                <c:pt idx="821">
                  <c:v>48.981330000000021</c:v>
                </c:pt>
                <c:pt idx="822">
                  <c:v>48.981330000000021</c:v>
                </c:pt>
                <c:pt idx="823">
                  <c:v>48.981330000000021</c:v>
                </c:pt>
                <c:pt idx="824">
                  <c:v>48.981330000000021</c:v>
                </c:pt>
                <c:pt idx="825">
                  <c:v>48.981330000000021</c:v>
                </c:pt>
                <c:pt idx="826">
                  <c:v>48.981330000000021</c:v>
                </c:pt>
                <c:pt idx="827">
                  <c:v>48.981330000000021</c:v>
                </c:pt>
                <c:pt idx="828">
                  <c:v>48.981330000000021</c:v>
                </c:pt>
                <c:pt idx="829">
                  <c:v>48.981330000000021</c:v>
                </c:pt>
                <c:pt idx="830">
                  <c:v>48.981330000000021</c:v>
                </c:pt>
                <c:pt idx="831">
                  <c:v>48.981330000000021</c:v>
                </c:pt>
                <c:pt idx="832">
                  <c:v>48.981330000000021</c:v>
                </c:pt>
                <c:pt idx="833">
                  <c:v>48.981330000000021</c:v>
                </c:pt>
                <c:pt idx="834">
                  <c:v>48.981330000000021</c:v>
                </c:pt>
                <c:pt idx="835">
                  <c:v>48.981330000000021</c:v>
                </c:pt>
                <c:pt idx="836">
                  <c:v>48.981330000000021</c:v>
                </c:pt>
                <c:pt idx="837">
                  <c:v>48.981330000000021</c:v>
                </c:pt>
                <c:pt idx="838">
                  <c:v>48.981330000000021</c:v>
                </c:pt>
                <c:pt idx="839">
                  <c:v>48.981330000000021</c:v>
                </c:pt>
                <c:pt idx="840">
                  <c:v>48.981330000000021</c:v>
                </c:pt>
                <c:pt idx="841">
                  <c:v>48.981330000000021</c:v>
                </c:pt>
                <c:pt idx="842">
                  <c:v>48.981330000000021</c:v>
                </c:pt>
                <c:pt idx="843">
                  <c:v>48.981330000000021</c:v>
                </c:pt>
                <c:pt idx="844">
                  <c:v>48.981330000000021</c:v>
                </c:pt>
                <c:pt idx="845">
                  <c:v>48.981330000000021</c:v>
                </c:pt>
                <c:pt idx="846">
                  <c:v>48.981330000000021</c:v>
                </c:pt>
                <c:pt idx="847">
                  <c:v>48.981330000000021</c:v>
                </c:pt>
                <c:pt idx="848">
                  <c:v>48.981330000000021</c:v>
                </c:pt>
                <c:pt idx="849">
                  <c:v>48.981330000000021</c:v>
                </c:pt>
                <c:pt idx="850">
                  <c:v>48.981330000000021</c:v>
                </c:pt>
                <c:pt idx="851">
                  <c:v>48.981330000000021</c:v>
                </c:pt>
                <c:pt idx="852">
                  <c:v>48.981330000000021</c:v>
                </c:pt>
                <c:pt idx="853">
                  <c:v>48.981330000000021</c:v>
                </c:pt>
                <c:pt idx="854">
                  <c:v>48.981330000000021</c:v>
                </c:pt>
                <c:pt idx="855">
                  <c:v>48.981330000000021</c:v>
                </c:pt>
                <c:pt idx="856">
                  <c:v>48.981330000000021</c:v>
                </c:pt>
                <c:pt idx="857">
                  <c:v>48.981330000000021</c:v>
                </c:pt>
                <c:pt idx="858">
                  <c:v>48.981330000000021</c:v>
                </c:pt>
                <c:pt idx="859">
                  <c:v>48.981330000000021</c:v>
                </c:pt>
                <c:pt idx="860">
                  <c:v>48.981330000000021</c:v>
                </c:pt>
                <c:pt idx="861">
                  <c:v>48.981330000000021</c:v>
                </c:pt>
                <c:pt idx="862">
                  <c:v>48.981330000000021</c:v>
                </c:pt>
                <c:pt idx="863">
                  <c:v>48.981330000000021</c:v>
                </c:pt>
                <c:pt idx="864">
                  <c:v>48.981330000000021</c:v>
                </c:pt>
                <c:pt idx="865">
                  <c:v>48.981330000000021</c:v>
                </c:pt>
                <c:pt idx="866">
                  <c:v>48.981330000000021</c:v>
                </c:pt>
                <c:pt idx="867">
                  <c:v>48.981330000000021</c:v>
                </c:pt>
                <c:pt idx="868">
                  <c:v>48.981330000000021</c:v>
                </c:pt>
                <c:pt idx="869">
                  <c:v>48.981330000000021</c:v>
                </c:pt>
                <c:pt idx="870">
                  <c:v>48.981330000000021</c:v>
                </c:pt>
                <c:pt idx="871">
                  <c:v>48.981330000000021</c:v>
                </c:pt>
                <c:pt idx="872">
                  <c:v>48.981330000000021</c:v>
                </c:pt>
                <c:pt idx="873">
                  <c:v>48.981330000000021</c:v>
                </c:pt>
                <c:pt idx="874">
                  <c:v>48.981330000000021</c:v>
                </c:pt>
                <c:pt idx="875">
                  <c:v>48.981330000000021</c:v>
                </c:pt>
                <c:pt idx="876">
                  <c:v>48.981330000000021</c:v>
                </c:pt>
                <c:pt idx="877">
                  <c:v>48.981330000000021</c:v>
                </c:pt>
                <c:pt idx="878">
                  <c:v>48.981330000000021</c:v>
                </c:pt>
                <c:pt idx="879">
                  <c:v>48.981330000000021</c:v>
                </c:pt>
                <c:pt idx="880">
                  <c:v>48.981330000000021</c:v>
                </c:pt>
                <c:pt idx="881">
                  <c:v>48.981330000000021</c:v>
                </c:pt>
                <c:pt idx="882">
                  <c:v>48.981330000000021</c:v>
                </c:pt>
                <c:pt idx="883">
                  <c:v>48.981330000000021</c:v>
                </c:pt>
                <c:pt idx="884">
                  <c:v>48.981330000000021</c:v>
                </c:pt>
                <c:pt idx="885">
                  <c:v>48.981330000000021</c:v>
                </c:pt>
                <c:pt idx="886">
                  <c:v>48.981330000000021</c:v>
                </c:pt>
                <c:pt idx="887">
                  <c:v>48.981330000000021</c:v>
                </c:pt>
                <c:pt idx="888">
                  <c:v>48.981330000000021</c:v>
                </c:pt>
                <c:pt idx="889">
                  <c:v>48.981330000000021</c:v>
                </c:pt>
                <c:pt idx="890">
                  <c:v>48.981330000000021</c:v>
                </c:pt>
                <c:pt idx="891">
                  <c:v>48.981330000000021</c:v>
                </c:pt>
                <c:pt idx="892">
                  <c:v>48.981330000000021</c:v>
                </c:pt>
                <c:pt idx="893">
                  <c:v>48.981330000000021</c:v>
                </c:pt>
                <c:pt idx="894">
                  <c:v>48.981330000000021</c:v>
                </c:pt>
                <c:pt idx="895">
                  <c:v>48.981330000000021</c:v>
                </c:pt>
                <c:pt idx="896">
                  <c:v>48.981330000000021</c:v>
                </c:pt>
                <c:pt idx="897">
                  <c:v>48.981330000000021</c:v>
                </c:pt>
                <c:pt idx="898">
                  <c:v>48.981330000000021</c:v>
                </c:pt>
                <c:pt idx="899">
                  <c:v>48.981330000000021</c:v>
                </c:pt>
                <c:pt idx="900">
                  <c:v>48.981330000000021</c:v>
                </c:pt>
                <c:pt idx="901">
                  <c:v>48.981330000000021</c:v>
                </c:pt>
                <c:pt idx="902">
                  <c:v>48.981330000000021</c:v>
                </c:pt>
                <c:pt idx="903">
                  <c:v>48.981330000000021</c:v>
                </c:pt>
                <c:pt idx="904">
                  <c:v>48.981330000000021</c:v>
                </c:pt>
                <c:pt idx="905">
                  <c:v>48.981330000000021</c:v>
                </c:pt>
                <c:pt idx="906">
                  <c:v>48.981330000000021</c:v>
                </c:pt>
                <c:pt idx="907">
                  <c:v>48.981330000000021</c:v>
                </c:pt>
                <c:pt idx="908">
                  <c:v>48.981330000000021</c:v>
                </c:pt>
                <c:pt idx="909">
                  <c:v>48.981330000000021</c:v>
                </c:pt>
                <c:pt idx="910">
                  <c:v>48.981330000000021</c:v>
                </c:pt>
                <c:pt idx="911">
                  <c:v>48.981330000000021</c:v>
                </c:pt>
                <c:pt idx="912">
                  <c:v>48.981330000000021</c:v>
                </c:pt>
                <c:pt idx="913">
                  <c:v>48.981330000000021</c:v>
                </c:pt>
                <c:pt idx="914">
                  <c:v>48.981330000000021</c:v>
                </c:pt>
                <c:pt idx="915">
                  <c:v>48.981330000000021</c:v>
                </c:pt>
                <c:pt idx="916">
                  <c:v>48.981330000000021</c:v>
                </c:pt>
                <c:pt idx="917">
                  <c:v>48.981330000000021</c:v>
                </c:pt>
                <c:pt idx="918">
                  <c:v>48.981330000000021</c:v>
                </c:pt>
                <c:pt idx="919">
                  <c:v>48.981330000000021</c:v>
                </c:pt>
                <c:pt idx="920">
                  <c:v>48.981330000000021</c:v>
                </c:pt>
                <c:pt idx="921">
                  <c:v>48.981330000000021</c:v>
                </c:pt>
                <c:pt idx="922">
                  <c:v>48.981330000000021</c:v>
                </c:pt>
                <c:pt idx="923">
                  <c:v>48.981330000000021</c:v>
                </c:pt>
                <c:pt idx="924">
                  <c:v>48.981330000000021</c:v>
                </c:pt>
                <c:pt idx="925">
                  <c:v>48.981330000000021</c:v>
                </c:pt>
                <c:pt idx="926">
                  <c:v>48.981330000000021</c:v>
                </c:pt>
                <c:pt idx="927">
                  <c:v>48.981330000000021</c:v>
                </c:pt>
                <c:pt idx="928">
                  <c:v>48.981330000000021</c:v>
                </c:pt>
                <c:pt idx="929">
                  <c:v>48.981330000000021</c:v>
                </c:pt>
                <c:pt idx="930">
                  <c:v>48.981330000000021</c:v>
                </c:pt>
                <c:pt idx="931">
                  <c:v>48.981330000000021</c:v>
                </c:pt>
                <c:pt idx="932">
                  <c:v>48.981330000000021</c:v>
                </c:pt>
                <c:pt idx="933">
                  <c:v>48.981330000000021</c:v>
                </c:pt>
                <c:pt idx="934">
                  <c:v>48.981330000000021</c:v>
                </c:pt>
                <c:pt idx="935">
                  <c:v>48.981330000000021</c:v>
                </c:pt>
                <c:pt idx="936">
                  <c:v>48.981330000000021</c:v>
                </c:pt>
                <c:pt idx="937">
                  <c:v>48.981330000000021</c:v>
                </c:pt>
                <c:pt idx="938">
                  <c:v>48.981330000000021</c:v>
                </c:pt>
                <c:pt idx="939">
                  <c:v>48.981330000000021</c:v>
                </c:pt>
                <c:pt idx="940">
                  <c:v>48.981330000000021</c:v>
                </c:pt>
                <c:pt idx="941">
                  <c:v>48.981330000000021</c:v>
                </c:pt>
                <c:pt idx="942">
                  <c:v>48.981330000000021</c:v>
                </c:pt>
                <c:pt idx="943">
                  <c:v>48.981330000000021</c:v>
                </c:pt>
                <c:pt idx="944">
                  <c:v>48.981330000000021</c:v>
                </c:pt>
                <c:pt idx="945">
                  <c:v>48.981330000000021</c:v>
                </c:pt>
                <c:pt idx="946">
                  <c:v>48.981330000000021</c:v>
                </c:pt>
                <c:pt idx="947">
                  <c:v>48.981330000000021</c:v>
                </c:pt>
                <c:pt idx="948">
                  <c:v>48.981330000000021</c:v>
                </c:pt>
                <c:pt idx="949">
                  <c:v>48.981330000000021</c:v>
                </c:pt>
                <c:pt idx="950">
                  <c:v>48.981330000000021</c:v>
                </c:pt>
                <c:pt idx="951">
                  <c:v>48.981330000000021</c:v>
                </c:pt>
                <c:pt idx="952">
                  <c:v>48.981330000000021</c:v>
                </c:pt>
                <c:pt idx="953">
                  <c:v>48.981330000000021</c:v>
                </c:pt>
                <c:pt idx="954">
                  <c:v>48.981330000000021</c:v>
                </c:pt>
                <c:pt idx="955">
                  <c:v>48.981330000000021</c:v>
                </c:pt>
                <c:pt idx="956">
                  <c:v>48.981330000000021</c:v>
                </c:pt>
                <c:pt idx="957">
                  <c:v>48.981330000000021</c:v>
                </c:pt>
                <c:pt idx="958">
                  <c:v>48.981330000000021</c:v>
                </c:pt>
                <c:pt idx="959">
                  <c:v>48.981330000000021</c:v>
                </c:pt>
                <c:pt idx="960">
                  <c:v>48.981330000000021</c:v>
                </c:pt>
                <c:pt idx="961">
                  <c:v>48.981330000000021</c:v>
                </c:pt>
                <c:pt idx="962">
                  <c:v>48.981330000000021</c:v>
                </c:pt>
                <c:pt idx="963">
                  <c:v>48.981330000000021</c:v>
                </c:pt>
                <c:pt idx="964">
                  <c:v>48.981330000000021</c:v>
                </c:pt>
                <c:pt idx="965">
                  <c:v>48.981330000000021</c:v>
                </c:pt>
                <c:pt idx="966">
                  <c:v>48.981330000000021</c:v>
                </c:pt>
                <c:pt idx="967">
                  <c:v>48.981330000000021</c:v>
                </c:pt>
                <c:pt idx="968">
                  <c:v>48.981330000000021</c:v>
                </c:pt>
                <c:pt idx="969">
                  <c:v>48.981330000000021</c:v>
                </c:pt>
                <c:pt idx="970">
                  <c:v>48.981330000000021</c:v>
                </c:pt>
                <c:pt idx="971">
                  <c:v>48.981330000000021</c:v>
                </c:pt>
                <c:pt idx="972">
                  <c:v>48.981330000000021</c:v>
                </c:pt>
                <c:pt idx="973">
                  <c:v>48.981330000000021</c:v>
                </c:pt>
                <c:pt idx="974">
                  <c:v>48.981330000000021</c:v>
                </c:pt>
                <c:pt idx="975">
                  <c:v>48.981330000000021</c:v>
                </c:pt>
                <c:pt idx="976">
                  <c:v>48.981330000000021</c:v>
                </c:pt>
                <c:pt idx="977">
                  <c:v>48.981330000000021</c:v>
                </c:pt>
                <c:pt idx="978">
                  <c:v>48.981330000000021</c:v>
                </c:pt>
                <c:pt idx="979">
                  <c:v>48.981330000000021</c:v>
                </c:pt>
                <c:pt idx="980">
                  <c:v>48.981330000000021</c:v>
                </c:pt>
                <c:pt idx="981">
                  <c:v>48.981330000000021</c:v>
                </c:pt>
                <c:pt idx="982">
                  <c:v>48.981330000000021</c:v>
                </c:pt>
                <c:pt idx="983">
                  <c:v>48.981330000000021</c:v>
                </c:pt>
                <c:pt idx="984">
                  <c:v>48.981330000000021</c:v>
                </c:pt>
                <c:pt idx="985">
                  <c:v>48.981330000000021</c:v>
                </c:pt>
                <c:pt idx="986">
                  <c:v>48.981330000000021</c:v>
                </c:pt>
                <c:pt idx="987">
                  <c:v>48.981330000000021</c:v>
                </c:pt>
                <c:pt idx="988">
                  <c:v>48.981330000000021</c:v>
                </c:pt>
                <c:pt idx="989">
                  <c:v>48.981330000000021</c:v>
                </c:pt>
                <c:pt idx="990">
                  <c:v>48.981330000000021</c:v>
                </c:pt>
                <c:pt idx="991">
                  <c:v>48.981330000000021</c:v>
                </c:pt>
                <c:pt idx="992">
                  <c:v>48.981330000000021</c:v>
                </c:pt>
                <c:pt idx="993">
                  <c:v>48.981330000000021</c:v>
                </c:pt>
                <c:pt idx="994">
                  <c:v>48.981330000000021</c:v>
                </c:pt>
                <c:pt idx="995">
                  <c:v>48.981330000000021</c:v>
                </c:pt>
                <c:pt idx="996">
                  <c:v>48.981330000000021</c:v>
                </c:pt>
                <c:pt idx="997">
                  <c:v>48.981330000000021</c:v>
                </c:pt>
                <c:pt idx="998">
                  <c:v>48.981330000000021</c:v>
                </c:pt>
                <c:pt idx="999">
                  <c:v>48.981330000000021</c:v>
                </c:pt>
                <c:pt idx="1000">
                  <c:v>48.981330000000021</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Calculs!$W$4:$W$1004</c:f>
              <c:numCache>
                <c:formatCode>0.00</c:formatCode>
                <c:ptCount val="1001"/>
                <c:pt idx="0">
                  <c:v>88.411772034705436</c:v>
                </c:pt>
                <c:pt idx="1">
                  <c:v>88.085467242779359</c:v>
                </c:pt>
                <c:pt idx="2">
                  <c:v>87.760593791395152</c:v>
                </c:pt>
                <c:pt idx="3">
                  <c:v>87.437143415972102</c:v>
                </c:pt>
                <c:pt idx="4">
                  <c:v>87.115107912448849</c:v>
                </c:pt>
                <c:pt idx="5">
                  <c:v>86.794479136750709</c:v>
                </c:pt>
                <c:pt idx="6">
                  <c:v>86.475249004262253</c:v>
                </c:pt>
                <c:pt idx="7">
                  <c:v>86.157409489304726</c:v>
                </c:pt>
                <c:pt idx="8">
                  <c:v>85.840952624620002</c:v>
                </c:pt>
                <c:pt idx="9">
                  <c:v>85.525870500858744</c:v>
                </c:pt>
                <c:pt idx="10">
                  <c:v>85.212155266074404</c:v>
                </c:pt>
                <c:pt idx="11">
                  <c:v>84.899796903641175</c:v>
                </c:pt>
                <c:pt idx="12">
                  <c:v>84.588785513365025</c:v>
                </c:pt>
                <c:pt idx="13">
                  <c:v>84.279113523189125</c:v>
                </c:pt>
                <c:pt idx="14">
                  <c:v>83.970773414617128</c:v>
                </c:pt>
                <c:pt idx="15">
                  <c:v>83.663757722259319</c:v>
                </c:pt>
                <c:pt idx="16">
                  <c:v>83.358059033382872</c:v>
                </c:pt>
                <c:pt idx="17">
                  <c:v>83.053669987467217</c:v>
                </c:pt>
                <c:pt idx="18">
                  <c:v>82.750583275763049</c:v>
                </c:pt>
                <c:pt idx="19">
                  <c:v>82.448791640856513</c:v>
                </c:pt>
                <c:pt idx="20">
                  <c:v>82.148287876236722</c:v>
                </c:pt>
                <c:pt idx="21">
                  <c:v>81.849065916419434</c:v>
                </c:pt>
                <c:pt idx="22">
                  <c:v>81.551119717279121</c:v>
                </c:pt>
                <c:pt idx="23">
                  <c:v>81.254442169643198</c:v>
                </c:pt>
                <c:pt idx="24">
                  <c:v>80.959026214435369</c:v>
                </c:pt>
                <c:pt idx="25">
                  <c:v>80.664864842251944</c:v>
                </c:pt>
                <c:pt idx="26">
                  <c:v>80.371951092942183</c:v>
                </c:pt>
                <c:pt idx="27">
                  <c:v>80.080278055193119</c:v>
                </c:pt>
                <c:pt idx="28">
                  <c:v>79.789838866118146</c:v>
                </c:pt>
                <c:pt idx="29">
                  <c:v>79.500626710849701</c:v>
                </c:pt>
                <c:pt idx="30">
                  <c:v>79.212634822136209</c:v>
                </c:pt>
                <c:pt idx="31">
                  <c:v>78.925856479942638</c:v>
                </c:pt>
                <c:pt idx="32">
                  <c:v>78.640285011055227</c:v>
                </c:pt>
                <c:pt idx="33">
                  <c:v>78.355913788689818</c:v>
                </c:pt>
                <c:pt idx="34">
                  <c:v>78.072736232104418</c:v>
                </c:pt>
                <c:pt idx="35">
                  <c:v>77.79074580621517</c:v>
                </c:pt>
                <c:pt idx="36">
                  <c:v>77.509936021216021</c:v>
                </c:pt>
                <c:pt idx="37">
                  <c:v>77.230300432202583</c:v>
                </c:pt>
                <c:pt idx="38">
                  <c:v>76.951832638799189</c:v>
                </c:pt>
                <c:pt idx="39">
                  <c:v>76.67452628478955</c:v>
                </c:pt>
                <c:pt idx="40">
                  <c:v>76.398375057751551</c:v>
                </c:pt>
                <c:pt idx="41">
                  <c:v>76.123372688694531</c:v>
                </c:pt>
                <c:pt idx="42">
                  <c:v>75.849512951701399</c:v>
                </c:pt>
                <c:pt idx="43">
                  <c:v>75.576789663573152</c:v>
                </c:pt>
                <c:pt idx="44">
                  <c:v>75.305196683477106</c:v>
                </c:pt>
                <c:pt idx="45">
                  <c:v>75.034727912598868</c:v>
                </c:pt>
                <c:pt idx="46">
                  <c:v>74.765377293797115</c:v>
                </c:pt>
                <c:pt idx="47">
                  <c:v>74.49713881126209</c:v>
                </c:pt>
                <c:pt idx="48">
                  <c:v>74.230006490177118</c:v>
                </c:pt>
                <c:pt idx="49">
                  <c:v>73.963974396383577</c:v>
                </c:pt>
                <c:pt idx="50">
                  <c:v>73.699036636048874</c:v>
                </c:pt>
                <c:pt idx="51">
                  <c:v>73.435187355337547</c:v>
                </c:pt>
                <c:pt idx="52">
                  <c:v>73.172420740085997</c:v>
                </c:pt>
                <c:pt idx="53">
                  <c:v>72.91073101547947</c:v>
                </c:pt>
                <c:pt idx="54">
                  <c:v>72.65011244573293</c:v>
                </c:pt>
                <c:pt idx="55">
                  <c:v>72.390559333774476</c:v>
                </c:pt>
                <c:pt idx="56">
                  <c:v>72.132066020931802</c:v>
                </c:pt>
                <c:pt idx="57">
                  <c:v>71.874626886621883</c:v>
                </c:pt>
                <c:pt idx="58">
                  <c:v>71.618236348043354</c:v>
                </c:pt>
                <c:pt idx="59">
                  <c:v>71.362888859871788</c:v>
                </c:pt>
                <c:pt idx="60">
                  <c:v>71.108578913957999</c:v>
                </c:pt>
                <c:pt idx="61">
                  <c:v>70.855301039029214</c:v>
                </c:pt>
                <c:pt idx="62">
                  <c:v>70.603049800392526</c:v>
                </c:pt>
                <c:pt idx="63">
                  <c:v>70.351819799642058</c:v>
                </c:pt>
                <c:pt idx="64">
                  <c:v>70.101605674368088</c:v>
                </c:pt>
                <c:pt idx="65">
                  <c:v>69.852402097869145</c:v>
                </c:pt>
                <c:pt idx="66">
                  <c:v>69.604203778866918</c:v>
                </c:pt>
                <c:pt idx="67">
                  <c:v>69.357005461223721</c:v>
                </c:pt>
                <c:pt idx="68">
                  <c:v>69.110801923662592</c:v>
                </c:pt>
                <c:pt idx="69">
                  <c:v>68.865587979489845</c:v>
                </c:pt>
                <c:pt idx="70">
                  <c:v>68.62135847632068</c:v>
                </c:pt>
                <c:pt idx="71">
                  <c:v>68.378108295806612</c:v>
                </c:pt>
                <c:pt idx="72">
                  <c:v>68.135832353366283</c:v>
                </c:pt>
                <c:pt idx="73">
                  <c:v>67.894525597918005</c:v>
                </c:pt>
                <c:pt idx="74">
                  <c:v>67.654183011615132</c:v>
                </c:pt>
                <c:pt idx="75">
                  <c:v>67.414799609583923</c:v>
                </c:pt>
                <c:pt idx="76">
                  <c:v>67.176370439663799</c:v>
                </c:pt>
                <c:pt idx="77">
                  <c:v>66.938890582149597</c:v>
                </c:pt>
                <c:pt idx="78">
                  <c:v>66.702355149536913</c:v>
                </c:pt>
                <c:pt idx="79">
                  <c:v>66.466759286269166</c:v>
                </c:pt>
                <c:pt idx="80">
                  <c:v>66.232098168487312</c:v>
                </c:pt>
                <c:pt idx="81">
                  <c:v>65.998367003781681</c:v>
                </c:pt>
                <c:pt idx="82">
                  <c:v>65.765561030946216</c:v>
                </c:pt>
                <c:pt idx="83">
                  <c:v>65.5336755197348</c:v>
                </c:pt>
                <c:pt idx="84">
                  <c:v>65.302705770620037</c:v>
                </c:pt>
                <c:pt idx="85">
                  <c:v>65.072647114554087</c:v>
                </c:pt>
                <c:pt idx="86">
                  <c:v>64.843494912731501</c:v>
                </c:pt>
                <c:pt idx="87">
                  <c:v>64.615244556354483</c:v>
                </c:pt>
                <c:pt idx="88">
                  <c:v>64.387891466400404</c:v>
                </c:pt>
                <c:pt idx="89">
                  <c:v>64.161431093391002</c:v>
                </c:pt>
                <c:pt idx="90">
                  <c:v>63.935858917163785</c:v>
                </c:pt>
                <c:pt idx="91">
                  <c:v>63.711170446645973</c:v>
                </c:pt>
                <c:pt idx="92">
                  <c:v>63.48736121962974</c:v>
                </c:pt>
                <c:pt idx="93">
                  <c:v>63.264426802550027</c:v>
                </c:pt>
                <c:pt idx="94">
                  <c:v>63.042362790264193</c:v>
                </c:pt>
                <c:pt idx="95">
                  <c:v>62.82116480583354</c:v>
                </c:pt>
                <c:pt idx="96">
                  <c:v>62.600828500306989</c:v>
                </c:pt>
                <c:pt idx="97">
                  <c:v>62.381349552506606</c:v>
                </c:pt>
                <c:pt idx="98">
                  <c:v>62.162723668814998</c:v>
                </c:pt>
                <c:pt idx="99">
                  <c:v>61.944946582964597</c:v>
                </c:pt>
                <c:pt idx="100">
                  <c:v>61.728014055829057</c:v>
                </c:pt>
                <c:pt idx="101">
                  <c:v>59.586124997222598</c:v>
                </c:pt>
                <c:pt idx="102">
                  <c:v>57.525891054117608</c:v>
                </c:pt>
                <c:pt idx="103">
                  <c:v>55.543351689709255</c:v>
                </c:pt>
                <c:pt idx="104">
                  <c:v>53.634788779210794</c:v>
                </c:pt>
                <c:pt idx="105">
                  <c:v>51.796709007455114</c:v>
                </c:pt>
                <c:pt idx="106">
                  <c:v>50.02582774695545</c:v>
                </c:pt>
                <c:pt idx="107">
                  <c:v>48.319054275473498</c:v>
                </c:pt>
                <c:pt idx="108">
                  <c:v>46.673478207097794</c:v>
                </c:pt>
                <c:pt idx="109">
                  <c:v>45.086357024044041</c:v>
                </c:pt>
                <c:pt idx="110">
                  <c:v>43.555104608075119</c:v>
                </c:pt>
                <c:pt idx="111">
                  <c:v>42.077280680791091</c:v>
                </c:pt>
                <c:pt idx="112">
                  <c:v>40.650581071225645</c:v>
                </c:pt>
                <c:pt idx="113">
                  <c:v>39.272828737349037</c:v>
                </c:pt>
                <c:pt idx="114">
                  <c:v>37.94196547533987</c:v>
                </c:pt>
                <c:pt idx="115">
                  <c:v>36.656044256961039</c:v>
                </c:pt>
                <c:pt idx="116">
                  <c:v>35.413222141149348</c:v>
                </c:pt>
                <c:pt idx="117">
                  <c:v>34.21175371108788</c:v>
                </c:pt>
                <c:pt idx="118">
                  <c:v>33.049984992645285</c:v>
                </c:pt>
                <c:pt idx="119">
                  <c:v>31.926347814200017</c:v>
                </c:pt>
                <c:pt idx="120">
                  <c:v>30.839354571574766</c:v>
                </c:pt>
                <c:pt idx="121">
                  <c:v>29.787593365134803</c:v>
                </c:pt>
                <c:pt idx="122">
                  <c:v>28.769723479095735</c:v>
                </c:pt>
                <c:pt idx="123">
                  <c:v>27.784471175779313</c:v>
                </c:pt>
                <c:pt idx="124">
                  <c:v>26.830625779980942</c:v>
                </c:pt>
                <c:pt idx="125">
                  <c:v>25.907036030801528</c:v>
                </c:pt>
                <c:pt idx="126">
                  <c:v>25.012606680270988</c:v>
                </c:pt>
                <c:pt idx="127">
                  <c:v>24.146295319876966</c:v>
                </c:pt>
                <c:pt idx="128">
                  <c:v>23.307109417727222</c:v>
                </c:pt>
                <c:pt idx="129">
                  <c:v>22.494103550538064</c:v>
                </c:pt>
                <c:pt idx="130">
                  <c:v>21.706376815967008</c:v>
                </c:pt>
                <c:pt idx="131">
                  <c:v>20.943070412012219</c:v>
                </c:pt>
                <c:pt idx="132">
                  <c:v>20.203365371293948</c:v>
                </c:pt>
                <c:pt idx="133">
                  <c:v>19.486480439027936</c:v>
                </c:pt>
                <c:pt idx="134">
                  <c:v>18.791670084404775</c:v>
                </c:pt>
                <c:pt idx="135">
                  <c:v>18.118222635913408</c:v>
                </c:pt>
                <c:pt idx="136">
                  <c:v>17.465458531897351</c:v>
                </c:pt>
                <c:pt idx="137">
                  <c:v>16.832728678318258</c:v>
                </c:pt>
                <c:pt idx="138">
                  <c:v>16.219412906325992</c:v>
                </c:pt>
                <c:pt idx="139">
                  <c:v>15.624918522806796</c:v>
                </c:pt>
                <c:pt idx="140">
                  <c:v>15.048678947603465</c:v>
                </c:pt>
                <c:pt idx="141">
                  <c:v>14.490152431579938</c:v>
                </c:pt>
                <c:pt idx="142">
                  <c:v>13.948820850141049</c:v>
                </c:pt>
                <c:pt idx="143">
                  <c:v>13.424188567219455</c:v>
                </c:pt>
                <c:pt idx="144">
                  <c:v>12.915781365110176</c:v>
                </c:pt>
                <c:pt idx="145">
                  <c:v>12.42314543587108</c:v>
                </c:pt>
                <c:pt idx="146">
                  <c:v>11.945846430317838</c:v>
                </c:pt>
                <c:pt idx="147">
                  <c:v>11.483468560926902</c:v>
                </c:pt>
                <c:pt idx="148">
                  <c:v>11.035613755222014</c:v>
                </c:pt>
                <c:pt idx="149">
                  <c:v>10.60190085646054</c:v>
                </c:pt>
                <c:pt idx="150">
                  <c:v>10.181964868657431</c:v>
                </c:pt>
                <c:pt idx="151">
                  <c:v>9.7754562431883212</c:v>
                </c:pt>
                <c:pt idx="152">
                  <c:v>9.3820402044007025</c:v>
                </c:pt>
                <c:pt idx="153">
                  <c:v>9.0013961118345165</c:v>
                </c:pt>
                <c:pt idx="154">
                  <c:v>8.6332168568120853</c:v>
                </c:pt>
                <c:pt idx="155">
                  <c:v>8.2772082913030278</c:v>
                </c:pt>
                <c:pt idx="156">
                  <c:v>7.9330886871037274</c:v>
                </c:pt>
                <c:pt idx="157">
                  <c:v>7.6005882234937472</c:v>
                </c:pt>
                <c:pt idx="158">
                  <c:v>7.2794485016442154</c:v>
                </c:pt>
                <c:pt idx="159">
                  <c:v>6.9694220841560846</c:v>
                </c:pt>
                <c:pt idx="160">
                  <c:v>6.6702720582001831</c:v>
                </c:pt>
                <c:pt idx="161">
                  <c:v>6.381771620816223</c:v>
                </c:pt>
                <c:pt idx="162">
                  <c:v>6.1037036850054074</c:v>
                </c:pt>
                <c:pt idx="163">
                  <c:v>5.835860505320519</c:v>
                </c:pt>
                <c:pt idx="164">
                  <c:v>5.5780433217199068</c:v>
                </c:pt>
                <c:pt idx="165">
                  <c:v>5.3300620205064249</c:v>
                </c:pt>
                <c:pt idx="166">
                  <c:v>5.0917348112206842</c:v>
                </c:pt>
                <c:pt idx="167">
                  <c:v>4.8628879183991511</c:v>
                </c:pt>
                <c:pt idx="168">
                  <c:v>4.6433552871423949</c:v>
                </c:pt>
                <c:pt idx="169">
                  <c:v>4.4329783014668971</c:v>
                </c:pt>
                <c:pt idx="170">
                  <c:v>4.2316055144357847</c:v>
                </c:pt>
                <c:pt idx="171">
                  <c:v>4.0390923890793236</c:v>
                </c:pt>
                <c:pt idx="172">
                  <c:v>3.8553010491256354</c:v>
                </c:pt>
                <c:pt idx="173">
                  <c:v>3.6801000385658225</c:v>
                </c:pt>
                <c:pt idx="174">
                  <c:v>3.5133640890759827</c:v>
                </c:pt>
                <c:pt idx="175">
                  <c:v>3.3549738943120446</c:v>
                </c:pt>
                <c:pt idx="176">
                  <c:v>3.2048158900826063</c:v>
                </c:pt>
                <c:pt idx="177">
                  <c:v>3.0627820393911418</c:v>
                </c:pt>
                <c:pt idx="178">
                  <c:v>2.9287696213235406</c:v>
                </c:pt>
                <c:pt idx="179">
                  <c:v>2.8026810227416434</c:v>
                </c:pt>
                <c:pt idx="180">
                  <c:v>2.6844235317309804</c:v>
                </c:pt>
                <c:pt idx="181">
                  <c:v>2.5739091317440201</c:v>
                </c:pt>
                <c:pt idx="182">
                  <c:v>2.471054295382856</c:v>
                </c:pt>
                <c:pt idx="183">
                  <c:v>2.3757797767816422</c:v>
                </c:pt>
                <c:pt idx="184">
                  <c:v>2.2880104015840663</c:v>
                </c:pt>
                <c:pt idx="185">
                  <c:v>2.2076748535702357</c:v>
                </c:pt>
                <c:pt idx="186">
                  <c:v>2.1347054570756998</c:v>
                </c:pt>
                <c:pt idx="187">
                  <c:v>2.0690379544680155</c:v>
                </c:pt>
                <c:pt idx="188">
                  <c:v>2.0106112781073078</c:v>
                </c:pt>
                <c:pt idx="189">
                  <c:v>1.9593673164187013</c:v>
                </c:pt>
                <c:pt idx="190">
                  <c:v>1.9152506739461186</c:v>
                </c:pt>
                <c:pt idx="191">
                  <c:v>1.8782084255349061</c:v>
                </c:pt>
                <c:pt idx="192">
                  <c:v>1.8481898650974984</c:v>
                </c:pt>
                <c:pt idx="193">
                  <c:v>1.8251462497400597</c:v>
                </c:pt>
                <c:pt idx="194">
                  <c:v>1.8090305403531886</c:v>
                </c:pt>
                <c:pt idx="195">
                  <c:v>1.7997971400778228</c:v>
                </c:pt>
                <c:pt idx="196">
                  <c:v>1.7974016323287134</c:v>
                </c:pt>
                <c:pt idx="197">
                  <c:v>1.8018005202729674</c:v>
                </c:pt>
                <c:pt idx="198">
                  <c:v>1.8129509698041693</c:v>
                </c:pt>
                <c:pt idx="199">
                  <c:v>1.830810558112236</c:v>
                </c:pt>
                <c:pt idx="200">
                  <c:v>1.8553370299207577</c:v>
                </c:pt>
                <c:pt idx="201">
                  <c:v>1.8864880633497583</c:v>
                </c:pt>
                <c:pt idx="202">
                  <c:v>1.9242210471719332</c:v>
                </c:pt>
                <c:pt idx="203">
                  <c:v>1.9684928709795524</c:v>
                </c:pt>
                <c:pt idx="204">
                  <c:v>2.0192597294860621</c:v>
                </c:pt>
                <c:pt idx="205">
                  <c:v>2.07647694187103</c:v>
                </c:pt>
                <c:pt idx="206">
                  <c:v>2.1400987867589492</c:v>
                </c:pt>
                <c:pt idx="207">
                  <c:v>2.2100783531183184</c:v>
                </c:pt>
                <c:pt idx="208">
                  <c:v>2.2863674070906628</c:v>
                </c:pt>
                <c:pt idx="209">
                  <c:v>2.3689162745186465</c:v>
                </c:pt>
                <c:pt idx="210">
                  <c:v>2.457673738743265</c:v>
                </c:pt>
                <c:pt idx="211">
                  <c:v>2.5525869530833729</c:v>
                </c:pt>
                <c:pt idx="212">
                  <c:v>2.6536013672950505</c:v>
                </c:pt>
                <c:pt idx="213">
                  <c:v>2.7606606672298883</c:v>
                </c:pt>
                <c:pt idx="214">
                  <c:v>2.8737067268652421</c:v>
                </c:pt>
                <c:pt idx="215">
                  <c:v>2.9926795718605081</c:v>
                </c:pt>
                <c:pt idx="216">
                  <c:v>3.1175173537960514</c:v>
                </c:pt>
                <c:pt idx="217">
                  <c:v>3.2481563342704565</c:v>
                </c:pt>
                <c:pt idx="218">
                  <c:v>3.3845308780626646</c:v>
                </c:pt>
                <c:pt idx="219">
                  <c:v>3.526573454604601</c:v>
                </c:pt>
                <c:pt idx="220">
                  <c:v>3.6742146470537507</c:v>
                </c:pt>
                <c:pt idx="221">
                  <c:v>3.8273831683014583</c:v>
                </c:pt>
                <c:pt idx="222">
                  <c:v>3.9860058832994407</c:v>
                </c:pt>
                <c:pt idx="223">
                  <c:v>4.1500078371329439</c:v>
                </c:pt>
                <c:pt idx="224">
                  <c:v>4.3193122883129762</c:v>
                </c:pt>
                <c:pt idx="225">
                  <c:v>4.49384074680155</c:v>
                </c:pt>
                <c:pt idx="226">
                  <c:v>4.6735130163225875</c:v>
                </c:pt>
                <c:pt idx="227">
                  <c:v>4.8582472405467652</c:v>
                </c:pt>
                <c:pt idx="228">
                  <c:v>5.0479599527712544</c:v>
                </c:pt>
                <c:pt idx="229">
                  <c:v>5.2425661287448664</c:v>
                </c:pt>
                <c:pt idx="230">
                  <c:v>5.4419792423160489</c:v>
                </c:pt>
                <c:pt idx="231">
                  <c:v>5.6461113236053819</c:v>
                </c:pt>
                <c:pt idx="232">
                  <c:v>5.8548730194259093</c:v>
                </c:pt>
                <c:pt idx="233">
                  <c:v>6.0681736556944665</c:v>
                </c:pt>
                <c:pt idx="234">
                  <c:v>6.2859213015944828</c:v>
                </c:pt>
                <c:pt idx="235">
                  <c:v>6.5080228352669893</c:v>
                </c:pt>
                <c:pt idx="236">
                  <c:v>6.7343840108204276</c:v>
                </c:pt>
                <c:pt idx="237">
                  <c:v>6.9649095264631091</c:v>
                </c:pt>
                <c:pt idx="238">
                  <c:v>7.1995030935737043</c:v>
                </c:pt>
                <c:pt idx="239">
                  <c:v>7.4380675065357913</c:v>
                </c:pt>
                <c:pt idx="240">
                  <c:v>7.680504713172188</c:v>
                </c:pt>
                <c:pt idx="241">
                  <c:v>7.9267158856237838</c:v>
                </c:pt>
                <c:pt idx="242">
                  <c:v>8.1766014915256502</c:v>
                </c:pt>
                <c:pt idx="243">
                  <c:v>8.4300613653408938</c:v>
                </c:pt>
                <c:pt idx="244">
                  <c:v>8.686994779719786</c:v>
                </c:pt>
                <c:pt idx="245">
                  <c:v>8.9473005167583253</c:v>
                </c:pt>
                <c:pt idx="246">
                  <c:v>9.2108769390365932</c:v>
                </c:pt>
                <c:pt idx="247">
                  <c:v>9.4776220603232506</c:v>
                </c:pt>
                <c:pt idx="248">
                  <c:v>9.7474336158380943</c:v>
                </c:pt>
                <c:pt idx="249">
                  <c:v>10.020209131969947</c:v>
                </c:pt>
                <c:pt idx="250">
                  <c:v>10.295845995352444</c:v>
                </c:pt>
                <c:pt idx="251">
                  <c:v>10.574241521205046</c:v>
                </c:pt>
                <c:pt idx="252">
                  <c:v>10.855293020851708</c:v>
                </c:pt>
                <c:pt idx="253">
                  <c:v>11.138897868334007</c:v>
                </c:pt>
                <c:pt idx="254">
                  <c:v>11.424953566040365</c:v>
                </c:pt>
                <c:pt idx="255">
                  <c:v>11.713357809277296</c:v>
                </c:pt>
                <c:pt idx="256">
                  <c:v>12.004008549712912</c:v>
                </c:pt>
                <c:pt idx="257">
                  <c:v>12.296804057627375</c:v>
                </c:pt>
                <c:pt idx="258">
                  <c:v>12.591642982908866</c:v>
                </c:pt>
                <c:pt idx="259">
                  <c:v>12.888424414738099</c:v>
                </c:pt>
                <c:pt idx="260">
                  <c:v>13.187047939907979</c:v>
                </c:pt>
                <c:pt idx="261">
                  <c:v>13.487413699729357</c:v>
                </c:pt>
                <c:pt idx="262">
                  <c:v>13.789422445477477</c:v>
                </c:pt>
                <c:pt idx="263">
                  <c:v>14.092975592337426</c:v>
                </c:pt>
                <c:pt idx="264">
                  <c:v>14.397975271811037</c:v>
                </c:pt>
                <c:pt idx="265">
                  <c:v>14.704324382550679</c:v>
                </c:pt>
                <c:pt idx="266">
                  <c:v>15.011926639589733</c:v>
                </c:pt>
                <c:pt idx="267">
                  <c:v>15.320686621942277</c:v>
                </c:pt>
                <c:pt idx="268">
                  <c:v>15.630509818548564</c:v>
                </c:pt>
                <c:pt idx="269">
                  <c:v>15.94130267254587</c:v>
                </c:pt>
                <c:pt idx="270">
                  <c:v>16.252972623847601</c:v>
                </c:pt>
                <c:pt idx="271">
                  <c:v>16.565428150016867</c:v>
                </c:pt>
                <c:pt idx="272">
                  <c:v>16.878578805423668</c:v>
                </c:pt>
                <c:pt idx="273">
                  <c:v>17.192335258678042</c:v>
                </c:pt>
                <c:pt idx="274">
                  <c:v>17.50660932833409</c:v>
                </c:pt>
                <c:pt idx="275">
                  <c:v>17.821314016863152</c:v>
                </c:pt>
                <c:pt idx="276">
                  <c:v>18.136363542896589</c:v>
                </c:pt>
                <c:pt idx="277">
                  <c:v>18.451673371741808</c:v>
                </c:pt>
                <c:pt idx="278">
                  <c:v>18.767160244177038</c:v>
                </c:pt>
                <c:pt idx="279">
                  <c:v>19.082742203533734</c:v>
                </c:pt>
                <c:pt idx="280">
                  <c:v>19.39833862107686</c:v>
                </c:pt>
                <c:pt idx="281">
                  <c:v>19.713870219696233</c:v>
                </c:pt>
                <c:pt idx="282">
                  <c:v>20.029259095923969</c:v>
                </c:pt>
                <c:pt idx="283">
                  <c:v>20.344428740295267</c:v>
                </c:pt>
                <c:pt idx="284">
                  <c:v>20.659304056071488</c:v>
                </c:pt>
                <c:pt idx="285">
                  <c:v>20.973811376346593</c:v>
                </c:pt>
                <c:pt idx="286">
                  <c:v>21.287878479559627</c:v>
                </c:pt>
                <c:pt idx="287">
                  <c:v>21.601434603437522</c:v>
                </c:pt>
                <c:pt idx="288">
                  <c:v>21.914410457394073</c:v>
                </c:pt>
                <c:pt idx="289">
                  <c:v>22.226738233412643</c:v>
                </c:pt>
                <c:pt idx="290">
                  <c:v>22.538351615440849</c:v>
                </c:pt>
                <c:pt idx="291">
                  <c:v>22.849185787327542</c:v>
                </c:pt>
                <c:pt idx="292">
                  <c:v>23.15917743933295</c:v>
                </c:pt>
                <c:pt idx="293">
                  <c:v>23.468264773244044</c:v>
                </c:pt>
                <c:pt idx="294">
                  <c:v>23.776387506128383</c:v>
                </c:pt>
                <c:pt idx="295">
                  <c:v>24.083486872760147</c:v>
                </c:pt>
                <c:pt idx="296">
                  <c:v>24.389505626753383</c:v>
                </c:pt>
                <c:pt idx="297">
                  <c:v>24.694388040437506</c:v>
                </c:pt>
                <c:pt idx="298">
                  <c:v>24.998079903511439</c:v>
                </c:pt>
                <c:pt idx="299">
                  <c:v>25.300528520512611</c:v>
                </c:pt>
                <c:pt idx="300">
                  <c:v>25.601682707138043</c:v>
                </c:pt>
                <c:pt idx="301">
                  <c:v>25.901492785454611</c:v>
                </c:pt>
                <c:pt idx="302">
                  <c:v>26.199910578036416</c:v>
                </c:pt>
                <c:pt idx="303">
                  <c:v>26.49688940106666</c:v>
                </c:pt>
                <c:pt idx="304">
                  <c:v>26.792384056442472</c:v>
                </c:pt>
                <c:pt idx="305">
                  <c:v>27.086350822920298</c:v>
                </c:pt>
                <c:pt idx="306">
                  <c:v>27.378747446340157</c:v>
                </c:pt>
                <c:pt idx="307">
                  <c:v>27.669533128966624</c:v>
                </c:pt>
                <c:pt idx="308">
                  <c:v>27.958668517984385</c:v>
                </c:pt>
                <c:pt idx="309">
                  <c:v>28.24611569318618</c:v>
                </c:pt>
                <c:pt idx="310">
                  <c:v>28.531838153890263</c:v>
                </c:pt>
                <c:pt idx="311">
                  <c:v>28.81580080512494</c:v>
                </c:pt>
                <c:pt idx="312">
                  <c:v>29.097969943116688</c:v>
                </c:pt>
                <c:pt idx="313">
                  <c:v>29.378313240118374</c:v>
                </c:pt>
                <c:pt idx="314">
                  <c:v>29.656799728613748</c:v>
                </c:pt>
                <c:pt idx="315">
                  <c:v>29.933399784933407</c:v>
                </c:pt>
                <c:pt idx="316">
                  <c:v>30.208085112317711</c:v>
                </c:pt>
                <c:pt idx="317">
                  <c:v>30.480828723460718</c:v>
                </c:pt>
                <c:pt idx="318">
                  <c:v>30.751604922569477</c:v>
                </c:pt>
                <c:pt idx="319">
                  <c:v>31.020389286971479</c:v>
                </c:pt>
                <c:pt idx="320">
                  <c:v>31.287158648303542</c:v>
                </c:pt>
                <c:pt idx="321">
                  <c:v>31.55189107331374</c:v>
                </c:pt>
                <c:pt idx="322">
                  <c:v>31.81456584430779</c:v>
                </c:pt>
                <c:pt idx="323">
                  <c:v>32.075163439270732</c:v>
                </c:pt>
                <c:pt idx="324">
                  <c:v>32.333665511693482</c:v>
                </c:pt>
                <c:pt idx="325">
                  <c:v>32.590054870133905</c:v>
                </c:pt>
                <c:pt idx="326">
                  <c:v>32.84431545754024</c:v>
                </c:pt>
                <c:pt idx="327">
                  <c:v>33.096432330365104</c:v>
                </c:pt>
                <c:pt idx="328">
                  <c:v>33.346391637496609</c:v>
                </c:pt>
                <c:pt idx="329">
                  <c:v>33.594180599032825</c:v>
                </c:pt>
                <c:pt idx="330">
                  <c:v>33.839787484924805</c:v>
                </c:pt>
                <c:pt idx="331">
                  <c:v>34.083201593512868</c:v>
                </c:pt>
                <c:pt idx="332">
                  <c:v>34.324413229979527</c:v>
                </c:pt>
                <c:pt idx="333">
                  <c:v>34.563413684742436</c:v>
                </c:pt>
                <c:pt idx="334">
                  <c:v>34.800195211809026</c:v>
                </c:pt>
                <c:pt idx="335">
                  <c:v>35.034751007114309</c:v>
                </c:pt>
                <c:pt idx="336">
                  <c:v>35.267075186862513</c:v>
                </c:pt>
                <c:pt idx="337">
                  <c:v>35.497162765891979</c:v>
                </c:pt>
                <c:pt idx="338">
                  <c:v>35.72500963608254</c:v>
                </c:pt>
                <c:pt idx="339">
                  <c:v>35.950612544823215</c:v>
                </c:pt>
                <c:pt idx="340">
                  <c:v>36.173969073558027</c:v>
                </c:pt>
                <c:pt idx="341">
                  <c:v>36.395077616425979</c:v>
                </c:pt>
                <c:pt idx="342">
                  <c:v>36.613937359011665</c:v>
                </c:pt>
                <c:pt idx="343">
                  <c:v>36.830548257221047</c:v>
                </c:pt>
                <c:pt idx="344">
                  <c:v>37.044911016297327</c:v>
                </c:pt>
                <c:pt idx="345">
                  <c:v>37.257027069989931</c:v>
                </c:pt>
                <c:pt idx="346">
                  <c:v>37.466898559890119</c:v>
                </c:pt>
                <c:pt idx="347">
                  <c:v>37.674528314945228</c:v>
                </c:pt>
                <c:pt idx="348">
                  <c:v>37.879919831162873</c:v>
                </c:pt>
                <c:pt idx="349">
                  <c:v>38.083077251516386</c:v>
                </c:pt>
                <c:pt idx="350">
                  <c:v>38.28400534606152</c:v>
                </c:pt>
                <c:pt idx="351">
                  <c:v>38.482709492273919</c:v>
                </c:pt>
                <c:pt idx="352">
                  <c:v>38.679195655616439</c:v>
                </c:pt>
                <c:pt idx="353">
                  <c:v>38.873470370344776</c:v>
                </c:pt>
                <c:pt idx="354">
                  <c:v>39.065540720558708</c:v>
                </c:pt>
                <c:pt idx="355">
                  <c:v>39.25541432150677</c:v>
                </c:pt>
                <c:pt idx="356">
                  <c:v>39.443099301150362</c:v>
                </c:pt>
                <c:pt idx="357">
                  <c:v>39.628604281993773</c:v>
                </c:pt>
                <c:pt idx="358">
                  <c:v>39.811938363185476</c:v>
                </c:pt>
                <c:pt idx="359">
                  <c:v>39.993111102895718</c:v>
                </c:pt>
                <c:pt idx="360">
                  <c:v>40.172132500974989</c:v>
                </c:pt>
                <c:pt idx="361">
                  <c:v>40.34901298189736</c:v>
                </c:pt>
                <c:pt idx="362">
                  <c:v>40.523763377992353</c:v>
                </c:pt>
                <c:pt idx="363">
                  <c:v>40.696394912968358</c:v>
                </c:pt>
                <c:pt idx="364">
                  <c:v>40.866919185730403</c:v>
                </c:pt>
                <c:pt idx="365">
                  <c:v>41.035348154494493</c:v>
                </c:pt>
                <c:pt idx="366">
                  <c:v>41.201694121200532</c:v>
                </c:pt>
                <c:pt idx="367">
                  <c:v>41.365969716225003</c:v>
                </c:pt>
                <c:pt idx="368">
                  <c:v>41.52818788339512</c:v>
                </c:pt>
                <c:pt idx="369">
                  <c:v>41.688361865304522</c:v>
                </c:pt>
                <c:pt idx="370">
                  <c:v>41.846505188931665</c:v>
                </c:pt>
                <c:pt idx="371">
                  <c:v>42.002631651560428</c:v>
                </c:pt>
                <c:pt idx="372">
                  <c:v>42.156755307003074</c:v>
                </c:pt>
                <c:pt idx="373">
                  <c:v>42.308890452125141</c:v>
                </c:pt>
                <c:pt idx="374">
                  <c:v>42.459051613671285</c:v>
                </c:pt>
                <c:pt idx="375">
                  <c:v>42.607253535391145</c:v>
                </c:pt>
                <c:pt idx="376">
                  <c:v>42.753511165464012</c:v>
                </c:pt>
                <c:pt idx="377">
                  <c:v>42.897839644220625</c:v>
                </c:pt>
                <c:pt idx="378">
                  <c:v>43.040254292160654</c:v>
                </c:pt>
                <c:pt idx="379">
                  <c:v>43.040394580430423</c:v>
                </c:pt>
                <c:pt idx="380">
                  <c:v>43.040534866831088</c:v>
                </c:pt>
                <c:pt idx="381">
                  <c:v>43.040675151362763</c:v>
                </c:pt>
                <c:pt idx="382">
                  <c:v>43.040815434025411</c:v>
                </c:pt>
                <c:pt idx="383">
                  <c:v>43.040955714819049</c:v>
                </c:pt>
                <c:pt idx="384">
                  <c:v>43.041095993743703</c:v>
                </c:pt>
                <c:pt idx="385">
                  <c:v>43.041236270799359</c:v>
                </c:pt>
                <c:pt idx="386">
                  <c:v>43.041376545986104</c:v>
                </c:pt>
                <c:pt idx="387">
                  <c:v>43.041516819303901</c:v>
                </c:pt>
                <c:pt idx="388">
                  <c:v>43.041657090752743</c:v>
                </c:pt>
                <c:pt idx="389">
                  <c:v>43.041797360332708</c:v>
                </c:pt>
                <c:pt idx="390">
                  <c:v>43.041937628043755</c:v>
                </c:pt>
                <c:pt idx="391">
                  <c:v>43.042077893885931</c:v>
                </c:pt>
                <c:pt idx="392">
                  <c:v>43.042218157859239</c:v>
                </c:pt>
                <c:pt idx="393">
                  <c:v>43.042358419963698</c:v>
                </c:pt>
                <c:pt idx="394">
                  <c:v>43.042498680199337</c:v>
                </c:pt>
                <c:pt idx="395">
                  <c:v>43.042638938566135</c:v>
                </c:pt>
                <c:pt idx="396">
                  <c:v>43.042779195064142</c:v>
                </c:pt>
                <c:pt idx="397">
                  <c:v>43.042919449693358</c:v>
                </c:pt>
                <c:pt idx="398">
                  <c:v>43.043059702453782</c:v>
                </c:pt>
                <c:pt idx="399">
                  <c:v>43.043199953345479</c:v>
                </c:pt>
                <c:pt idx="400">
                  <c:v>43.043340202368427</c:v>
                </c:pt>
                <c:pt idx="401">
                  <c:v>43.043480449522654</c:v>
                </c:pt>
                <c:pt idx="402">
                  <c:v>43.043620694808141</c:v>
                </c:pt>
                <c:pt idx="403">
                  <c:v>43.043760938224942</c:v>
                </c:pt>
                <c:pt idx="404">
                  <c:v>43.043901179773052</c:v>
                </c:pt>
                <c:pt idx="405">
                  <c:v>43.044041419452533</c:v>
                </c:pt>
                <c:pt idx="406">
                  <c:v>43.044181657263337</c:v>
                </c:pt>
                <c:pt idx="407">
                  <c:v>43.044321893205506</c:v>
                </c:pt>
                <c:pt idx="408">
                  <c:v>43.044462127279076</c:v>
                </c:pt>
                <c:pt idx="409">
                  <c:v>43.044602359484017</c:v>
                </c:pt>
                <c:pt idx="410">
                  <c:v>43.044742589820387</c:v>
                </c:pt>
                <c:pt idx="411">
                  <c:v>43.044882818288166</c:v>
                </c:pt>
                <c:pt idx="412">
                  <c:v>43.045023044887394</c:v>
                </c:pt>
                <c:pt idx="413">
                  <c:v>43.045163269618094</c:v>
                </c:pt>
                <c:pt idx="414">
                  <c:v>43.04530349248023</c:v>
                </c:pt>
                <c:pt idx="415">
                  <c:v>43.04544371347388</c:v>
                </c:pt>
                <c:pt idx="416">
                  <c:v>43.045583932599023</c:v>
                </c:pt>
                <c:pt idx="417">
                  <c:v>43.045724149855694</c:v>
                </c:pt>
                <c:pt idx="418">
                  <c:v>43.045864365243879</c:v>
                </c:pt>
                <c:pt idx="419">
                  <c:v>43.046004578763615</c:v>
                </c:pt>
                <c:pt idx="420">
                  <c:v>43.046144790414907</c:v>
                </c:pt>
                <c:pt idx="421">
                  <c:v>43.046285000197813</c:v>
                </c:pt>
                <c:pt idx="422">
                  <c:v>43.046425208112289</c:v>
                </c:pt>
                <c:pt idx="423">
                  <c:v>43.046565414158373</c:v>
                </c:pt>
                <c:pt idx="424">
                  <c:v>43.046705618336077</c:v>
                </c:pt>
                <c:pt idx="425">
                  <c:v>43.046845820645437</c:v>
                </c:pt>
                <c:pt idx="426">
                  <c:v>43.046986021086454</c:v>
                </c:pt>
                <c:pt idx="427">
                  <c:v>43.04712621965912</c:v>
                </c:pt>
                <c:pt idx="428">
                  <c:v>43.047266416363485</c:v>
                </c:pt>
                <c:pt idx="429">
                  <c:v>43.04740661119952</c:v>
                </c:pt>
                <c:pt idx="430">
                  <c:v>43.047546804167318</c:v>
                </c:pt>
                <c:pt idx="431">
                  <c:v>43.047686995266837</c:v>
                </c:pt>
                <c:pt idx="432">
                  <c:v>43.04782718449809</c:v>
                </c:pt>
                <c:pt idx="433">
                  <c:v>43.04796737186112</c:v>
                </c:pt>
                <c:pt idx="434">
                  <c:v>43.048107557355898</c:v>
                </c:pt>
                <c:pt idx="435">
                  <c:v>43.048247740982497</c:v>
                </c:pt>
                <c:pt idx="436">
                  <c:v>43.048387922740893</c:v>
                </c:pt>
                <c:pt idx="437">
                  <c:v>43.048528102631096</c:v>
                </c:pt>
                <c:pt idx="438">
                  <c:v>43.048668280653175</c:v>
                </c:pt>
                <c:pt idx="439">
                  <c:v>43.048808456807087</c:v>
                </c:pt>
                <c:pt idx="440">
                  <c:v>43.048948631092863</c:v>
                </c:pt>
                <c:pt idx="441">
                  <c:v>43.049088803510529</c:v>
                </c:pt>
                <c:pt idx="442">
                  <c:v>43.049228974060085</c:v>
                </c:pt>
                <c:pt idx="443">
                  <c:v>43.049369142741561</c:v>
                </c:pt>
                <c:pt idx="444">
                  <c:v>43.049509309554978</c:v>
                </c:pt>
                <c:pt idx="445">
                  <c:v>43.049649474500335</c:v>
                </c:pt>
                <c:pt idx="446">
                  <c:v>43.049789637577639</c:v>
                </c:pt>
                <c:pt idx="447">
                  <c:v>43.049929798786948</c:v>
                </c:pt>
                <c:pt idx="448">
                  <c:v>43.050069958128219</c:v>
                </c:pt>
                <c:pt idx="449">
                  <c:v>43.050210115601509</c:v>
                </c:pt>
                <c:pt idx="450">
                  <c:v>43.050350271206817</c:v>
                </c:pt>
                <c:pt idx="451">
                  <c:v>43.050490424944172</c:v>
                </c:pt>
                <c:pt idx="452">
                  <c:v>43.050630576813568</c:v>
                </c:pt>
                <c:pt idx="453">
                  <c:v>43.050770726815038</c:v>
                </c:pt>
                <c:pt idx="454">
                  <c:v>43.050910874948613</c:v>
                </c:pt>
                <c:pt idx="455">
                  <c:v>43.051051021214235</c:v>
                </c:pt>
                <c:pt idx="456">
                  <c:v>43.051191165612011</c:v>
                </c:pt>
                <c:pt idx="457">
                  <c:v>43.051331308141897</c:v>
                </c:pt>
                <c:pt idx="458">
                  <c:v>43.051471448803937</c:v>
                </c:pt>
                <c:pt idx="459">
                  <c:v>43.051611587598131</c:v>
                </c:pt>
                <c:pt idx="460">
                  <c:v>43.051751724524507</c:v>
                </c:pt>
                <c:pt idx="461">
                  <c:v>43.051891859583066</c:v>
                </c:pt>
                <c:pt idx="462">
                  <c:v>43.052031992773827</c:v>
                </c:pt>
                <c:pt idx="463">
                  <c:v>43.05217212409682</c:v>
                </c:pt>
                <c:pt idx="464">
                  <c:v>43.052312253552067</c:v>
                </c:pt>
                <c:pt idx="465">
                  <c:v>43.052452381139531</c:v>
                </c:pt>
                <c:pt idx="466">
                  <c:v>43.05259250685927</c:v>
                </c:pt>
                <c:pt idx="467">
                  <c:v>43.052732630711304</c:v>
                </c:pt>
                <c:pt idx="468">
                  <c:v>43.052872752695642</c:v>
                </c:pt>
                <c:pt idx="469">
                  <c:v>43.053012872812275</c:v>
                </c:pt>
                <c:pt idx="470">
                  <c:v>43.053152991061246</c:v>
                </c:pt>
                <c:pt idx="471">
                  <c:v>43.053293107442535</c:v>
                </c:pt>
                <c:pt idx="472">
                  <c:v>43.053433221956197</c:v>
                </c:pt>
                <c:pt idx="473">
                  <c:v>43.053573334602227</c:v>
                </c:pt>
                <c:pt idx="474">
                  <c:v>43.053713445380659</c:v>
                </c:pt>
                <c:pt idx="475">
                  <c:v>43.053853554291493</c:v>
                </c:pt>
                <c:pt idx="476">
                  <c:v>43.053993661334751</c:v>
                </c:pt>
                <c:pt idx="477">
                  <c:v>43.054133766510425</c:v>
                </c:pt>
                <c:pt idx="478">
                  <c:v>43.05427386981858</c:v>
                </c:pt>
                <c:pt idx="479">
                  <c:v>43.054413971259159</c:v>
                </c:pt>
                <c:pt idx="480">
                  <c:v>43.05455407083226</c:v>
                </c:pt>
                <c:pt idx="481">
                  <c:v>43.054694168537836</c:v>
                </c:pt>
                <c:pt idx="482">
                  <c:v>43.054834264375913</c:v>
                </c:pt>
                <c:pt idx="483">
                  <c:v>43.054974358346556</c:v>
                </c:pt>
                <c:pt idx="484">
                  <c:v>43.055114450449679</c:v>
                </c:pt>
                <c:pt idx="485">
                  <c:v>43.055254540685411</c:v>
                </c:pt>
                <c:pt idx="486">
                  <c:v>43.055394629053687</c:v>
                </c:pt>
                <c:pt idx="487">
                  <c:v>43.055534715554572</c:v>
                </c:pt>
                <c:pt idx="488">
                  <c:v>43.055674800188058</c:v>
                </c:pt>
                <c:pt idx="489">
                  <c:v>43.055814882954145</c:v>
                </c:pt>
                <c:pt idx="490">
                  <c:v>43.055954963852862</c:v>
                </c:pt>
                <c:pt idx="491">
                  <c:v>43.056095042884252</c:v>
                </c:pt>
                <c:pt idx="492">
                  <c:v>43.056235120048299</c:v>
                </c:pt>
                <c:pt idx="493">
                  <c:v>43.056375195345019</c:v>
                </c:pt>
                <c:pt idx="494">
                  <c:v>43.056515268774447</c:v>
                </c:pt>
                <c:pt idx="495">
                  <c:v>43.056655340336576</c:v>
                </c:pt>
                <c:pt idx="496">
                  <c:v>43.056795410031441</c:v>
                </c:pt>
                <c:pt idx="497">
                  <c:v>43.056935477859042</c:v>
                </c:pt>
                <c:pt idx="498">
                  <c:v>43.057075543819387</c:v>
                </c:pt>
                <c:pt idx="499">
                  <c:v>43.057215607912518</c:v>
                </c:pt>
                <c:pt idx="500">
                  <c:v>43.057355670138442</c:v>
                </c:pt>
                <c:pt idx="501">
                  <c:v>43.057495730497138</c:v>
                </c:pt>
                <c:pt idx="502">
                  <c:v>43.057635788988662</c:v>
                </c:pt>
                <c:pt idx="503">
                  <c:v>43.057775845613016</c:v>
                </c:pt>
                <c:pt idx="504">
                  <c:v>43.057915900370233</c:v>
                </c:pt>
                <c:pt idx="505">
                  <c:v>43.0580559532603</c:v>
                </c:pt>
                <c:pt idx="506">
                  <c:v>43.058196004283275</c:v>
                </c:pt>
                <c:pt idx="507">
                  <c:v>43.058336053439106</c:v>
                </c:pt>
                <c:pt idx="508">
                  <c:v>43.058476100727859</c:v>
                </c:pt>
                <c:pt idx="509">
                  <c:v>43.058616146149546</c:v>
                </c:pt>
                <c:pt idx="510">
                  <c:v>43.058756189704148</c:v>
                </c:pt>
                <c:pt idx="511">
                  <c:v>43.058896231391735</c:v>
                </c:pt>
                <c:pt idx="512">
                  <c:v>43.059036271212278</c:v>
                </c:pt>
                <c:pt idx="513">
                  <c:v>43.059176309165807</c:v>
                </c:pt>
                <c:pt idx="514">
                  <c:v>43.059316345252356</c:v>
                </c:pt>
                <c:pt idx="515">
                  <c:v>43.059456379471897</c:v>
                </c:pt>
                <c:pt idx="516">
                  <c:v>43.059596411824472</c:v>
                </c:pt>
                <c:pt idx="517">
                  <c:v>43.059736442310111</c:v>
                </c:pt>
                <c:pt idx="518">
                  <c:v>43.059876470928785</c:v>
                </c:pt>
                <c:pt idx="519">
                  <c:v>43.060016497680557</c:v>
                </c:pt>
                <c:pt idx="520">
                  <c:v>43.060156522565421</c:v>
                </c:pt>
                <c:pt idx="521">
                  <c:v>43.060296545583384</c:v>
                </c:pt>
                <c:pt idx="522">
                  <c:v>43.060436566734452</c:v>
                </c:pt>
                <c:pt idx="523">
                  <c:v>43.060576586018698</c:v>
                </c:pt>
                <c:pt idx="524">
                  <c:v>43.060716603436084</c:v>
                </c:pt>
                <c:pt idx="525">
                  <c:v>43.060856618986627</c:v>
                </c:pt>
                <c:pt idx="526">
                  <c:v>43.06099663267036</c:v>
                </c:pt>
                <c:pt idx="527">
                  <c:v>43.061136644487313</c:v>
                </c:pt>
                <c:pt idx="528">
                  <c:v>43.061276654437449</c:v>
                </c:pt>
                <c:pt idx="529">
                  <c:v>43.061416662520827</c:v>
                </c:pt>
                <c:pt idx="530">
                  <c:v>43.06155666873746</c:v>
                </c:pt>
                <c:pt idx="531">
                  <c:v>43.061696673087354</c:v>
                </c:pt>
                <c:pt idx="532">
                  <c:v>43.061836675570518</c:v>
                </c:pt>
                <c:pt idx="533">
                  <c:v>43.06197667618698</c:v>
                </c:pt>
                <c:pt idx="534">
                  <c:v>43.062116674936732</c:v>
                </c:pt>
                <c:pt idx="535">
                  <c:v>43.06225667181981</c:v>
                </c:pt>
                <c:pt idx="536">
                  <c:v>43.062396666836236</c:v>
                </c:pt>
                <c:pt idx="537">
                  <c:v>43.062536659986002</c:v>
                </c:pt>
                <c:pt idx="538">
                  <c:v>43.062676651269172</c:v>
                </c:pt>
                <c:pt idx="539">
                  <c:v>43.062816640685696</c:v>
                </c:pt>
                <c:pt idx="540">
                  <c:v>43.062956628235625</c:v>
                </c:pt>
                <c:pt idx="541">
                  <c:v>43.063096613918951</c:v>
                </c:pt>
                <c:pt idx="542">
                  <c:v>43.063236597735717</c:v>
                </c:pt>
                <c:pt idx="543">
                  <c:v>43.063376579685936</c:v>
                </c:pt>
                <c:pt idx="544">
                  <c:v>43.06351655976961</c:v>
                </c:pt>
                <c:pt idx="545">
                  <c:v>43.063656537986766</c:v>
                </c:pt>
                <c:pt idx="546">
                  <c:v>43.063796514337412</c:v>
                </c:pt>
                <c:pt idx="547">
                  <c:v>43.063936488821554</c:v>
                </c:pt>
                <c:pt idx="548">
                  <c:v>43.064076461439221</c:v>
                </c:pt>
                <c:pt idx="549">
                  <c:v>43.064216432190435</c:v>
                </c:pt>
                <c:pt idx="550">
                  <c:v>43.064356401075173</c:v>
                </c:pt>
                <c:pt idx="551">
                  <c:v>43.064496368093515</c:v>
                </c:pt>
                <c:pt idx="552">
                  <c:v>43.064636333245424</c:v>
                </c:pt>
                <c:pt idx="553">
                  <c:v>43.064776296530923</c:v>
                </c:pt>
                <c:pt idx="554">
                  <c:v>43.064916257950046</c:v>
                </c:pt>
                <c:pt idx="555">
                  <c:v>43.065056217502779</c:v>
                </c:pt>
                <c:pt idx="556">
                  <c:v>43.065196175189179</c:v>
                </c:pt>
                <c:pt idx="557">
                  <c:v>43.065336131009225</c:v>
                </c:pt>
                <c:pt idx="558">
                  <c:v>43.065476084962945</c:v>
                </c:pt>
                <c:pt idx="559">
                  <c:v>43.065616037050368</c:v>
                </c:pt>
                <c:pt idx="560">
                  <c:v>43.06575598727148</c:v>
                </c:pt>
                <c:pt idx="561">
                  <c:v>43.065895935626308</c:v>
                </c:pt>
                <c:pt idx="562">
                  <c:v>43.066035882114882</c:v>
                </c:pt>
                <c:pt idx="563">
                  <c:v>43.066175826737201</c:v>
                </c:pt>
                <c:pt idx="564">
                  <c:v>43.066315769493301</c:v>
                </c:pt>
                <c:pt idx="565">
                  <c:v>43.066455710383174</c:v>
                </c:pt>
                <c:pt idx="566">
                  <c:v>43.066595649406842</c:v>
                </c:pt>
                <c:pt idx="567">
                  <c:v>43.066735586564313</c:v>
                </c:pt>
                <c:pt idx="568">
                  <c:v>43.066875521855629</c:v>
                </c:pt>
                <c:pt idx="569">
                  <c:v>43.067015455280774</c:v>
                </c:pt>
                <c:pt idx="570">
                  <c:v>43.067155386839779</c:v>
                </c:pt>
                <c:pt idx="571">
                  <c:v>43.067295316532658</c:v>
                </c:pt>
                <c:pt idx="572">
                  <c:v>43.06743524435943</c:v>
                </c:pt>
                <c:pt idx="573">
                  <c:v>43.067575170320112</c:v>
                </c:pt>
                <c:pt idx="574">
                  <c:v>43.067715094414694</c:v>
                </c:pt>
                <c:pt idx="575">
                  <c:v>43.067855016643229</c:v>
                </c:pt>
                <c:pt idx="576">
                  <c:v>43.067994937005707</c:v>
                </c:pt>
                <c:pt idx="577">
                  <c:v>43.068134855502173</c:v>
                </c:pt>
                <c:pt idx="578">
                  <c:v>43.068274772132568</c:v>
                </c:pt>
                <c:pt idx="579">
                  <c:v>43.068414686896993</c:v>
                </c:pt>
                <c:pt idx="580">
                  <c:v>43.068554599795419</c:v>
                </c:pt>
                <c:pt idx="581">
                  <c:v>43.068694510827875</c:v>
                </c:pt>
                <c:pt idx="582">
                  <c:v>43.06883441999436</c:v>
                </c:pt>
                <c:pt idx="583">
                  <c:v>43.06897432729491</c:v>
                </c:pt>
                <c:pt idx="584">
                  <c:v>43.069114232729547</c:v>
                </c:pt>
                <c:pt idx="585">
                  <c:v>43.069254136298291</c:v>
                </c:pt>
                <c:pt idx="586">
                  <c:v>43.069394038001086</c:v>
                </c:pt>
                <c:pt idx="587">
                  <c:v>43.06953393783801</c:v>
                </c:pt>
                <c:pt idx="588">
                  <c:v>43.069673835809098</c:v>
                </c:pt>
                <c:pt idx="589">
                  <c:v>43.069813731914316</c:v>
                </c:pt>
                <c:pt idx="590">
                  <c:v>43.069953626153691</c:v>
                </c:pt>
                <c:pt idx="591">
                  <c:v>43.070093518527266</c:v>
                </c:pt>
                <c:pt idx="592">
                  <c:v>43.070233409035019</c:v>
                </c:pt>
                <c:pt idx="593">
                  <c:v>43.07037329767698</c:v>
                </c:pt>
                <c:pt idx="594">
                  <c:v>43.070513184453176</c:v>
                </c:pt>
                <c:pt idx="595">
                  <c:v>43.070653069363615</c:v>
                </c:pt>
                <c:pt idx="596">
                  <c:v>43.070792952408326</c:v>
                </c:pt>
                <c:pt idx="597">
                  <c:v>43.070932833587278</c:v>
                </c:pt>
                <c:pt idx="598">
                  <c:v>43.071072712900531</c:v>
                </c:pt>
                <c:pt idx="599">
                  <c:v>43.071212590348082</c:v>
                </c:pt>
                <c:pt idx="600">
                  <c:v>43.071352465929962</c:v>
                </c:pt>
                <c:pt idx="601">
                  <c:v>43.07149233964617</c:v>
                </c:pt>
                <c:pt idx="602">
                  <c:v>43.071632211496699</c:v>
                </c:pt>
                <c:pt idx="603">
                  <c:v>43.071772081481612</c:v>
                </c:pt>
                <c:pt idx="604">
                  <c:v>43.071911949600889</c:v>
                </c:pt>
                <c:pt idx="605">
                  <c:v>43.072051815854572</c:v>
                </c:pt>
                <c:pt idx="606">
                  <c:v>43.072191680242696</c:v>
                </c:pt>
                <c:pt idx="607">
                  <c:v>43.072331542765198</c:v>
                </c:pt>
                <c:pt idx="608">
                  <c:v>43.072471403422156</c:v>
                </c:pt>
                <c:pt idx="609">
                  <c:v>43.07261126221357</c:v>
                </c:pt>
                <c:pt idx="610">
                  <c:v>43.072751119139468</c:v>
                </c:pt>
                <c:pt idx="611">
                  <c:v>43.072890974199829</c:v>
                </c:pt>
                <c:pt idx="612">
                  <c:v>43.07303082739471</c:v>
                </c:pt>
                <c:pt idx="613">
                  <c:v>43.073170678724097</c:v>
                </c:pt>
                <c:pt idx="614">
                  <c:v>43.073310528188017</c:v>
                </c:pt>
                <c:pt idx="615">
                  <c:v>43.073450375786486</c:v>
                </c:pt>
                <c:pt idx="616">
                  <c:v>43.073590221519503</c:v>
                </c:pt>
                <c:pt idx="617">
                  <c:v>43.07373006538711</c:v>
                </c:pt>
                <c:pt idx="618">
                  <c:v>43.073869907389302</c:v>
                </c:pt>
                <c:pt idx="619">
                  <c:v>43.074009747526112</c:v>
                </c:pt>
                <c:pt idx="620">
                  <c:v>43.074149585797556</c:v>
                </c:pt>
                <c:pt idx="621">
                  <c:v>43.07428942220362</c:v>
                </c:pt>
                <c:pt idx="622">
                  <c:v>43.074429256744345</c:v>
                </c:pt>
                <c:pt idx="623">
                  <c:v>43.074569089419739</c:v>
                </c:pt>
                <c:pt idx="624">
                  <c:v>43.074708920229817</c:v>
                </c:pt>
                <c:pt idx="625">
                  <c:v>43.074848749174592</c:v>
                </c:pt>
                <c:pt idx="626">
                  <c:v>43.074988576254079</c:v>
                </c:pt>
                <c:pt idx="627">
                  <c:v>43.075128401468326</c:v>
                </c:pt>
                <c:pt idx="628">
                  <c:v>43.0752682248173</c:v>
                </c:pt>
                <c:pt idx="629">
                  <c:v>43.075408046301028</c:v>
                </c:pt>
                <c:pt idx="630">
                  <c:v>43.075547865919532</c:v>
                </c:pt>
                <c:pt idx="631">
                  <c:v>43.075687683672847</c:v>
                </c:pt>
                <c:pt idx="632">
                  <c:v>43.075827499560944</c:v>
                </c:pt>
                <c:pt idx="633">
                  <c:v>43.075967313583874</c:v>
                </c:pt>
                <c:pt idx="634">
                  <c:v>43.076107125741643</c:v>
                </c:pt>
                <c:pt idx="635">
                  <c:v>43.076246936034266</c:v>
                </c:pt>
                <c:pt idx="636">
                  <c:v>43.076386744461743</c:v>
                </c:pt>
                <c:pt idx="637">
                  <c:v>43.076526551024145</c:v>
                </c:pt>
                <c:pt idx="638">
                  <c:v>43.0766663557214</c:v>
                </c:pt>
                <c:pt idx="639">
                  <c:v>43.076806158553602</c:v>
                </c:pt>
                <c:pt idx="640">
                  <c:v>43.076945959520728</c:v>
                </c:pt>
                <c:pt idx="641">
                  <c:v>43.0770857586228</c:v>
                </c:pt>
                <c:pt idx="642">
                  <c:v>43.077225555859819</c:v>
                </c:pt>
                <c:pt idx="643">
                  <c:v>43.077365351231812</c:v>
                </c:pt>
                <c:pt idx="644">
                  <c:v>43.077505144738815</c:v>
                </c:pt>
                <c:pt idx="645">
                  <c:v>43.077644936380828</c:v>
                </c:pt>
                <c:pt idx="646">
                  <c:v>43.077784726157837</c:v>
                </c:pt>
                <c:pt idx="647">
                  <c:v>43.077924514069878</c:v>
                </c:pt>
                <c:pt idx="648">
                  <c:v>43.078064300116999</c:v>
                </c:pt>
                <c:pt idx="649">
                  <c:v>43.078204084299195</c:v>
                </c:pt>
                <c:pt idx="650">
                  <c:v>43.078343866616464</c:v>
                </c:pt>
                <c:pt idx="651">
                  <c:v>43.078483647068829</c:v>
                </c:pt>
                <c:pt idx="652">
                  <c:v>43.078623425656289</c:v>
                </c:pt>
                <c:pt idx="653">
                  <c:v>43.078763202378894</c:v>
                </c:pt>
                <c:pt idx="654">
                  <c:v>43.078902977236638</c:v>
                </c:pt>
                <c:pt idx="655">
                  <c:v>43.079042750229554</c:v>
                </c:pt>
                <c:pt idx="656">
                  <c:v>43.079182521357644</c:v>
                </c:pt>
                <c:pt idx="657">
                  <c:v>43.079322290620922</c:v>
                </c:pt>
                <c:pt idx="658">
                  <c:v>43.079462058019409</c:v>
                </c:pt>
                <c:pt idx="659">
                  <c:v>43.079601823553098</c:v>
                </c:pt>
                <c:pt idx="660">
                  <c:v>43.079741587222031</c:v>
                </c:pt>
                <c:pt idx="661">
                  <c:v>43.079881349026238</c:v>
                </c:pt>
                <c:pt idx="662">
                  <c:v>43.080021108965703</c:v>
                </c:pt>
                <c:pt idx="663">
                  <c:v>43.080160867040426</c:v>
                </c:pt>
                <c:pt idx="664">
                  <c:v>43.080300623250459</c:v>
                </c:pt>
                <c:pt idx="665">
                  <c:v>43.080440377595821</c:v>
                </c:pt>
                <c:pt idx="666">
                  <c:v>43.080580130076498</c:v>
                </c:pt>
                <c:pt idx="667">
                  <c:v>43.08071988069252</c:v>
                </c:pt>
                <c:pt idx="668">
                  <c:v>43.080859629443914</c:v>
                </c:pt>
                <c:pt idx="669">
                  <c:v>43.080999376330652</c:v>
                </c:pt>
                <c:pt idx="670">
                  <c:v>43.08113912135282</c:v>
                </c:pt>
                <c:pt idx="671">
                  <c:v>43.081278864510352</c:v>
                </c:pt>
                <c:pt idx="672">
                  <c:v>43.081418605803321</c:v>
                </c:pt>
                <c:pt idx="673">
                  <c:v>43.081558345231734</c:v>
                </c:pt>
                <c:pt idx="674">
                  <c:v>43.081698082795597</c:v>
                </c:pt>
                <c:pt idx="675">
                  <c:v>43.081837818494911</c:v>
                </c:pt>
                <c:pt idx="676">
                  <c:v>43.081977552329718</c:v>
                </c:pt>
                <c:pt idx="677">
                  <c:v>43.082117284300011</c:v>
                </c:pt>
                <c:pt idx="678">
                  <c:v>43.082257014405847</c:v>
                </c:pt>
                <c:pt idx="679">
                  <c:v>43.08239674264717</c:v>
                </c:pt>
                <c:pt idx="680">
                  <c:v>43.082536469024078</c:v>
                </c:pt>
                <c:pt idx="681">
                  <c:v>43.082676193536507</c:v>
                </c:pt>
                <c:pt idx="682">
                  <c:v>43.082815916184522</c:v>
                </c:pt>
                <c:pt idx="683">
                  <c:v>43.08295563696813</c:v>
                </c:pt>
                <c:pt idx="684">
                  <c:v>43.083095355887345</c:v>
                </c:pt>
                <c:pt idx="685">
                  <c:v>43.08323507294218</c:v>
                </c:pt>
                <c:pt idx="686">
                  <c:v>43.083374788132652</c:v>
                </c:pt>
                <c:pt idx="687">
                  <c:v>43.083514501458765</c:v>
                </c:pt>
                <c:pt idx="688">
                  <c:v>43.08365421292055</c:v>
                </c:pt>
                <c:pt idx="689">
                  <c:v>43.083793922518026</c:v>
                </c:pt>
                <c:pt idx="690">
                  <c:v>43.083933630251174</c:v>
                </c:pt>
                <c:pt idx="691">
                  <c:v>43.084073336120042</c:v>
                </c:pt>
                <c:pt idx="692">
                  <c:v>43.084213040124652</c:v>
                </c:pt>
                <c:pt idx="693">
                  <c:v>43.084352742264983</c:v>
                </c:pt>
                <c:pt idx="694">
                  <c:v>43.084492442541077</c:v>
                </c:pt>
                <c:pt idx="695">
                  <c:v>43.084632140952955</c:v>
                </c:pt>
                <c:pt idx="696">
                  <c:v>43.084771837500611</c:v>
                </c:pt>
                <c:pt idx="697">
                  <c:v>43.084911532184073</c:v>
                </c:pt>
                <c:pt idx="698">
                  <c:v>43.085051225003362</c:v>
                </c:pt>
                <c:pt idx="699">
                  <c:v>43.085190915958471</c:v>
                </c:pt>
                <c:pt idx="700">
                  <c:v>43.085330605049442</c:v>
                </c:pt>
                <c:pt idx="701">
                  <c:v>43.085470292276256</c:v>
                </c:pt>
                <c:pt idx="702">
                  <c:v>43.08560997763896</c:v>
                </c:pt>
                <c:pt idx="703">
                  <c:v>43.085749661137569</c:v>
                </c:pt>
                <c:pt idx="704">
                  <c:v>43.085889342772084</c:v>
                </c:pt>
                <c:pt idx="705">
                  <c:v>43.08602902254254</c:v>
                </c:pt>
                <c:pt idx="706">
                  <c:v>43.08616870044893</c:v>
                </c:pt>
                <c:pt idx="707">
                  <c:v>43.086308376491246</c:v>
                </c:pt>
                <c:pt idx="708">
                  <c:v>43.086448050669567</c:v>
                </c:pt>
                <c:pt idx="709">
                  <c:v>43.08658772298385</c:v>
                </c:pt>
                <c:pt idx="710">
                  <c:v>43.08672739343416</c:v>
                </c:pt>
                <c:pt idx="711">
                  <c:v>43.086867062020474</c:v>
                </c:pt>
                <c:pt idx="712">
                  <c:v>43.087006728742807</c:v>
                </c:pt>
                <c:pt idx="713">
                  <c:v>43.087146393601223</c:v>
                </c:pt>
                <c:pt idx="714">
                  <c:v>43.087286056595666</c:v>
                </c:pt>
                <c:pt idx="715">
                  <c:v>43.087425717726241</c:v>
                </c:pt>
                <c:pt idx="716">
                  <c:v>43.087565376992856</c:v>
                </c:pt>
                <c:pt idx="717">
                  <c:v>43.087705034395604</c:v>
                </c:pt>
                <c:pt idx="718">
                  <c:v>43.087844689934485</c:v>
                </c:pt>
                <c:pt idx="719">
                  <c:v>43.087984343609513</c:v>
                </c:pt>
                <c:pt idx="720">
                  <c:v>43.088123995420673</c:v>
                </c:pt>
                <c:pt idx="721">
                  <c:v>43.088263645368023</c:v>
                </c:pt>
                <c:pt idx="722">
                  <c:v>43.088403293451542</c:v>
                </c:pt>
                <c:pt idx="723">
                  <c:v>43.088542939671271</c:v>
                </c:pt>
                <c:pt idx="724">
                  <c:v>43.088682584027204</c:v>
                </c:pt>
                <c:pt idx="725">
                  <c:v>43.088822226519397</c:v>
                </c:pt>
                <c:pt idx="726">
                  <c:v>43.088961867147809</c:v>
                </c:pt>
                <c:pt idx="727">
                  <c:v>43.089101505912531</c:v>
                </c:pt>
                <c:pt idx="728">
                  <c:v>43.089241142813471</c:v>
                </c:pt>
                <c:pt idx="729">
                  <c:v>43.089380777850756</c:v>
                </c:pt>
                <c:pt idx="730">
                  <c:v>43.089520411024324</c:v>
                </c:pt>
                <c:pt idx="731">
                  <c:v>43.089660042334202</c:v>
                </c:pt>
                <c:pt idx="732">
                  <c:v>43.089799671780455</c:v>
                </c:pt>
                <c:pt idx="733">
                  <c:v>43.089939299363031</c:v>
                </c:pt>
                <c:pt idx="734">
                  <c:v>43.090078925082011</c:v>
                </c:pt>
                <c:pt idx="735">
                  <c:v>43.090218548937351</c:v>
                </c:pt>
                <c:pt idx="736">
                  <c:v>43.090358170929122</c:v>
                </c:pt>
                <c:pt idx="737">
                  <c:v>43.090497791057281</c:v>
                </c:pt>
                <c:pt idx="738">
                  <c:v>43.090637409321864</c:v>
                </c:pt>
                <c:pt idx="739">
                  <c:v>43.090777025722922</c:v>
                </c:pt>
                <c:pt idx="740">
                  <c:v>43.090916640260438</c:v>
                </c:pt>
                <c:pt idx="741">
                  <c:v>43.091056252934408</c:v>
                </c:pt>
                <c:pt idx="742">
                  <c:v>43.091195863744893</c:v>
                </c:pt>
                <c:pt idx="743">
                  <c:v>43.091335472691881</c:v>
                </c:pt>
                <c:pt idx="744">
                  <c:v>43.091475079775385</c:v>
                </c:pt>
                <c:pt idx="745">
                  <c:v>43.091614684995442</c:v>
                </c:pt>
                <c:pt idx="746">
                  <c:v>43.091754288352064</c:v>
                </c:pt>
                <c:pt idx="747">
                  <c:v>43.091893889845231</c:v>
                </c:pt>
                <c:pt idx="748">
                  <c:v>43.092033489474993</c:v>
                </c:pt>
                <c:pt idx="749">
                  <c:v>43.092173087241363</c:v>
                </c:pt>
                <c:pt idx="750">
                  <c:v>43.09231268314435</c:v>
                </c:pt>
                <c:pt idx="751">
                  <c:v>43.092452277183952</c:v>
                </c:pt>
                <c:pt idx="752">
                  <c:v>43.092591869360206</c:v>
                </c:pt>
                <c:pt idx="753">
                  <c:v>43.092731459673118</c:v>
                </c:pt>
                <c:pt idx="754">
                  <c:v>43.092871048122724</c:v>
                </c:pt>
                <c:pt idx="755">
                  <c:v>43.093010634709017</c:v>
                </c:pt>
                <c:pt idx="756">
                  <c:v>43.093150219431998</c:v>
                </c:pt>
                <c:pt idx="757">
                  <c:v>43.093289802291729</c:v>
                </c:pt>
                <c:pt idx="758">
                  <c:v>43.093429383288203</c:v>
                </c:pt>
                <c:pt idx="759">
                  <c:v>43.093568962421415</c:v>
                </c:pt>
                <c:pt idx="760">
                  <c:v>43.093708539691384</c:v>
                </c:pt>
                <c:pt idx="761">
                  <c:v>43.093848115098176</c:v>
                </c:pt>
                <c:pt idx="762">
                  <c:v>43.093987688641732</c:v>
                </c:pt>
                <c:pt idx="763">
                  <c:v>43.094127260322111</c:v>
                </c:pt>
                <c:pt idx="764">
                  <c:v>43.094266830139318</c:v>
                </c:pt>
                <c:pt idx="765">
                  <c:v>43.09440639809339</c:v>
                </c:pt>
                <c:pt idx="766">
                  <c:v>43.094545964184299</c:v>
                </c:pt>
                <c:pt idx="767">
                  <c:v>43.0946855284121</c:v>
                </c:pt>
                <c:pt idx="768">
                  <c:v>43.094825090776801</c:v>
                </c:pt>
                <c:pt idx="769">
                  <c:v>43.094964651278396</c:v>
                </c:pt>
                <c:pt idx="770">
                  <c:v>43.095104209916911</c:v>
                </c:pt>
                <c:pt idx="771">
                  <c:v>43.09524376669237</c:v>
                </c:pt>
                <c:pt idx="772">
                  <c:v>43.095383321604807</c:v>
                </c:pt>
                <c:pt idx="773">
                  <c:v>43.095522874654172</c:v>
                </c:pt>
                <c:pt idx="774">
                  <c:v>43.09566242584053</c:v>
                </c:pt>
                <c:pt idx="775">
                  <c:v>43.095801975163887</c:v>
                </c:pt>
                <c:pt idx="776">
                  <c:v>43.09594152262428</c:v>
                </c:pt>
                <c:pt idx="777">
                  <c:v>43.096081068221686</c:v>
                </c:pt>
                <c:pt idx="778">
                  <c:v>43.096220611956142</c:v>
                </c:pt>
                <c:pt idx="779">
                  <c:v>43.096360153827668</c:v>
                </c:pt>
                <c:pt idx="780">
                  <c:v>43.096499693836257</c:v>
                </c:pt>
                <c:pt idx="781">
                  <c:v>43.096639231981953</c:v>
                </c:pt>
                <c:pt idx="782">
                  <c:v>43.096778768264727</c:v>
                </c:pt>
                <c:pt idx="783">
                  <c:v>43.096918302684657</c:v>
                </c:pt>
                <c:pt idx="784">
                  <c:v>43.097057835241706</c:v>
                </c:pt>
                <c:pt idx="785">
                  <c:v>43.097197365935905</c:v>
                </c:pt>
                <c:pt idx="786">
                  <c:v>43.097336894767274</c:v>
                </c:pt>
                <c:pt idx="787">
                  <c:v>43.097476421735841</c:v>
                </c:pt>
                <c:pt idx="788">
                  <c:v>43.097615946841607</c:v>
                </c:pt>
                <c:pt idx="789">
                  <c:v>43.097755470084564</c:v>
                </c:pt>
                <c:pt idx="790">
                  <c:v>43.097894991464756</c:v>
                </c:pt>
                <c:pt idx="791">
                  <c:v>43.098034510982195</c:v>
                </c:pt>
                <c:pt idx="792">
                  <c:v>43.09817402863689</c:v>
                </c:pt>
                <c:pt idx="793">
                  <c:v>43.098313544428876</c:v>
                </c:pt>
                <c:pt idx="794">
                  <c:v>43.098453058358146</c:v>
                </c:pt>
                <c:pt idx="795">
                  <c:v>43.098592570424699</c:v>
                </c:pt>
                <c:pt idx="796">
                  <c:v>43.098732080628601</c:v>
                </c:pt>
                <c:pt idx="797">
                  <c:v>43.098871588969843</c:v>
                </c:pt>
                <c:pt idx="798">
                  <c:v>43.099011095448432</c:v>
                </c:pt>
                <c:pt idx="799">
                  <c:v>43.099150600064362</c:v>
                </c:pt>
                <c:pt idx="800">
                  <c:v>43.099290102817719</c:v>
                </c:pt>
                <c:pt idx="801">
                  <c:v>43.099429603708444</c:v>
                </c:pt>
                <c:pt idx="802">
                  <c:v>43.099569102736602</c:v>
                </c:pt>
                <c:pt idx="803">
                  <c:v>43.099708599902158</c:v>
                </c:pt>
                <c:pt idx="804">
                  <c:v>43.099848095205168</c:v>
                </c:pt>
                <c:pt idx="805">
                  <c:v>43.099987588645668</c:v>
                </c:pt>
                <c:pt idx="806">
                  <c:v>43.100127080223608</c:v>
                </c:pt>
                <c:pt idx="807">
                  <c:v>43.100266569939059</c:v>
                </c:pt>
                <c:pt idx="808">
                  <c:v>43.100406057792014</c:v>
                </c:pt>
                <c:pt idx="809">
                  <c:v>43.100545543782481</c:v>
                </c:pt>
                <c:pt idx="810">
                  <c:v>43.100685027910501</c:v>
                </c:pt>
                <c:pt idx="811">
                  <c:v>43.100824510176061</c:v>
                </c:pt>
                <c:pt idx="812">
                  <c:v>43.100963990579167</c:v>
                </c:pt>
                <c:pt idx="813">
                  <c:v>43.10110346911987</c:v>
                </c:pt>
                <c:pt idx="814">
                  <c:v>43.101242945798198</c:v>
                </c:pt>
                <c:pt idx="815">
                  <c:v>43.101382420614122</c:v>
                </c:pt>
                <c:pt idx="816">
                  <c:v>43.101521893567664</c:v>
                </c:pt>
                <c:pt idx="817">
                  <c:v>43.101661364658845</c:v>
                </c:pt>
                <c:pt idx="818">
                  <c:v>43.101800833887694</c:v>
                </c:pt>
                <c:pt idx="819">
                  <c:v>43.10194030125421</c:v>
                </c:pt>
                <c:pt idx="820">
                  <c:v>43.102079766758443</c:v>
                </c:pt>
                <c:pt idx="821">
                  <c:v>43.10221923040038</c:v>
                </c:pt>
                <c:pt idx="822">
                  <c:v>43.102358692180019</c:v>
                </c:pt>
                <c:pt idx="823">
                  <c:v>43.102498152097404</c:v>
                </c:pt>
                <c:pt idx="824">
                  <c:v>43.102637610152527</c:v>
                </c:pt>
                <c:pt idx="825">
                  <c:v>43.102777066345446</c:v>
                </c:pt>
                <c:pt idx="826">
                  <c:v>43.102916520676111</c:v>
                </c:pt>
                <c:pt idx="827">
                  <c:v>43.103055973144599</c:v>
                </c:pt>
                <c:pt idx="828">
                  <c:v>43.103195423750883</c:v>
                </c:pt>
                <c:pt idx="829">
                  <c:v>43.10333487249499</c:v>
                </c:pt>
                <c:pt idx="830">
                  <c:v>43.103474319376971</c:v>
                </c:pt>
                <c:pt idx="831">
                  <c:v>43.103613764396776</c:v>
                </c:pt>
                <c:pt idx="832">
                  <c:v>43.103753207554483</c:v>
                </c:pt>
                <c:pt idx="833">
                  <c:v>43.103892648850071</c:v>
                </c:pt>
                <c:pt idx="834">
                  <c:v>43.10403208828356</c:v>
                </c:pt>
                <c:pt idx="835">
                  <c:v>43.10417152585498</c:v>
                </c:pt>
                <c:pt idx="836">
                  <c:v>43.104310961564302</c:v>
                </c:pt>
                <c:pt idx="837">
                  <c:v>43.104450395411618</c:v>
                </c:pt>
                <c:pt idx="838">
                  <c:v>43.104589827396865</c:v>
                </c:pt>
                <c:pt idx="839">
                  <c:v>43.104729257520106</c:v>
                </c:pt>
                <c:pt idx="840">
                  <c:v>43.104868685781334</c:v>
                </c:pt>
                <c:pt idx="841">
                  <c:v>43.105008112180599</c:v>
                </c:pt>
                <c:pt idx="842">
                  <c:v>43.105147536717872</c:v>
                </c:pt>
                <c:pt idx="843">
                  <c:v>43.105286959393183</c:v>
                </c:pt>
                <c:pt idx="844">
                  <c:v>43.105426380206552</c:v>
                </c:pt>
                <c:pt idx="845">
                  <c:v>43.105565799158015</c:v>
                </c:pt>
                <c:pt idx="846">
                  <c:v>43.105705216247564</c:v>
                </c:pt>
                <c:pt idx="847">
                  <c:v>43.105844631475179</c:v>
                </c:pt>
                <c:pt idx="848">
                  <c:v>43.105984044840973</c:v>
                </c:pt>
                <c:pt idx="849">
                  <c:v>43.106123456344875</c:v>
                </c:pt>
                <c:pt idx="850">
                  <c:v>43.106262865986899</c:v>
                </c:pt>
                <c:pt idx="851">
                  <c:v>43.106402273767131</c:v>
                </c:pt>
                <c:pt idx="852">
                  <c:v>43.106541679685513</c:v>
                </c:pt>
                <c:pt idx="853">
                  <c:v>43.106681083742131</c:v>
                </c:pt>
                <c:pt idx="854">
                  <c:v>43.106820485936936</c:v>
                </c:pt>
                <c:pt idx="855">
                  <c:v>43.106959886269962</c:v>
                </c:pt>
                <c:pt idx="856">
                  <c:v>43.107099284741253</c:v>
                </c:pt>
                <c:pt idx="857">
                  <c:v>43.107238681350779</c:v>
                </c:pt>
                <c:pt idx="858">
                  <c:v>43.107378076098584</c:v>
                </c:pt>
                <c:pt idx="859">
                  <c:v>43.107517468984689</c:v>
                </c:pt>
                <c:pt idx="860">
                  <c:v>43.107656860009079</c:v>
                </c:pt>
                <c:pt idx="861">
                  <c:v>43.107796249171784</c:v>
                </c:pt>
                <c:pt idx="862">
                  <c:v>43.107935636472853</c:v>
                </c:pt>
                <c:pt idx="863">
                  <c:v>43.108075021912235</c:v>
                </c:pt>
                <c:pt idx="864">
                  <c:v>43.108214405490024</c:v>
                </c:pt>
                <c:pt idx="865">
                  <c:v>43.108353787206148</c:v>
                </c:pt>
                <c:pt idx="866">
                  <c:v>43.108493167060701</c:v>
                </c:pt>
                <c:pt idx="867">
                  <c:v>43.108632545053659</c:v>
                </c:pt>
                <c:pt idx="868">
                  <c:v>43.108771921185031</c:v>
                </c:pt>
                <c:pt idx="869">
                  <c:v>43.108911295454874</c:v>
                </c:pt>
                <c:pt idx="870">
                  <c:v>43.109050667863137</c:v>
                </c:pt>
                <c:pt idx="871">
                  <c:v>43.109190038409906</c:v>
                </c:pt>
                <c:pt idx="872">
                  <c:v>43.109329407095139</c:v>
                </c:pt>
                <c:pt idx="873">
                  <c:v>43.10946877391887</c:v>
                </c:pt>
                <c:pt idx="874">
                  <c:v>43.109608138881136</c:v>
                </c:pt>
                <c:pt idx="875">
                  <c:v>43.109747501981936</c:v>
                </c:pt>
                <c:pt idx="876">
                  <c:v>43.109886863221263</c:v>
                </c:pt>
                <c:pt idx="877">
                  <c:v>43.110026222599195</c:v>
                </c:pt>
                <c:pt idx="878">
                  <c:v>43.11016558011567</c:v>
                </c:pt>
                <c:pt idx="879">
                  <c:v>43.110304935770763</c:v>
                </c:pt>
                <c:pt idx="880">
                  <c:v>43.110444289564469</c:v>
                </c:pt>
                <c:pt idx="881">
                  <c:v>43.110583641496781</c:v>
                </c:pt>
                <c:pt idx="882">
                  <c:v>43.110722991567769</c:v>
                </c:pt>
                <c:pt idx="883">
                  <c:v>43.110862339777363</c:v>
                </c:pt>
                <c:pt idx="884">
                  <c:v>43.111001686125682</c:v>
                </c:pt>
                <c:pt idx="885">
                  <c:v>43.111141030612643</c:v>
                </c:pt>
                <c:pt idx="886">
                  <c:v>43.111280373238351</c:v>
                </c:pt>
                <c:pt idx="887">
                  <c:v>43.111419714002764</c:v>
                </c:pt>
                <c:pt idx="888">
                  <c:v>43.111559052905889</c:v>
                </c:pt>
                <c:pt idx="889">
                  <c:v>43.111698389947776</c:v>
                </c:pt>
                <c:pt idx="890">
                  <c:v>43.111837725128417</c:v>
                </c:pt>
                <c:pt idx="891">
                  <c:v>43.111977058447842</c:v>
                </c:pt>
                <c:pt idx="892">
                  <c:v>43.112116389906056</c:v>
                </c:pt>
                <c:pt idx="893">
                  <c:v>43.112255719503104</c:v>
                </c:pt>
                <c:pt idx="894">
                  <c:v>43.112395047238962</c:v>
                </c:pt>
                <c:pt idx="895">
                  <c:v>43.112534373113661</c:v>
                </c:pt>
                <c:pt idx="896">
                  <c:v>43.112673697127235</c:v>
                </c:pt>
                <c:pt idx="897">
                  <c:v>43.11281301927967</c:v>
                </c:pt>
                <c:pt idx="898">
                  <c:v>43.112952339570995</c:v>
                </c:pt>
                <c:pt idx="899">
                  <c:v>43.11309165800121</c:v>
                </c:pt>
                <c:pt idx="900">
                  <c:v>43.113230974570349</c:v>
                </c:pt>
                <c:pt idx="901">
                  <c:v>43.113370289278436</c:v>
                </c:pt>
                <c:pt idx="902">
                  <c:v>43.113509602125468</c:v>
                </c:pt>
                <c:pt idx="903">
                  <c:v>43.113648913111447</c:v>
                </c:pt>
                <c:pt idx="904">
                  <c:v>43.113788222236408</c:v>
                </c:pt>
                <c:pt idx="905">
                  <c:v>43.113927529500351</c:v>
                </c:pt>
                <c:pt idx="906">
                  <c:v>43.114066834903333</c:v>
                </c:pt>
                <c:pt idx="907">
                  <c:v>43.114206138445319</c:v>
                </c:pt>
                <c:pt idx="908">
                  <c:v>43.11434544012635</c:v>
                </c:pt>
                <c:pt idx="909">
                  <c:v>43.114484739946427</c:v>
                </c:pt>
                <c:pt idx="910">
                  <c:v>43.1146240379056</c:v>
                </c:pt>
                <c:pt idx="911">
                  <c:v>43.114763334003854</c:v>
                </c:pt>
                <c:pt idx="912">
                  <c:v>43.114902628241218</c:v>
                </c:pt>
                <c:pt idx="913">
                  <c:v>43.115041920617678</c:v>
                </c:pt>
                <c:pt idx="914">
                  <c:v>43.11518121113329</c:v>
                </c:pt>
                <c:pt idx="915">
                  <c:v>43.115320499788041</c:v>
                </c:pt>
                <c:pt idx="916">
                  <c:v>43.115459786581951</c:v>
                </c:pt>
                <c:pt idx="917">
                  <c:v>43.115599071515057</c:v>
                </c:pt>
                <c:pt idx="918">
                  <c:v>43.115738354587343</c:v>
                </c:pt>
                <c:pt idx="919">
                  <c:v>43.115877635798846</c:v>
                </c:pt>
                <c:pt idx="920">
                  <c:v>43.116016915149558</c:v>
                </c:pt>
                <c:pt idx="921">
                  <c:v>43.116156192639536</c:v>
                </c:pt>
                <c:pt idx="922">
                  <c:v>43.116295468268767</c:v>
                </c:pt>
                <c:pt idx="923">
                  <c:v>43.116434742037242</c:v>
                </c:pt>
                <c:pt idx="924">
                  <c:v>43.116574013945005</c:v>
                </c:pt>
                <c:pt idx="925">
                  <c:v>43.116713283992105</c:v>
                </c:pt>
                <c:pt idx="926">
                  <c:v>43.116852552178479</c:v>
                </c:pt>
                <c:pt idx="927">
                  <c:v>43.116991818504218</c:v>
                </c:pt>
                <c:pt idx="928">
                  <c:v>43.117131082969294</c:v>
                </c:pt>
                <c:pt idx="929">
                  <c:v>43.117270345573736</c:v>
                </c:pt>
                <c:pt idx="930">
                  <c:v>43.117409606317565</c:v>
                </c:pt>
                <c:pt idx="931">
                  <c:v>43.117548865200774</c:v>
                </c:pt>
                <c:pt idx="932">
                  <c:v>43.117688122223392</c:v>
                </c:pt>
                <c:pt idx="933">
                  <c:v>43.117827377385446</c:v>
                </c:pt>
                <c:pt idx="934">
                  <c:v>43.117966630686929</c:v>
                </c:pt>
                <c:pt idx="935">
                  <c:v>43.118105882127871</c:v>
                </c:pt>
                <c:pt idx="936">
                  <c:v>43.118245131708292</c:v>
                </c:pt>
                <c:pt idx="937">
                  <c:v>43.118384379428207</c:v>
                </c:pt>
                <c:pt idx="938">
                  <c:v>43.118523625287594</c:v>
                </c:pt>
                <c:pt idx="939">
                  <c:v>43.118662869286524</c:v>
                </c:pt>
                <c:pt idx="940">
                  <c:v>43.118802111424976</c:v>
                </c:pt>
                <c:pt idx="941">
                  <c:v>43.118941351702979</c:v>
                </c:pt>
                <c:pt idx="942">
                  <c:v>43.119080590120539</c:v>
                </c:pt>
                <c:pt idx="943">
                  <c:v>43.119219826677671</c:v>
                </c:pt>
                <c:pt idx="944">
                  <c:v>43.119359061374432</c:v>
                </c:pt>
                <c:pt idx="945">
                  <c:v>43.119498294210786</c:v>
                </c:pt>
                <c:pt idx="946">
                  <c:v>43.119637525186739</c:v>
                </c:pt>
                <c:pt idx="947">
                  <c:v>43.119776754302357</c:v>
                </c:pt>
                <c:pt idx="948">
                  <c:v>43.119915981557625</c:v>
                </c:pt>
                <c:pt idx="949">
                  <c:v>43.120055206952543</c:v>
                </c:pt>
                <c:pt idx="950">
                  <c:v>43.120194430487167</c:v>
                </c:pt>
                <c:pt idx="951">
                  <c:v>43.120333652161499</c:v>
                </c:pt>
                <c:pt idx="952">
                  <c:v>43.120472871975522</c:v>
                </c:pt>
                <c:pt idx="953">
                  <c:v>43.120612089929296</c:v>
                </c:pt>
                <c:pt idx="954">
                  <c:v>43.120751306022811</c:v>
                </c:pt>
                <c:pt idx="955">
                  <c:v>43.120890520256104</c:v>
                </c:pt>
                <c:pt idx="956">
                  <c:v>43.121029732629168</c:v>
                </c:pt>
                <c:pt idx="957">
                  <c:v>43.121168943142003</c:v>
                </c:pt>
                <c:pt idx="958">
                  <c:v>43.121308151794672</c:v>
                </c:pt>
                <c:pt idx="959">
                  <c:v>43.121447358587154</c:v>
                </c:pt>
                <c:pt idx="960">
                  <c:v>43.121586563519465</c:v>
                </c:pt>
                <c:pt idx="961">
                  <c:v>43.121725766591666</c:v>
                </c:pt>
                <c:pt idx="962">
                  <c:v>43.121864967803717</c:v>
                </c:pt>
                <c:pt idx="963">
                  <c:v>43.122004167155637</c:v>
                </c:pt>
                <c:pt idx="964">
                  <c:v>43.122143364647478</c:v>
                </c:pt>
                <c:pt idx="965">
                  <c:v>43.122282560279224</c:v>
                </c:pt>
                <c:pt idx="966">
                  <c:v>43.122421754050926</c:v>
                </c:pt>
                <c:pt idx="967">
                  <c:v>43.122560945962562</c:v>
                </c:pt>
                <c:pt idx="968">
                  <c:v>43.122700136014146</c:v>
                </c:pt>
                <c:pt idx="969">
                  <c:v>43.122839324205721</c:v>
                </c:pt>
                <c:pt idx="970">
                  <c:v>43.122978510537294</c:v>
                </c:pt>
                <c:pt idx="971">
                  <c:v>43.123117695008865</c:v>
                </c:pt>
                <c:pt idx="972">
                  <c:v>43.123256877620477</c:v>
                </c:pt>
                <c:pt idx="973">
                  <c:v>43.123396058372116</c:v>
                </c:pt>
                <c:pt idx="974">
                  <c:v>43.123535237263802</c:v>
                </c:pt>
                <c:pt idx="975">
                  <c:v>43.123674414295571</c:v>
                </c:pt>
                <c:pt idx="976">
                  <c:v>43.12381358946741</c:v>
                </c:pt>
                <c:pt idx="977">
                  <c:v>43.123952762779368</c:v>
                </c:pt>
                <c:pt idx="978">
                  <c:v>43.12409193423143</c:v>
                </c:pt>
                <c:pt idx="979">
                  <c:v>43.124231103823632</c:v>
                </c:pt>
                <c:pt idx="980">
                  <c:v>43.124370271556018</c:v>
                </c:pt>
                <c:pt idx="981">
                  <c:v>43.124509437428493</c:v>
                </c:pt>
                <c:pt idx="982">
                  <c:v>43.124648601441173</c:v>
                </c:pt>
                <c:pt idx="983">
                  <c:v>43.124787763594071</c:v>
                </c:pt>
                <c:pt idx="984">
                  <c:v>43.124926923887159</c:v>
                </c:pt>
                <c:pt idx="985">
                  <c:v>43.125066082320473</c:v>
                </c:pt>
                <c:pt idx="986">
                  <c:v>43.125205238894011</c:v>
                </c:pt>
                <c:pt idx="987">
                  <c:v>43.125344393607826</c:v>
                </c:pt>
                <c:pt idx="988">
                  <c:v>43.125483546461894</c:v>
                </c:pt>
                <c:pt idx="989">
                  <c:v>43.125622697456251</c:v>
                </c:pt>
                <c:pt idx="990">
                  <c:v>43.125761846590912</c:v>
                </c:pt>
                <c:pt idx="991">
                  <c:v>43.125900993865891</c:v>
                </c:pt>
                <c:pt idx="992">
                  <c:v>43.126040139281194</c:v>
                </c:pt>
                <c:pt idx="993">
                  <c:v>43.126179282836858</c:v>
                </c:pt>
                <c:pt idx="994">
                  <c:v>43.126318424532869</c:v>
                </c:pt>
                <c:pt idx="995">
                  <c:v>43.126457564369261</c:v>
                </c:pt>
                <c:pt idx="996">
                  <c:v>43.126596702346049</c:v>
                </c:pt>
                <c:pt idx="997">
                  <c:v>43.126735838463247</c:v>
                </c:pt>
                <c:pt idx="998">
                  <c:v>43.126874972720877</c:v>
                </c:pt>
                <c:pt idx="999">
                  <c:v>43.127014105118938</c:v>
                </c:pt>
                <c:pt idx="1000">
                  <c:v>43.127153235657445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Calculs!$I$4:$I$1004</c:f>
              <c:numCache>
                <c:formatCode>0.00</c:formatCode>
                <c:ptCount val="1001"/>
                <c:pt idx="0">
                  <c:v>153.41546177529116</c:v>
                </c:pt>
                <c:pt idx="1">
                  <c:v>153.14345882123928</c:v>
                </c:pt>
                <c:pt idx="2">
                  <c:v>152.87211532137263</c:v>
                </c:pt>
                <c:pt idx="3">
                  <c:v>152.60142838629804</c:v>
                </c:pt>
                <c:pt idx="4">
                  <c:v>152.33139514360232</c:v>
                </c:pt>
                <c:pt idx="5">
                  <c:v>152.06201273772803</c:v>
                </c:pt>
                <c:pt idx="6">
                  <c:v>151.79327832985018</c:v>
                </c:pt>
                <c:pt idx="7">
                  <c:v>151.5251890977537</c:v>
                </c:pt>
                <c:pt idx="8">
                  <c:v>151.25774223571256</c:v>
                </c:pt>
                <c:pt idx="9">
                  <c:v>150.99093495436949</c:v>
                </c:pt>
                <c:pt idx="10">
                  <c:v>150.72476448061701</c:v>
                </c:pt>
                <c:pt idx="11">
                  <c:v>150.45922608886735</c:v>
                </c:pt>
                <c:pt idx="12">
                  <c:v>150.19431510766046</c:v>
                </c:pt>
                <c:pt idx="13">
                  <c:v>149.93002888780205</c:v>
                </c:pt>
                <c:pt idx="14">
                  <c:v>149.66636479492064</c:v>
                </c:pt>
                <c:pt idx="15">
                  <c:v>149.40332020936376</c:v>
                </c:pt>
                <c:pt idx="16">
                  <c:v>149.14089252609489</c:v>
                </c:pt>
                <c:pt idx="17">
                  <c:v>148.87907915459155</c:v>
                </c:pt>
                <c:pt idx="18">
                  <c:v>148.61787751874397</c:v>
                </c:pt>
                <c:pt idx="19">
                  <c:v>148.35728505675485</c:v>
                </c:pt>
                <c:pt idx="20">
                  <c:v>148.09729922103978</c:v>
                </c:pt>
                <c:pt idx="21">
                  <c:v>147.83791846305471</c:v>
                </c:pt>
                <c:pt idx="22">
                  <c:v>147.57914122985116</c:v>
                </c:pt>
                <c:pt idx="23">
                  <c:v>147.32096497922811</c:v>
                </c:pt>
                <c:pt idx="24">
                  <c:v>147.063387183267</c:v>
                </c:pt>
                <c:pt idx="25">
                  <c:v>146.80640532823182</c:v>
                </c:pt>
                <c:pt idx="26">
                  <c:v>146.55001691446961</c:v>
                </c:pt>
                <c:pt idx="27">
                  <c:v>146.29421945631225</c:v>
                </c:pt>
                <c:pt idx="28">
                  <c:v>146.03901048197872</c:v>
                </c:pt>
                <c:pt idx="29">
                  <c:v>145.78438753347825</c:v>
                </c:pt>
                <c:pt idx="30">
                  <c:v>145.53034816651459</c:v>
                </c:pt>
                <c:pt idx="31">
                  <c:v>145.27688995039057</c:v>
                </c:pt>
                <c:pt idx="32">
                  <c:v>145.02401046791402</c:v>
                </c:pt>
                <c:pt idx="33">
                  <c:v>144.77170731530396</c:v>
                </c:pt>
                <c:pt idx="34">
                  <c:v>144.51997810209801</c:v>
                </c:pt>
                <c:pt idx="35">
                  <c:v>144.26882045106038</c:v>
                </c:pt>
                <c:pt idx="36">
                  <c:v>144.01823199809039</c:v>
                </c:pt>
                <c:pt idx="37">
                  <c:v>143.76821039213237</c:v>
                </c:pt>
                <c:pt idx="38">
                  <c:v>143.51875329508573</c:v>
                </c:pt>
                <c:pt idx="39">
                  <c:v>143.26985838171595</c:v>
                </c:pt>
                <c:pt idx="40">
                  <c:v>143.02152333956664</c:v>
                </c:pt>
                <c:pt idx="41">
                  <c:v>142.77374586887166</c:v>
                </c:pt>
                <c:pt idx="42">
                  <c:v>142.52652368246862</c:v>
                </c:pt>
                <c:pt idx="43">
                  <c:v>142.27985450571282</c:v>
                </c:pt>
                <c:pt idx="44">
                  <c:v>142.03373607639182</c:v>
                </c:pt>
                <c:pt idx="45">
                  <c:v>141.78816614464088</c:v>
                </c:pt>
                <c:pt idx="46">
                  <c:v>141.54314247285902</c:v>
                </c:pt>
                <c:pt idx="47">
                  <c:v>141.29866283562572</c:v>
                </c:pt>
                <c:pt idx="48">
                  <c:v>141.05472501961853</c:v>
                </c:pt>
                <c:pt idx="49">
                  <c:v>140.81132682353106</c:v>
                </c:pt>
                <c:pt idx="50">
                  <c:v>140.56846605799183</c:v>
                </c:pt>
                <c:pt idx="51">
                  <c:v>140.32614054548364</c:v>
                </c:pt>
                <c:pt idx="52">
                  <c:v>140.08434812026397</c:v>
                </c:pt>
                <c:pt idx="53">
                  <c:v>139.84308662828542</c:v>
                </c:pt>
                <c:pt idx="54">
                  <c:v>139.60235392711735</c:v>
                </c:pt>
                <c:pt idx="55">
                  <c:v>139.36214788586793</c:v>
                </c:pt>
                <c:pt idx="56">
                  <c:v>139.12246638510675</c:v>
                </c:pt>
                <c:pt idx="57">
                  <c:v>138.88330731678826</c:v>
                </c:pt>
                <c:pt idx="58">
                  <c:v>138.64466858417572</c:v>
                </c:pt>
                <c:pt idx="59">
                  <c:v>138.40654810176562</c:v>
                </c:pt>
                <c:pt idx="60">
                  <c:v>138.1689437952131</c:v>
                </c:pt>
                <c:pt idx="61">
                  <c:v>137.93185360125761</c:v>
                </c:pt>
                <c:pt idx="62">
                  <c:v>137.6952754676492</c:v>
                </c:pt>
                <c:pt idx="63">
                  <c:v>137.45920735307573</c:v>
                </c:pt>
                <c:pt idx="64">
                  <c:v>137.22364722709034</c:v>
                </c:pt>
                <c:pt idx="65">
                  <c:v>136.98859307003951</c:v>
                </c:pt>
                <c:pt idx="66">
                  <c:v>136.75404287299202</c:v>
                </c:pt>
                <c:pt idx="67">
                  <c:v>136.51999463766805</c:v>
                </c:pt>
                <c:pt idx="68">
                  <c:v>136.28644637636916</c:v>
                </c:pt>
                <c:pt idx="69">
                  <c:v>136.0533961119086</c:v>
                </c:pt>
                <c:pt idx="70">
                  <c:v>135.82084187754259</c:v>
                </c:pt>
                <c:pt idx="71">
                  <c:v>135.58878171690151</c:v>
                </c:pt>
                <c:pt idx="72">
                  <c:v>135.35721368392228</c:v>
                </c:pt>
                <c:pt idx="73">
                  <c:v>135.12613584278083</c:v>
                </c:pt>
                <c:pt idx="74">
                  <c:v>134.89554626782532</c:v>
                </c:pt>
                <c:pt idx="75">
                  <c:v>134.6654430435099</c:v>
                </c:pt>
                <c:pt idx="76">
                  <c:v>134.43582426432877</c:v>
                </c:pt>
                <c:pt idx="77">
                  <c:v>134.20668803475112</c:v>
                </c:pt>
                <c:pt idx="78">
                  <c:v>133.97803246915629</c:v>
                </c:pt>
                <c:pt idx="79">
                  <c:v>133.7498556917696</c:v>
                </c:pt>
                <c:pt idx="80">
                  <c:v>133.52215583659859</c:v>
                </c:pt>
                <c:pt idx="81">
                  <c:v>133.29493104736986</c:v>
                </c:pt>
                <c:pt idx="82">
                  <c:v>133.06817947746632</c:v>
                </c:pt>
                <c:pt idx="83">
                  <c:v>132.84189928986495</c:v>
                </c:pt>
                <c:pt idx="84">
                  <c:v>132.61608865707518</c:v>
                </c:pt>
                <c:pt idx="85">
                  <c:v>132.39074576107757</c:v>
                </c:pt>
                <c:pt idx="86">
                  <c:v>132.165868793263</c:v>
                </c:pt>
                <c:pt idx="87">
                  <c:v>131.94145595437243</c:v>
                </c:pt>
                <c:pt idx="88">
                  <c:v>131.71750545443717</c:v>
                </c:pt>
                <c:pt idx="89">
                  <c:v>131.49401551271944</c:v>
                </c:pt>
                <c:pt idx="90">
                  <c:v>131.27098435765339</c:v>
                </c:pt>
                <c:pt idx="91">
                  <c:v>131.04841022678693</c:v>
                </c:pt>
                <c:pt idx="92">
                  <c:v>130.82629136672355</c:v>
                </c:pt>
                <c:pt idx="93">
                  <c:v>130.6046260330649</c:v>
                </c:pt>
                <c:pt idx="94">
                  <c:v>130.38341249035366</c:v>
                </c:pt>
                <c:pt idx="95">
                  <c:v>130.16264901201694</c:v>
                </c:pt>
                <c:pt idx="96">
                  <c:v>129.94233388031009</c:v>
                </c:pt>
                <c:pt idx="97">
                  <c:v>129.72246538626101</c:v>
                </c:pt>
                <c:pt idx="98">
                  <c:v>129.50304182961472</c:v>
                </c:pt>
                <c:pt idx="99">
                  <c:v>129.28406151877846</c:v>
                </c:pt>
                <c:pt idx="100">
                  <c:v>129.06552277076739</c:v>
                </c:pt>
                <c:pt idx="101">
                  <c:v>126.88478234164307</c:v>
                </c:pt>
                <c:pt idx="102">
                  <c:v>124.74750125003995</c:v>
                </c:pt>
                <c:pt idx="103">
                  <c:v>122.6520623505987</c:v>
                </c:pt>
                <c:pt idx="104">
                  <c:v>120.59692853331805</c:v>
                </c:pt>
                <c:pt idx="105">
                  <c:v>118.58063790473446</c:v>
                </c:pt>
                <c:pt idx="106">
                  <c:v>116.60179932379334</c:v>
                </c:pt>
                <c:pt idx="107">
                  <c:v>114.65908826290965</c:v>
                </c:pt>
                <c:pt idx="108">
                  <c:v>112.75124296755028</c:v>
                </c:pt>
                <c:pt idx="109">
                  <c:v>110.87706089020683</c:v>
                </c:pt>
                <c:pt idx="110">
                  <c:v>109.03539537689979</c:v>
                </c:pt>
                <c:pt idx="111">
                  <c:v>107.22515258639478</c:v>
                </c:pt>
                <c:pt idx="112">
                  <c:v>105.44528862414538</c:v>
                </c:pt>
                <c:pt idx="113">
                  <c:v>103.69480687462772</c:v>
                </c:pt>
                <c:pt idx="114">
                  <c:v>101.97275551722174</c:v>
                </c:pt>
                <c:pt idx="115">
                  <c:v>100.27822521213876</c:v>
                </c:pt>
                <c:pt idx="116">
                  <c:v>98.610346944113104</c:v>
                </c:pt>
                <c:pt idx="117">
                  <c:v>96.968290012679319</c:v>
                </c:pt>
                <c:pt idx="118">
                  <c:v>95.351260158859347</c:v>
                </c:pt>
                <c:pt idx="119">
                  <c:v>93.758497818997313</c:v>
                </c:pt>
                <c:pt idx="120">
                  <c:v>92.189276497311951</c:v>
                </c:pt>
                <c:pt idx="121">
                  <c:v>90.642901249498664</c:v>
                </c:pt>
                <c:pt idx="122">
                  <c:v>89.118707270411036</c:v>
                </c:pt>
                <c:pt idx="123">
                  <c:v>87.616058579493739</c:v>
                </c:pt>
                <c:pt idx="124">
                  <c:v>86.134346798230141</c:v>
                </c:pt>
                <c:pt idx="125">
                  <c:v>84.672990014415731</c:v>
                </c:pt>
                <c:pt idx="126">
                  <c:v>83.231431728576581</c:v>
                </c:pt>
                <c:pt idx="127">
                  <c:v>81.80913987832632</c:v>
                </c:pt>
                <c:pt idx="128">
                  <c:v>80.405605936898453</c:v>
                </c:pt>
                <c:pt idx="129">
                  <c:v>79.020344082509226</c:v>
                </c:pt>
                <c:pt idx="130">
                  <c:v>77.652890435600696</c:v>
                </c:pt>
                <c:pt idx="131">
                  <c:v>76.302802361390519</c:v>
                </c:pt>
                <c:pt idx="132">
                  <c:v>74.969657835514255</c:v>
                </c:pt>
                <c:pt idx="133">
                  <c:v>73.653054870893683</c:v>
                </c:pt>
                <c:pt idx="134">
                  <c:v>72.352611004301281</c:v>
                </c:pt>
                <c:pt idx="135">
                  <c:v>71.067962841420311</c:v>
                </c:pt>
                <c:pt idx="136">
                  <c:v>69.79876565952398</c:v>
                </c:pt>
                <c:pt idx="137">
                  <c:v>68.544693067219399</c:v>
                </c:pt>
                <c:pt idx="138">
                  <c:v>67.305436721022659</c:v>
                </c:pt>
                <c:pt idx="139">
                  <c:v>66.080706098855174</c:v>
                </c:pt>
                <c:pt idx="140">
                  <c:v>64.870228330878305</c:v>
                </c:pt>
                <c:pt idx="141">
                  <c:v>63.673748088416815</c:v>
                </c:pt>
                <c:pt idx="142">
                  <c:v>62.491027532062773</c:v>
                </c:pt>
                <c:pt idx="143">
                  <c:v>61.321846320402038</c:v>
                </c:pt>
                <c:pt idx="144">
                  <c:v>60.166001681167408</c:v>
                </c:pt>
                <c:pt idx="145">
                  <c:v>59.023308546995779</c:v>
                </c:pt>
                <c:pt idx="146">
                  <c:v>57.893599758353517</c:v>
                </c:pt>
                <c:pt idx="147">
                  <c:v>56.776726336593249</c:v>
                </c:pt>
                <c:pt idx="148">
                  <c:v>55.672557830516993</c:v>
                </c:pt>
                <c:pt idx="149">
                  <c:v>54.580982740243073</c:v>
                </c:pt>
                <c:pt idx="150">
                  <c:v>53.501909022604288</c:v>
                </c:pt>
                <c:pt idx="151">
                  <c:v>52.435264682738762</c:v>
                </c:pt>
                <c:pt idx="152">
                  <c:v>51.380998456965628</c:v>
                </c:pt>
                <c:pt idx="153">
                  <c:v>50.339080592456085</c:v>
                </c:pt>
                <c:pt idx="154">
                  <c:v>49.309503729604032</c:v>
                </c:pt>
                <c:pt idx="155">
                  <c:v>48.292283893352234</c:v>
                </c:pt>
                <c:pt idx="156">
                  <c:v>47.287461600017352</c:v>
                </c:pt>
                <c:pt idx="157">
                  <c:v>46.295103086351197</c:v>
                </c:pt>
                <c:pt idx="158">
                  <c:v>45.315301667638494</c:v>
                </c:pt>
                <c:pt idx="159">
                  <c:v>44.348179231514941</c:v>
                </c:pt>
                <c:pt idx="160">
                  <c:v>43.393887873833428</c:v>
                </c:pt>
                <c:pt idx="161">
                  <c:v>42.452611682233325</c:v>
                </c:pt>
                <c:pt idx="162">
                  <c:v>41.524568671985101</c:v>
                </c:pt>
                <c:pt idx="163">
                  <c:v>40.610012877071505</c:v>
                </c:pt>
                <c:pt idx="164">
                  <c:v>39.709236597187463</c:v>
                </c:pt>
                <c:pt idx="165">
                  <c:v>38.82257279822111</c:v>
                </c:pt>
                <c:pt idx="166">
                  <c:v>37.950397659616456</c:v>
                </c:pt>
                <c:pt idx="167">
                  <c:v>37.093133256576401</c:v>
                </c:pt>
                <c:pt idx="168">
                  <c:v>36.251250358071111</c:v>
                </c:pt>
                <c:pt idx="169">
                  <c:v>35.425271312767812</c:v>
                </c:pt>
                <c:pt idx="170">
                  <c:v>34.615772983964717</c:v>
                </c:pt>
                <c:pt idx="171">
                  <c:v>33.823389681055602</c:v>
                </c:pt>
                <c:pt idx="172">
                  <c:v>33.048816018647855</c:v>
                </c:pt>
                <c:pt idx="173">
                  <c:v>32.292809614933979</c:v>
                </c:pt>
                <c:pt idx="174">
                  <c:v>31.556193518110621</c:v>
                </c:pt>
                <c:pt idx="175">
                  <c:v>30.839858223573959</c:v>
                </c:pt>
                <c:pt idx="176">
                  <c:v>30.144763115608587</c:v>
                </c:pt>
                <c:pt idx="177">
                  <c:v>29.471937136064174</c:v>
                </c:pt>
                <c:pt idx="178">
                  <c:v>28.822478450392239</c:v>
                </c:pt>
                <c:pt idx="179">
                  <c:v>28.197552850455242</c:v>
                </c:pt>
                <c:pt idx="180">
                  <c:v>27.598390606698167</c:v>
                </c:pt>
                <c:pt idx="181">
                  <c:v>27.026281463607955</c:v>
                </c:pt>
                <c:pt idx="182">
                  <c:v>26.482567466975134</c:v>
                </c:pt>
                <c:pt idx="183">
                  <c:v>25.968633325364557</c:v>
                </c:pt>
                <c:pt idx="184">
                  <c:v>25.485894048026882</c:v>
                </c:pt>
                <c:pt idx="185">
                  <c:v>25.03577967375292</c:v>
                </c:pt>
                <c:pt idx="186">
                  <c:v>24.619717015207584</c:v>
                </c:pt>
                <c:pt idx="187">
                  <c:v>24.239108493763641</c:v>
                </c:pt>
                <c:pt idx="188">
                  <c:v>23.895308329154616</c:v>
                </c:pt>
                <c:pt idx="189">
                  <c:v>23.58959656878427</c:v>
                </c:pt>
                <c:pt idx="190">
                  <c:v>23.323151678528511</c:v>
                </c:pt>
                <c:pt idx="191">
                  <c:v>23.097022648291375</c:v>
                </c:pt>
                <c:pt idx="192">
                  <c:v>22.91210176341934</c:v>
                </c:pt>
                <c:pt idx="193">
                  <c:v>22.76909932655343</c:v>
                </c:pt>
                <c:pt idx="194">
                  <c:v>22.668521654926789</c:v>
                </c:pt>
                <c:pt idx="195">
                  <c:v>22.61065360477005</c:v>
                </c:pt>
                <c:pt idx="196">
                  <c:v>22.595546680136383</c:v>
                </c:pt>
                <c:pt idx="197">
                  <c:v>22.623013478032302</c:v>
                </c:pt>
                <c:pt idx="198">
                  <c:v>22.69262883277327</c:v>
                </c:pt>
                <c:pt idx="199">
                  <c:v>22.803737591695473</c:v>
                </c:pt>
                <c:pt idx="200">
                  <c:v>22.955468530866234</c:v>
                </c:pt>
                <c:pt idx="201">
                  <c:v>23.146753551125002</c:v>
                </c:pt>
                <c:pt idx="202">
                  <c:v>23.37635101996063</c:v>
                </c:pt>
                <c:pt idx="203">
                  <c:v>23.642871966135019</c:v>
                </c:pt>
                <c:pt idx="204">
                  <c:v>23.944807796425433</c:v>
                </c:pt>
                <c:pt idx="205">
                  <c:v>24.280558275726925</c:v>
                </c:pt>
                <c:pt idx="206">
                  <c:v>24.648458669261913</c:v>
                </c:pt>
                <c:pt idx="207">
                  <c:v>25.046805158712086</c:v>
                </c:pt>
                <c:pt idx="208">
                  <c:v>25.473877882064727</c:v>
                </c:pt>
                <c:pt idx="209">
                  <c:v>25.927961183103655</c:v>
                </c:pt>
                <c:pt idx="210">
                  <c:v>26.407360870619449</c:v>
                </c:pt>
                <c:pt idx="211">
                  <c:v>26.910418466887659</c:v>
                </c:pt>
                <c:pt idx="212">
                  <c:v>27.435522564049183</c:v>
                </c:pt>
                <c:pt idx="213">
                  <c:v>27.981117505581423</c:v>
                </c:pt>
                <c:pt idx="214">
                  <c:v>28.545709671786607</c:v>
                </c:pt>
                <c:pt idx="215">
                  <c:v>29.127871679062594</c:v>
                </c:pt>
                <c:pt idx="216">
                  <c:v>29.726244809416038</c:v>
                </c:pt>
                <c:pt idx="217">
                  <c:v>30.339539975847046</c:v>
                </c:pt>
                <c:pt idx="218">
                  <c:v>30.966537506754772</c:v>
                </c:pt>
                <c:pt idx="219">
                  <c:v>31.606086003229368</c:v>
                </c:pt>
                <c:pt idx="220">
                  <c:v>32.257100490748577</c:v>
                </c:pt>
                <c:pt idx="221">
                  <c:v>32.918560054097114</c:v>
                </c:pt>
                <c:pt idx="222">
                  <c:v>33.589505113102383</c:v>
                </c:pt>
                <c:pt idx="223">
                  <c:v>34.269034468151304</c:v>
                </c:pt>
                <c:pt idx="224">
                  <c:v>34.956302219004243</c:v>
                </c:pt>
                <c:pt idx="225">
                  <c:v>35.650514638355851</c:v>
                </c:pt>
                <c:pt idx="226">
                  <c:v>36.350927062851227</c:v>
                </c:pt>
                <c:pt idx="227">
                  <c:v>37.056840848632874</c:v>
                </c:pt>
                <c:pt idx="228">
                  <c:v>37.767600425663019</c:v>
                </c:pt>
                <c:pt idx="229">
                  <c:v>38.482590474692856</c:v>
                </c:pt>
                <c:pt idx="230">
                  <c:v>39.201233242488215</c:v>
                </c:pt>
                <c:pt idx="231">
                  <c:v>39.922986004438442</c:v>
                </c:pt>
                <c:pt idx="232">
                  <c:v>40.647338678670756</c:v>
                </c:pt>
                <c:pt idx="233">
                  <c:v>41.373811591999697</c:v>
                </c:pt>
                <c:pt idx="234">
                  <c:v>42.101953395228584</c:v>
                </c:pt>
                <c:pt idx="235">
                  <c:v>42.831339123293027</c:v>
                </c:pt>
                <c:pt idx="236">
                  <c:v>43.561568394329477</c:v>
                </c:pt>
                <c:pt idx="237">
                  <c:v>44.292263740831189</c:v>
                </c:pt>
                <c:pt idx="238">
                  <c:v>45.023069065508032</c:v>
                </c:pt>
                <c:pt idx="239">
                  <c:v>45.753648214206088</c:v>
                </c:pt>
                <c:pt idx="240">
                  <c:v>46.483683658196469</c:v>
                </c:pt>
                <c:pt idx="241">
                  <c:v>47.212875278253648</c:v>
                </c:pt>
                <c:pt idx="242">
                  <c:v>47.940939243165914</c:v>
                </c:pt>
                <c:pt idx="243">
                  <c:v>48.667606975620934</c:v>
                </c:pt>
                <c:pt idx="244">
                  <c:v>49.392624198759364</c:v>
                </c:pt>
                <c:pt idx="245">
                  <c:v>50.11575005706959</c:v>
                </c:pt>
                <c:pt idx="246">
                  <c:v>50.836756305690557</c:v>
                </c:pt>
                <c:pt idx="247">
                  <c:v>51.555426562586305</c:v>
                </c:pt>
                <c:pt idx="248">
                  <c:v>52.27155561844657</c:v>
                </c:pt>
                <c:pt idx="249">
                  <c:v>52.984948799546736</c:v>
                </c:pt>
                <c:pt idx="250">
                  <c:v>53.695421379163768</c:v>
                </c:pt>
                <c:pt idx="251">
                  <c:v>54.402798033489333</c:v>
                </c:pt>
                <c:pt idx="252">
                  <c:v>55.106912338306145</c:v>
                </c:pt>
                <c:pt idx="253">
                  <c:v>55.80760630299774</c:v>
                </c:pt>
                <c:pt idx="254">
                  <c:v>56.504729938745477</c:v>
                </c:pt>
                <c:pt idx="255">
                  <c:v>57.198140858029205</c:v>
                </c:pt>
                <c:pt idx="256">
                  <c:v>57.887703902792033</c:v>
                </c:pt>
                <c:pt idx="257">
                  <c:v>58.573290798853485</c:v>
                </c:pt>
                <c:pt idx="258">
                  <c:v>59.254779834362374</c:v>
                </c:pt>
                <c:pt idx="259">
                  <c:v>59.932055560270605</c:v>
                </c:pt>
                <c:pt idx="260">
                  <c:v>60.605008510982913</c:v>
                </c:pt>
                <c:pt idx="261">
                  <c:v>61.273534943497438</c:v>
                </c:pt>
                <c:pt idx="262">
                  <c:v>61.937536593498052</c:v>
                </c:pt>
                <c:pt idx="263">
                  <c:v>62.596920446992563</c:v>
                </c:pt>
                <c:pt idx="264">
                  <c:v>63.251598526213407</c:v>
                </c:pt>
                <c:pt idx="265">
                  <c:v>63.901487688608555</c:v>
                </c:pt>
                <c:pt idx="266">
                  <c:v>64.546509437852364</c:v>
                </c:pt>
                <c:pt idx="267">
                  <c:v>65.186589745898814</c:v>
                </c:pt>
                <c:pt idx="268">
                  <c:v>65.821658885184462</c:v>
                </c:pt>
                <c:pt idx="269">
                  <c:v>66.451651270165925</c:v>
                </c:pt>
                <c:pt idx="270">
                  <c:v>67.076505307446908</c:v>
                </c:pt>
                <c:pt idx="271">
                  <c:v>67.696163253814603</c:v>
                </c:pt>
                <c:pt idx="272">
                  <c:v>68.31057108156395</c:v>
                </c:pt>
                <c:pt idx="273">
                  <c:v>68.919678350541702</c:v>
                </c:pt>
                <c:pt idx="274">
                  <c:v>69.523438086391295</c:v>
                </c:pt>
                <c:pt idx="275">
                  <c:v>70.12180666452447</c:v>
                </c:pt>
                <c:pt idx="276">
                  <c:v>70.714743699385764</c:v>
                </c:pt>
                <c:pt idx="277">
                  <c:v>71.302211938614064</c:v>
                </c:pt>
                <c:pt idx="278">
                  <c:v>71.884177161738478</c:v>
                </c:pt>
                <c:pt idx="279">
                  <c:v>72.46060808307783</c:v>
                </c:pt>
                <c:pt idx="280">
                  <c:v>73.031476258540721</c:v>
                </c:pt>
                <c:pt idx="281">
                  <c:v>73.596755996049339</c:v>
                </c:pt>
                <c:pt idx="282">
                  <c:v>74.156424269333883</c:v>
                </c:pt>
                <c:pt idx="283">
                  <c:v>74.710460634866322</c:v>
                </c:pt>
                <c:pt idx="284">
                  <c:v>75.258847151721469</c:v>
                </c:pt>
                <c:pt idx="285">
                  <c:v>75.80156830417215</c:v>
                </c:pt>
                <c:pt idx="286">
                  <c:v>76.338610926841255</c:v>
                </c:pt>
                <c:pt idx="287">
                  <c:v>76.869964132248953</c:v>
                </c:pt>
                <c:pt idx="288">
                  <c:v>77.395619240606948</c:v>
                </c:pt>
                <c:pt idx="289">
                  <c:v>77.915569711724643</c:v>
                </c:pt>
                <c:pt idx="290">
                  <c:v>78.429811078903086</c:v>
                </c:pt>
                <c:pt idx="291">
                  <c:v>78.938340884703948</c:v>
                </c:pt>
                <c:pt idx="292">
                  <c:v>79.441158618489823</c:v>
                </c:pt>
                <c:pt idx="293">
                  <c:v>79.938265655641217</c:v>
                </c:pt>
                <c:pt idx="294">
                  <c:v>80.429665198363793</c:v>
                </c:pt>
                <c:pt idx="295">
                  <c:v>80.915362218006607</c:v>
                </c:pt>
                <c:pt idx="296">
                  <c:v>81.3953633988192</c:v>
                </c:pt>
                <c:pt idx="297">
                  <c:v>81.869677083081015</c:v>
                </c:pt>
                <c:pt idx="298">
                  <c:v>82.338313217542989</c:v>
                </c:pt>
                <c:pt idx="299">
                  <c:v>82.801283301125466</c:v>
                </c:pt>
                <c:pt idx="300">
                  <c:v>83.258600333822088</c:v>
                </c:pt>
                <c:pt idx="301">
                  <c:v>83.710278766763167</c:v>
                </c:pt>
                <c:pt idx="302">
                  <c:v>84.156334453395814</c:v>
                </c:pt>
                <c:pt idx="303">
                  <c:v>84.596784601742158</c:v>
                </c:pt>
                <c:pt idx="304">
                  <c:v>85.03164772769972</c:v>
                </c:pt>
                <c:pt idx="305">
                  <c:v>85.460943609351276</c:v>
                </c:pt>
                <c:pt idx="306">
                  <c:v>85.884693242254102</c:v>
                </c:pt>
                <c:pt idx="307">
                  <c:v>86.30291879568091</c:v>
                </c:pt>
                <c:pt idx="308">
                  <c:v>86.715643569786948</c:v>
                </c:pt>
                <c:pt idx="309">
                  <c:v>87.122891953680039</c:v>
                </c:pt>
                <c:pt idx="310">
                  <c:v>87.524689384371555</c:v>
                </c:pt>
                <c:pt idx="311">
                  <c:v>87.921062306588624</c:v>
                </c:pt>
                <c:pt idx="312">
                  <c:v>88.312038133428729</c:v>
                </c:pt>
                <c:pt idx="313">
                  <c:v>88.697645207839827</c:v>
                </c:pt>
                <c:pt idx="314">
                  <c:v>89.077912764909556</c:v>
                </c:pt>
                <c:pt idx="315">
                  <c:v>89.452870894948859</c:v>
                </c:pt>
                <c:pt idx="316">
                  <c:v>89.822550507355956</c:v>
                </c:pt>
                <c:pt idx="317">
                  <c:v>90.186983295247458</c:v>
                </c:pt>
                <c:pt idx="318">
                  <c:v>90.546201700844378</c:v>
                </c:pt>
                <c:pt idx="319">
                  <c:v>90.900238881601055</c:v>
                </c:pt>
                <c:pt idx="320">
                  <c:v>91.249128677066338</c:v>
                </c:pt>
                <c:pt idx="321">
                  <c:v>91.592905576466038</c:v>
                </c:pt>
                <c:pt idx="322">
                  <c:v>91.93160468699682</c:v>
                </c:pt>
                <c:pt idx="323">
                  <c:v>92.265261702821746</c:v>
                </c:pt>
                <c:pt idx="324">
                  <c:v>92.593912874758118</c:v>
                </c:pt>
                <c:pt idx="325">
                  <c:v>92.917594980648659</c:v>
                </c:pt>
                <c:pt idx="326">
                  <c:v>93.236345296407237</c:v>
                </c:pt>
                <c:pt idx="327">
                  <c:v>93.550201567730653</c:v>
                </c:pt>
                <c:pt idx="328">
                  <c:v>93.859201982468051</c:v>
                </c:pt>
                <c:pt idx="329">
                  <c:v>94.163385143639928</c:v>
                </c:pt>
                <c:pt idx="330">
                  <c:v>94.462790043098579</c:v>
                </c:pt>
                <c:pt idx="331">
                  <c:v>94.757456035822145</c:v>
                </c:pt>
                <c:pt idx="332">
                  <c:v>95.047422814834292</c:v>
                </c:pt>
                <c:pt idx="333">
                  <c:v>95.332730386742</c:v>
                </c:pt>
                <c:pt idx="334">
                  <c:v>95.613419047883482</c:v>
                </c:pt>
                <c:pt idx="335">
                  <c:v>95.88952936107863</c:v>
                </c:pt>
                <c:pt idx="336">
                  <c:v>96.161102132974506</c:v>
                </c:pt>
                <c:pt idx="337">
                  <c:v>96.428178391977923</c:v>
                </c:pt>
                <c:pt idx="338">
                  <c:v>96.690799366767834</c:v>
                </c:pt>
                <c:pt idx="339">
                  <c:v>96.949006465379597</c:v>
                </c:pt>
                <c:pt idx="340">
                  <c:v>97.202841254853681</c:v>
                </c:pt>
                <c:pt idx="341">
                  <c:v>97.45234544144094</c:v>
                </c:pt>
                <c:pt idx="342">
                  <c:v>97.697560851357053</c:v>
                </c:pt>
                <c:pt idx="343">
                  <c:v>97.938529412078168</c:v>
                </c:pt>
                <c:pt idx="344">
                  <c:v>98.175293134170261</c:v>
                </c:pt>
                <c:pt idx="345">
                  <c:v>98.407894093644174</c:v>
                </c:pt>
                <c:pt idx="346">
                  <c:v>98.636374414828936</c:v>
                </c:pt>
                <c:pt idx="347">
                  <c:v>98.860776253755233</c:v>
                </c:pt>
                <c:pt idx="348">
                  <c:v>99.08114178204147</c:v>
                </c:pt>
                <c:pt idx="349">
                  <c:v>99.297513171274389</c:v>
                </c:pt>
                <c:pt idx="350">
                  <c:v>99.509932577876512</c:v>
                </c:pt>
                <c:pt idx="351">
                  <c:v>99.718442128452537</c:v>
                </c:pt>
                <c:pt idx="352">
                  <c:v>99.923083905606703</c:v>
                </c:pt>
                <c:pt idx="353">
                  <c:v>100.12389993422339</c:v>
                </c:pt>
                <c:pt idx="354">
                  <c:v>100.32093216820276</c:v>
                </c:pt>
                <c:pt idx="355">
                  <c:v>100.51422247764393</c:v>
                </c:pt>
                <c:pt idx="356">
                  <c:v>100.70381263646739</c:v>
                </c:pt>
                <c:pt idx="357">
                  <c:v>100.88974431046897</c:v>
                </c:pt>
                <c:pt idx="358">
                  <c:v>101.07205904579742</c:v>
                </c:pt>
                <c:pt idx="359">
                  <c:v>101.25079825784755</c:v>
                </c:pt>
                <c:pt idx="360">
                  <c:v>101.4260032205614</c:v>
                </c:pt>
                <c:pt idx="361">
                  <c:v>101.5977150561291</c:v>
                </c:pt>
                <c:pt idx="362">
                  <c:v>101.76597472508206</c:v>
                </c:pt>
                <c:pt idx="363">
                  <c:v>101.93082301677028</c:v>
                </c:pt>
                <c:pt idx="364">
                  <c:v>102.09230054021623</c:v>
                </c:pt>
                <c:pt idx="365">
                  <c:v>102.25044771533757</c:v>
                </c:pt>
                <c:pt idx="366">
                  <c:v>102.4053047645308</c:v>
                </c:pt>
                <c:pt idx="367">
                  <c:v>102.55691170460823</c:v>
                </c:pt>
                <c:pt idx="368">
                  <c:v>102.70530833908093</c:v>
                </c:pt>
                <c:pt idx="369">
                  <c:v>102.85053425077956</c:v>
                </c:pt>
                <c:pt idx="370">
                  <c:v>102.99262879480612</c:v>
                </c:pt>
                <c:pt idx="371">
                  <c:v>103.13163109180869</c:v>
                </c:pt>
                <c:pt idx="372">
                  <c:v>103.26758002157192</c:v>
                </c:pt>
                <c:pt idx="373">
                  <c:v>103.40051421691619</c:v>
                </c:pt>
                <c:pt idx="374">
                  <c:v>103.53047205789765</c:v>
                </c:pt>
                <c:pt idx="375">
                  <c:v>103.65749166630229</c:v>
                </c:pt>
                <c:pt idx="376">
                  <c:v>103.78161090042687</c:v>
                </c:pt>
                <c:pt idx="377">
                  <c:v>103.90286735013945</c:v>
                </c:pt>
                <c:pt idx="378">
                  <c:v>104.02129833221274</c:v>
                </c:pt>
                <c:pt idx="379">
                  <c:v>104.02141394303784</c:v>
                </c:pt>
                <c:pt idx="380">
                  <c:v>104.02152955111681</c:v>
                </c:pt>
                <c:pt idx="381">
                  <c:v>104.02164515644972</c:v>
                </c:pt>
                <c:pt idx="382">
                  <c:v>104.02176075903661</c:v>
                </c:pt>
                <c:pt idx="383">
                  <c:v>104.02187635887746</c:v>
                </c:pt>
                <c:pt idx="384">
                  <c:v>104.02199195597237</c:v>
                </c:pt>
                <c:pt idx="385">
                  <c:v>104.02210755032134</c:v>
                </c:pt>
                <c:pt idx="386">
                  <c:v>104.02222314192443</c:v>
                </c:pt>
                <c:pt idx="387">
                  <c:v>104.02233873078167</c:v>
                </c:pt>
                <c:pt idx="388">
                  <c:v>104.02245431689308</c:v>
                </c:pt>
                <c:pt idx="389">
                  <c:v>104.02256990025872</c:v>
                </c:pt>
                <c:pt idx="390">
                  <c:v>104.02268548087861</c:v>
                </c:pt>
                <c:pt idx="391">
                  <c:v>104.02280105875278</c:v>
                </c:pt>
                <c:pt idx="392">
                  <c:v>104.02291663388127</c:v>
                </c:pt>
                <c:pt idx="393">
                  <c:v>104.02303220626413</c:v>
                </c:pt>
                <c:pt idx="394">
                  <c:v>104.02314777590139</c:v>
                </c:pt>
                <c:pt idx="395">
                  <c:v>104.02326334279307</c:v>
                </c:pt>
                <c:pt idx="396">
                  <c:v>104.02337890693923</c:v>
                </c:pt>
                <c:pt idx="397">
                  <c:v>104.0234944683399</c:v>
                </c:pt>
                <c:pt idx="398">
                  <c:v>104.0236100269951</c:v>
                </c:pt>
                <c:pt idx="399">
                  <c:v>104.0237255829049</c:v>
                </c:pt>
                <c:pt idx="400">
                  <c:v>104.02384113606931</c:v>
                </c:pt>
                <c:pt idx="401">
                  <c:v>104.02395668648838</c:v>
                </c:pt>
                <c:pt idx="402">
                  <c:v>104.02407223416211</c:v>
                </c:pt>
                <c:pt idx="403">
                  <c:v>104.02418777909057</c:v>
                </c:pt>
                <c:pt idx="404">
                  <c:v>104.02430332127378</c:v>
                </c:pt>
                <c:pt idx="405">
                  <c:v>104.0244188607118</c:v>
                </c:pt>
                <c:pt idx="406">
                  <c:v>104.02453439740466</c:v>
                </c:pt>
                <c:pt idx="407">
                  <c:v>104.02464993135237</c:v>
                </c:pt>
                <c:pt idx="408">
                  <c:v>104.02476546255501</c:v>
                </c:pt>
                <c:pt idx="409">
                  <c:v>104.02488099101258</c:v>
                </c:pt>
                <c:pt idx="410">
                  <c:v>104.02499651672512</c:v>
                </c:pt>
                <c:pt idx="411">
                  <c:v>104.02511203969266</c:v>
                </c:pt>
                <c:pt idx="412">
                  <c:v>104.02522755991527</c:v>
                </c:pt>
                <c:pt idx="413">
                  <c:v>104.02534307739298</c:v>
                </c:pt>
                <c:pt idx="414">
                  <c:v>104.02545859212576</c:v>
                </c:pt>
                <c:pt idx="415">
                  <c:v>104.02557410411374</c:v>
                </c:pt>
                <c:pt idx="416">
                  <c:v>104.0256896133569</c:v>
                </c:pt>
                <c:pt idx="417">
                  <c:v>104.02580511985529</c:v>
                </c:pt>
                <c:pt idx="418">
                  <c:v>104.02592062360894</c:v>
                </c:pt>
                <c:pt idx="419">
                  <c:v>104.0260361246179</c:v>
                </c:pt>
                <c:pt idx="420">
                  <c:v>104.02615162288218</c:v>
                </c:pt>
                <c:pt idx="421">
                  <c:v>104.02626711840186</c:v>
                </c:pt>
                <c:pt idx="422">
                  <c:v>104.02638261117694</c:v>
                </c:pt>
                <c:pt idx="423">
                  <c:v>104.02649810120747</c:v>
                </c:pt>
                <c:pt idx="424">
                  <c:v>104.02661358849348</c:v>
                </c:pt>
                <c:pt idx="425">
                  <c:v>104.026729073035</c:v>
                </c:pt>
                <c:pt idx="426">
                  <c:v>104.0268445548321</c:v>
                </c:pt>
                <c:pt idx="427">
                  <c:v>104.02696003388475</c:v>
                </c:pt>
                <c:pt idx="428">
                  <c:v>104.02707551019304</c:v>
                </c:pt>
                <c:pt idx="429">
                  <c:v>104.027190983757</c:v>
                </c:pt>
                <c:pt idx="430">
                  <c:v>104.02730645457666</c:v>
                </c:pt>
                <c:pt idx="431">
                  <c:v>104.02742192265207</c:v>
                </c:pt>
                <c:pt idx="432">
                  <c:v>104.02753738798323</c:v>
                </c:pt>
                <c:pt idx="433">
                  <c:v>104.02765285057022</c:v>
                </c:pt>
                <c:pt idx="434">
                  <c:v>104.02776831041302</c:v>
                </c:pt>
                <c:pt idx="435">
                  <c:v>104.02788376751172</c:v>
                </c:pt>
                <c:pt idx="436">
                  <c:v>104.02799922186635</c:v>
                </c:pt>
                <c:pt idx="437">
                  <c:v>104.02811467347692</c:v>
                </c:pt>
                <c:pt idx="438">
                  <c:v>104.02823012234349</c:v>
                </c:pt>
                <c:pt idx="439">
                  <c:v>104.02834556846607</c:v>
                </c:pt>
                <c:pt idx="440">
                  <c:v>104.02846101184471</c:v>
                </c:pt>
                <c:pt idx="441">
                  <c:v>104.02857645247944</c:v>
                </c:pt>
                <c:pt idx="442">
                  <c:v>104.02869189037031</c:v>
                </c:pt>
                <c:pt idx="443">
                  <c:v>104.02880732551735</c:v>
                </c:pt>
                <c:pt idx="444">
                  <c:v>104.0289227579206</c:v>
                </c:pt>
                <c:pt idx="445">
                  <c:v>104.0290381875801</c:v>
                </c:pt>
                <c:pt idx="446">
                  <c:v>104.02915361449587</c:v>
                </c:pt>
                <c:pt idx="447">
                  <c:v>104.02926903866795</c:v>
                </c:pt>
                <c:pt idx="448">
                  <c:v>104.02938446009638</c:v>
                </c:pt>
                <c:pt idx="449">
                  <c:v>104.02949987878119</c:v>
                </c:pt>
                <c:pt idx="450">
                  <c:v>104.02961529472243</c:v>
                </c:pt>
                <c:pt idx="451">
                  <c:v>104.02973070792014</c:v>
                </c:pt>
                <c:pt idx="452">
                  <c:v>104.02984611837432</c:v>
                </c:pt>
                <c:pt idx="453">
                  <c:v>104.02996152608506</c:v>
                </c:pt>
                <c:pt idx="454">
                  <c:v>104.03007693105235</c:v>
                </c:pt>
                <c:pt idx="455">
                  <c:v>104.03019233327625</c:v>
                </c:pt>
                <c:pt idx="456">
                  <c:v>104.03030773275678</c:v>
                </c:pt>
                <c:pt idx="457">
                  <c:v>104.03042312949398</c:v>
                </c:pt>
                <c:pt idx="458">
                  <c:v>104.03053852348791</c:v>
                </c:pt>
                <c:pt idx="459">
                  <c:v>104.03065391473858</c:v>
                </c:pt>
                <c:pt idx="460">
                  <c:v>104.03076930324603</c:v>
                </c:pt>
                <c:pt idx="461">
                  <c:v>104.03088468901031</c:v>
                </c:pt>
                <c:pt idx="462">
                  <c:v>104.03100007203143</c:v>
                </c:pt>
                <c:pt idx="463">
                  <c:v>104.03111545230946</c:v>
                </c:pt>
                <c:pt idx="464">
                  <c:v>104.03123082984442</c:v>
                </c:pt>
                <c:pt idx="465">
                  <c:v>104.03134620463634</c:v>
                </c:pt>
                <c:pt idx="466">
                  <c:v>104.03146157668525</c:v>
                </c:pt>
                <c:pt idx="467">
                  <c:v>104.0315769459912</c:v>
                </c:pt>
                <c:pt idx="468">
                  <c:v>104.03169231255424</c:v>
                </c:pt>
                <c:pt idx="469">
                  <c:v>104.03180767637438</c:v>
                </c:pt>
                <c:pt idx="470">
                  <c:v>104.03192303745168</c:v>
                </c:pt>
                <c:pt idx="471">
                  <c:v>104.03203839578613</c:v>
                </c:pt>
                <c:pt idx="472">
                  <c:v>104.03215375137781</c:v>
                </c:pt>
                <c:pt idx="473">
                  <c:v>104.03226910422674</c:v>
                </c:pt>
                <c:pt idx="474">
                  <c:v>104.03238445433297</c:v>
                </c:pt>
                <c:pt idx="475">
                  <c:v>104.03249980169652</c:v>
                </c:pt>
                <c:pt idx="476">
                  <c:v>104.03261514631744</c:v>
                </c:pt>
                <c:pt idx="477">
                  <c:v>104.03273048819575</c:v>
                </c:pt>
                <c:pt idx="478">
                  <c:v>104.0328458273315</c:v>
                </c:pt>
                <c:pt idx="479">
                  <c:v>104.03296116372471</c:v>
                </c:pt>
                <c:pt idx="480">
                  <c:v>104.03307649737545</c:v>
                </c:pt>
                <c:pt idx="481">
                  <c:v>104.03319182828371</c:v>
                </c:pt>
                <c:pt idx="482">
                  <c:v>104.03330715644955</c:v>
                </c:pt>
                <c:pt idx="483">
                  <c:v>104.03342248187302</c:v>
                </c:pt>
                <c:pt idx="484">
                  <c:v>104.03353780455411</c:v>
                </c:pt>
                <c:pt idx="485">
                  <c:v>104.03365312449293</c:v>
                </c:pt>
                <c:pt idx="486">
                  <c:v>104.03376844168945</c:v>
                </c:pt>
                <c:pt idx="487">
                  <c:v>104.03388375614372</c:v>
                </c:pt>
                <c:pt idx="488">
                  <c:v>104.0339990678558</c:v>
                </c:pt>
                <c:pt idx="489">
                  <c:v>104.03411437682571</c:v>
                </c:pt>
                <c:pt idx="490">
                  <c:v>104.03422968305348</c:v>
                </c:pt>
                <c:pt idx="491">
                  <c:v>104.03434498653917</c:v>
                </c:pt>
                <c:pt idx="492">
                  <c:v>104.0344602872828</c:v>
                </c:pt>
                <c:pt idx="493">
                  <c:v>104.0345755852844</c:v>
                </c:pt>
                <c:pt idx="494">
                  <c:v>104.03469088054402</c:v>
                </c:pt>
                <c:pt idx="495">
                  <c:v>104.03480617306168</c:v>
                </c:pt>
                <c:pt idx="496">
                  <c:v>104.03492146283745</c:v>
                </c:pt>
                <c:pt idx="497">
                  <c:v>104.03503674987131</c:v>
                </c:pt>
                <c:pt idx="498">
                  <c:v>104.03515203416335</c:v>
                </c:pt>
                <c:pt idx="499">
                  <c:v>104.03526731571357</c:v>
                </c:pt>
                <c:pt idx="500">
                  <c:v>104.03538259452202</c:v>
                </c:pt>
                <c:pt idx="501">
                  <c:v>104.03549787058873</c:v>
                </c:pt>
                <c:pt idx="502">
                  <c:v>104.03561314391374</c:v>
                </c:pt>
                <c:pt idx="503">
                  <c:v>104.03572841449709</c:v>
                </c:pt>
                <c:pt idx="504">
                  <c:v>104.03584368233882</c:v>
                </c:pt>
                <c:pt idx="505">
                  <c:v>104.03595894743896</c:v>
                </c:pt>
                <c:pt idx="506">
                  <c:v>104.03607420979756</c:v>
                </c:pt>
                <c:pt idx="507">
                  <c:v>104.03618946941461</c:v>
                </c:pt>
                <c:pt idx="508">
                  <c:v>104.0363047262902</c:v>
                </c:pt>
                <c:pt idx="509">
                  <c:v>104.03641998042434</c:v>
                </c:pt>
                <c:pt idx="510">
                  <c:v>104.03653523181707</c:v>
                </c:pt>
                <c:pt idx="511">
                  <c:v>104.03665048046844</c:v>
                </c:pt>
                <c:pt idx="512">
                  <c:v>104.03676572637846</c:v>
                </c:pt>
                <c:pt idx="513">
                  <c:v>104.03688096954718</c:v>
                </c:pt>
                <c:pt idx="514">
                  <c:v>104.03699620997466</c:v>
                </c:pt>
                <c:pt idx="515">
                  <c:v>104.03711144766089</c:v>
                </c:pt>
                <c:pt idx="516">
                  <c:v>104.03722668260592</c:v>
                </c:pt>
                <c:pt idx="517">
                  <c:v>104.03734191480982</c:v>
                </c:pt>
                <c:pt idx="518">
                  <c:v>104.03745714427257</c:v>
                </c:pt>
                <c:pt idx="519">
                  <c:v>104.03757237099424</c:v>
                </c:pt>
                <c:pt idx="520">
                  <c:v>104.03768759497487</c:v>
                </c:pt>
                <c:pt idx="521">
                  <c:v>104.03780281621448</c:v>
                </c:pt>
                <c:pt idx="522">
                  <c:v>104.03791803471312</c:v>
                </c:pt>
                <c:pt idx="523">
                  <c:v>104.03803325047083</c:v>
                </c:pt>
                <c:pt idx="524">
                  <c:v>104.03814846348763</c:v>
                </c:pt>
                <c:pt idx="525">
                  <c:v>104.03826367376355</c:v>
                </c:pt>
                <c:pt idx="526">
                  <c:v>104.03837888129866</c:v>
                </c:pt>
                <c:pt idx="527">
                  <c:v>104.03849408609297</c:v>
                </c:pt>
                <c:pt idx="528">
                  <c:v>104.03860928814652</c:v>
                </c:pt>
                <c:pt idx="529">
                  <c:v>104.03872448745933</c:v>
                </c:pt>
                <c:pt idx="530">
                  <c:v>104.03883968403147</c:v>
                </c:pt>
                <c:pt idx="531">
                  <c:v>104.03895487786296</c:v>
                </c:pt>
                <c:pt idx="532">
                  <c:v>104.03907006895383</c:v>
                </c:pt>
                <c:pt idx="533">
                  <c:v>104.03918525730413</c:v>
                </c:pt>
                <c:pt idx="534">
                  <c:v>104.03930044291387</c:v>
                </c:pt>
                <c:pt idx="535">
                  <c:v>104.03941562578312</c:v>
                </c:pt>
                <c:pt idx="536">
                  <c:v>104.03953080591189</c:v>
                </c:pt>
                <c:pt idx="537">
                  <c:v>104.03964598330023</c:v>
                </c:pt>
                <c:pt idx="538">
                  <c:v>104.03976115794819</c:v>
                </c:pt>
                <c:pt idx="539">
                  <c:v>104.03987632985579</c:v>
                </c:pt>
                <c:pt idx="540">
                  <c:v>104.03999149902305</c:v>
                </c:pt>
                <c:pt idx="541">
                  <c:v>104.04010666545001</c:v>
                </c:pt>
                <c:pt idx="542">
                  <c:v>104.04022182913673</c:v>
                </c:pt>
                <c:pt idx="543">
                  <c:v>104.04033699008323</c:v>
                </c:pt>
                <c:pt idx="544">
                  <c:v>104.04045214828955</c:v>
                </c:pt>
                <c:pt idx="545">
                  <c:v>104.04056730375574</c:v>
                </c:pt>
                <c:pt idx="546">
                  <c:v>104.0406824564818</c:v>
                </c:pt>
                <c:pt idx="547">
                  <c:v>104.04079760646779</c:v>
                </c:pt>
                <c:pt idx="548">
                  <c:v>104.04091275371376</c:v>
                </c:pt>
                <c:pt idx="549">
                  <c:v>104.04102789821971</c:v>
                </c:pt>
                <c:pt idx="550">
                  <c:v>104.0411430399857</c:v>
                </c:pt>
                <c:pt idx="551">
                  <c:v>104.04125817901178</c:v>
                </c:pt>
                <c:pt idx="552">
                  <c:v>104.04137331529795</c:v>
                </c:pt>
                <c:pt idx="553">
                  <c:v>104.04148844884426</c:v>
                </c:pt>
                <c:pt idx="554">
                  <c:v>104.04160357965075</c:v>
                </c:pt>
                <c:pt idx="555">
                  <c:v>104.04171870771746</c:v>
                </c:pt>
                <c:pt idx="556">
                  <c:v>104.04183383304445</c:v>
                </c:pt>
                <c:pt idx="557">
                  <c:v>104.04194895563171</c:v>
                </c:pt>
                <c:pt idx="558">
                  <c:v>104.04206407547929</c:v>
                </c:pt>
                <c:pt idx="559">
                  <c:v>104.04217919258724</c:v>
                </c:pt>
                <c:pt idx="560">
                  <c:v>104.04229430695558</c:v>
                </c:pt>
                <c:pt idx="561">
                  <c:v>104.04240941858434</c:v>
                </c:pt>
                <c:pt idx="562">
                  <c:v>104.04252452747359</c:v>
                </c:pt>
                <c:pt idx="563">
                  <c:v>104.04263963362332</c:v>
                </c:pt>
                <c:pt idx="564">
                  <c:v>104.04275473703362</c:v>
                </c:pt>
                <c:pt idx="565">
                  <c:v>104.04286983770449</c:v>
                </c:pt>
                <c:pt idx="566">
                  <c:v>104.04298493563597</c:v>
                </c:pt>
                <c:pt idx="567">
                  <c:v>104.0431000308281</c:v>
                </c:pt>
                <c:pt idx="568">
                  <c:v>104.04321512328092</c:v>
                </c:pt>
                <c:pt idx="569">
                  <c:v>104.04333021299446</c:v>
                </c:pt>
                <c:pt idx="570">
                  <c:v>104.04344529996875</c:v>
                </c:pt>
                <c:pt idx="571">
                  <c:v>104.04356038420384</c:v>
                </c:pt>
                <c:pt idx="572">
                  <c:v>104.04367546569976</c:v>
                </c:pt>
                <c:pt idx="573">
                  <c:v>104.04379054445656</c:v>
                </c:pt>
                <c:pt idx="574">
                  <c:v>104.04390562047425</c:v>
                </c:pt>
                <c:pt idx="575">
                  <c:v>104.04402069375288</c:v>
                </c:pt>
                <c:pt idx="576">
                  <c:v>104.04413576429249</c:v>
                </c:pt>
                <c:pt idx="577">
                  <c:v>104.04425083209311</c:v>
                </c:pt>
                <c:pt idx="578">
                  <c:v>104.04436589715476</c:v>
                </c:pt>
                <c:pt idx="579">
                  <c:v>104.04448095947751</c:v>
                </c:pt>
                <c:pt idx="580">
                  <c:v>104.04459601906137</c:v>
                </c:pt>
                <c:pt idx="581">
                  <c:v>104.04471107590639</c:v>
                </c:pt>
                <c:pt idx="582">
                  <c:v>104.04482613001259</c:v>
                </c:pt>
                <c:pt idx="583">
                  <c:v>104.04494118138004</c:v>
                </c:pt>
                <c:pt idx="584">
                  <c:v>104.04505623000874</c:v>
                </c:pt>
                <c:pt idx="585">
                  <c:v>104.04517127589877</c:v>
                </c:pt>
                <c:pt idx="586">
                  <c:v>104.04528631905009</c:v>
                </c:pt>
                <c:pt idx="587">
                  <c:v>104.0454013594628</c:v>
                </c:pt>
                <c:pt idx="588">
                  <c:v>104.04551639713694</c:v>
                </c:pt>
                <c:pt idx="589">
                  <c:v>104.0456314320725</c:v>
                </c:pt>
                <c:pt idx="590">
                  <c:v>104.04574646426954</c:v>
                </c:pt>
                <c:pt idx="591">
                  <c:v>104.04586149372811</c:v>
                </c:pt>
                <c:pt idx="592">
                  <c:v>104.04597652044822</c:v>
                </c:pt>
                <c:pt idx="593">
                  <c:v>104.04609154442993</c:v>
                </c:pt>
                <c:pt idx="594">
                  <c:v>104.04620656567326</c:v>
                </c:pt>
                <c:pt idx="595">
                  <c:v>104.04632158417826</c:v>
                </c:pt>
                <c:pt idx="596">
                  <c:v>104.04643659994495</c:v>
                </c:pt>
                <c:pt idx="597">
                  <c:v>104.04655161297337</c:v>
                </c:pt>
                <c:pt idx="598">
                  <c:v>104.04666662326356</c:v>
                </c:pt>
                <c:pt idx="599">
                  <c:v>104.04678163081556</c:v>
                </c:pt>
                <c:pt idx="600">
                  <c:v>104.04689663562941</c:v>
                </c:pt>
                <c:pt idx="601">
                  <c:v>104.04701163770513</c:v>
                </c:pt>
                <c:pt idx="602">
                  <c:v>104.04712663704274</c:v>
                </c:pt>
                <c:pt idx="603">
                  <c:v>104.04724163364233</c:v>
                </c:pt>
                <c:pt idx="604">
                  <c:v>104.04735662750387</c:v>
                </c:pt>
                <c:pt idx="605">
                  <c:v>104.04747161862748</c:v>
                </c:pt>
                <c:pt idx="606">
                  <c:v>104.04758660701313</c:v>
                </c:pt>
                <c:pt idx="607">
                  <c:v>104.04770159266086</c:v>
                </c:pt>
                <c:pt idx="608">
                  <c:v>104.04781657557074</c:v>
                </c:pt>
                <c:pt idx="609">
                  <c:v>104.04793155574278</c:v>
                </c:pt>
                <c:pt idx="610">
                  <c:v>104.04804653317703</c:v>
                </c:pt>
                <c:pt idx="611">
                  <c:v>104.0481615078735</c:v>
                </c:pt>
                <c:pt idx="612">
                  <c:v>104.04827647983227</c:v>
                </c:pt>
                <c:pt idx="613">
                  <c:v>104.04839144905333</c:v>
                </c:pt>
                <c:pt idx="614">
                  <c:v>104.04850641553674</c:v>
                </c:pt>
                <c:pt idx="615">
                  <c:v>104.04862137928254</c:v>
                </c:pt>
                <c:pt idx="616">
                  <c:v>104.04873634029074</c:v>
                </c:pt>
                <c:pt idx="617">
                  <c:v>104.04885129856142</c:v>
                </c:pt>
                <c:pt idx="618">
                  <c:v>104.04896625409457</c:v>
                </c:pt>
                <c:pt idx="619">
                  <c:v>104.04908120689025</c:v>
                </c:pt>
                <c:pt idx="620">
                  <c:v>104.04919615694851</c:v>
                </c:pt>
                <c:pt idx="621">
                  <c:v>104.04931110426936</c:v>
                </c:pt>
                <c:pt idx="622">
                  <c:v>104.04942604885285</c:v>
                </c:pt>
                <c:pt idx="623">
                  <c:v>104.04954099069901</c:v>
                </c:pt>
                <c:pt idx="624">
                  <c:v>104.04965592980787</c:v>
                </c:pt>
                <c:pt idx="625">
                  <c:v>104.04977086617949</c:v>
                </c:pt>
                <c:pt idx="626">
                  <c:v>104.04988579981389</c:v>
                </c:pt>
                <c:pt idx="627">
                  <c:v>104.0500007307111</c:v>
                </c:pt>
                <c:pt idx="628">
                  <c:v>104.05011565887116</c:v>
                </c:pt>
                <c:pt idx="629">
                  <c:v>104.05023058429411</c:v>
                </c:pt>
                <c:pt idx="630">
                  <c:v>104.05034550697998</c:v>
                </c:pt>
                <c:pt idx="631">
                  <c:v>104.05046042692882</c:v>
                </c:pt>
                <c:pt idx="632">
                  <c:v>104.05057534414064</c:v>
                </c:pt>
                <c:pt idx="633">
                  <c:v>104.05069025861552</c:v>
                </c:pt>
                <c:pt idx="634">
                  <c:v>104.05080517035344</c:v>
                </c:pt>
                <c:pt idx="635">
                  <c:v>104.05092007935448</c:v>
                </c:pt>
                <c:pt idx="636">
                  <c:v>104.05103498561866</c:v>
                </c:pt>
                <c:pt idx="637">
                  <c:v>104.05114988914602</c:v>
                </c:pt>
                <c:pt idx="638">
                  <c:v>104.05126478993658</c:v>
                </c:pt>
                <c:pt idx="639">
                  <c:v>104.0513796879904</c:v>
                </c:pt>
                <c:pt idx="640">
                  <c:v>104.05149458330752</c:v>
                </c:pt>
                <c:pt idx="641">
                  <c:v>104.05160947588794</c:v>
                </c:pt>
                <c:pt idx="642">
                  <c:v>104.05172436573173</c:v>
                </c:pt>
                <c:pt idx="643">
                  <c:v>104.0518392528389</c:v>
                </c:pt>
                <c:pt idx="644">
                  <c:v>104.05195413720952</c:v>
                </c:pt>
                <c:pt idx="645">
                  <c:v>104.0520690188436</c:v>
                </c:pt>
                <c:pt idx="646">
                  <c:v>104.05218389774117</c:v>
                </c:pt>
                <c:pt idx="647">
                  <c:v>104.05229877390228</c:v>
                </c:pt>
                <c:pt idx="648">
                  <c:v>104.05241364732699</c:v>
                </c:pt>
                <c:pt idx="649">
                  <c:v>104.05252851801529</c:v>
                </c:pt>
                <c:pt idx="650">
                  <c:v>104.05264338596723</c:v>
                </c:pt>
                <c:pt idx="651">
                  <c:v>104.05275825118287</c:v>
                </c:pt>
                <c:pt idx="652">
                  <c:v>104.05287311366222</c:v>
                </c:pt>
                <c:pt idx="653">
                  <c:v>104.05298797340532</c:v>
                </c:pt>
                <c:pt idx="654">
                  <c:v>104.05310283041221</c:v>
                </c:pt>
                <c:pt idx="655">
                  <c:v>104.05321768468293</c:v>
                </c:pt>
                <c:pt idx="656">
                  <c:v>104.05333253621752</c:v>
                </c:pt>
                <c:pt idx="657">
                  <c:v>104.053447385016</c:v>
                </c:pt>
                <c:pt idx="658">
                  <c:v>104.05356223107843</c:v>
                </c:pt>
                <c:pt idx="659">
                  <c:v>104.05367707440482</c:v>
                </c:pt>
                <c:pt idx="660">
                  <c:v>104.0537919149952</c:v>
                </c:pt>
                <c:pt idx="661">
                  <c:v>104.05390675284966</c:v>
                </c:pt>
                <c:pt idx="662">
                  <c:v>104.05402158796819</c:v>
                </c:pt>
                <c:pt idx="663">
                  <c:v>104.05413642035083</c:v>
                </c:pt>
                <c:pt idx="664">
                  <c:v>104.05425124999761</c:v>
                </c:pt>
                <c:pt idx="665">
                  <c:v>104.05436607690859</c:v>
                </c:pt>
                <c:pt idx="666">
                  <c:v>104.05448090108379</c:v>
                </c:pt>
                <c:pt idx="667">
                  <c:v>104.05459572252326</c:v>
                </c:pt>
                <c:pt idx="668">
                  <c:v>104.05471054122702</c:v>
                </c:pt>
                <c:pt idx="669">
                  <c:v>104.0548253571951</c:v>
                </c:pt>
                <c:pt idx="670">
                  <c:v>104.05494017042757</c:v>
                </c:pt>
                <c:pt idx="671">
                  <c:v>104.05505498092442</c:v>
                </c:pt>
                <c:pt idx="672">
                  <c:v>104.05516978868573</c:v>
                </c:pt>
                <c:pt idx="673">
                  <c:v>104.05528459371151</c:v>
                </c:pt>
                <c:pt idx="674">
                  <c:v>104.0553993960018</c:v>
                </c:pt>
                <c:pt idx="675">
                  <c:v>104.05551419555664</c:v>
                </c:pt>
                <c:pt idx="676">
                  <c:v>104.05562899237607</c:v>
                </c:pt>
                <c:pt idx="677">
                  <c:v>104.05574378646011</c:v>
                </c:pt>
                <c:pt idx="678">
                  <c:v>104.05585857780883</c:v>
                </c:pt>
                <c:pt idx="679">
                  <c:v>104.05597336642222</c:v>
                </c:pt>
                <c:pt idx="680">
                  <c:v>104.05608815230036</c:v>
                </c:pt>
                <c:pt idx="681">
                  <c:v>104.05620293544324</c:v>
                </c:pt>
                <c:pt idx="682">
                  <c:v>104.05631771585094</c:v>
                </c:pt>
                <c:pt idx="683">
                  <c:v>104.05643249352347</c:v>
                </c:pt>
                <c:pt idx="684">
                  <c:v>104.05654726846089</c:v>
                </c:pt>
                <c:pt idx="685">
                  <c:v>104.0566620406632</c:v>
                </c:pt>
                <c:pt idx="686">
                  <c:v>104.05677681013047</c:v>
                </c:pt>
                <c:pt idx="687">
                  <c:v>104.05689157686271</c:v>
                </c:pt>
                <c:pt idx="688">
                  <c:v>104.05700634085997</c:v>
                </c:pt>
                <c:pt idx="689">
                  <c:v>104.0571211021223</c:v>
                </c:pt>
                <c:pt idx="690">
                  <c:v>104.0572358606497</c:v>
                </c:pt>
                <c:pt idx="691">
                  <c:v>104.05735061644222</c:v>
                </c:pt>
                <c:pt idx="692">
                  <c:v>104.05746536949994</c:v>
                </c:pt>
                <c:pt idx="693">
                  <c:v>104.05758011982282</c:v>
                </c:pt>
                <c:pt idx="694">
                  <c:v>104.05769486741094</c:v>
                </c:pt>
                <c:pt idx="695">
                  <c:v>104.05780961226435</c:v>
                </c:pt>
                <c:pt idx="696">
                  <c:v>104.05792435438305</c:v>
                </c:pt>
                <c:pt idx="697">
                  <c:v>104.05803909376711</c:v>
                </c:pt>
                <c:pt idx="698">
                  <c:v>104.05815383041654</c:v>
                </c:pt>
                <c:pt idx="699">
                  <c:v>104.05826856433137</c:v>
                </c:pt>
                <c:pt idx="700">
                  <c:v>104.05838329551166</c:v>
                </c:pt>
                <c:pt idx="701">
                  <c:v>104.05849802395744</c:v>
                </c:pt>
                <c:pt idx="702">
                  <c:v>104.05861274966873</c:v>
                </c:pt>
                <c:pt idx="703">
                  <c:v>104.05872747264559</c:v>
                </c:pt>
                <c:pt idx="704">
                  <c:v>104.05884219288805</c:v>
                </c:pt>
                <c:pt idx="705">
                  <c:v>104.05895691039615</c:v>
                </c:pt>
                <c:pt idx="706">
                  <c:v>104.05907162516991</c:v>
                </c:pt>
                <c:pt idx="707">
                  <c:v>104.05918633720935</c:v>
                </c:pt>
                <c:pt idx="708">
                  <c:v>104.05930104651455</c:v>
                </c:pt>
                <c:pt idx="709">
                  <c:v>104.05941575308552</c:v>
                </c:pt>
                <c:pt idx="710">
                  <c:v>104.0595304569223</c:v>
                </c:pt>
                <c:pt idx="711">
                  <c:v>104.05964515802494</c:v>
                </c:pt>
                <c:pt idx="712">
                  <c:v>104.05975985639343</c:v>
                </c:pt>
                <c:pt idx="713">
                  <c:v>104.05987455202786</c:v>
                </c:pt>
                <c:pt idx="714">
                  <c:v>104.05998924492825</c:v>
                </c:pt>
                <c:pt idx="715">
                  <c:v>104.06010393509465</c:v>
                </c:pt>
                <c:pt idx="716">
                  <c:v>104.06021862252705</c:v>
                </c:pt>
                <c:pt idx="717">
                  <c:v>104.06033330722552</c:v>
                </c:pt>
                <c:pt idx="718">
                  <c:v>104.0604479891901</c:v>
                </c:pt>
                <c:pt idx="719">
                  <c:v>104.06056266842081</c:v>
                </c:pt>
                <c:pt idx="720">
                  <c:v>104.06067734491769</c:v>
                </c:pt>
                <c:pt idx="721">
                  <c:v>104.06079201868079</c:v>
                </c:pt>
                <c:pt idx="722">
                  <c:v>104.06090668971011</c:v>
                </c:pt>
                <c:pt idx="723">
                  <c:v>104.06102135800573</c:v>
                </c:pt>
                <c:pt idx="724">
                  <c:v>104.06113602356766</c:v>
                </c:pt>
                <c:pt idx="725">
                  <c:v>104.06125068639595</c:v>
                </c:pt>
                <c:pt idx="726">
                  <c:v>104.06136534649062</c:v>
                </c:pt>
                <c:pt idx="727">
                  <c:v>104.06148000385173</c:v>
                </c:pt>
                <c:pt idx="728">
                  <c:v>104.06159465847928</c:v>
                </c:pt>
                <c:pt idx="729">
                  <c:v>104.06170931037335</c:v>
                </c:pt>
                <c:pt idx="730">
                  <c:v>104.06182395953392</c:v>
                </c:pt>
                <c:pt idx="731">
                  <c:v>104.06193860596107</c:v>
                </c:pt>
                <c:pt idx="732">
                  <c:v>104.06205324965484</c:v>
                </c:pt>
                <c:pt idx="733">
                  <c:v>104.06216789061524</c:v>
                </c:pt>
                <c:pt idx="734">
                  <c:v>104.06228252884233</c:v>
                </c:pt>
                <c:pt idx="735">
                  <c:v>104.06239716433612</c:v>
                </c:pt>
                <c:pt idx="736">
                  <c:v>104.06251179709668</c:v>
                </c:pt>
                <c:pt idx="737">
                  <c:v>104.062626427124</c:v>
                </c:pt>
                <c:pt idx="738">
                  <c:v>104.06274105441814</c:v>
                </c:pt>
                <c:pt idx="739">
                  <c:v>104.06285567897916</c:v>
                </c:pt>
                <c:pt idx="740">
                  <c:v>104.06297030080707</c:v>
                </c:pt>
                <c:pt idx="741">
                  <c:v>104.0630849199019</c:v>
                </c:pt>
                <c:pt idx="742">
                  <c:v>104.0631995362637</c:v>
                </c:pt>
                <c:pt idx="743">
                  <c:v>104.06331414989249</c:v>
                </c:pt>
                <c:pt idx="744">
                  <c:v>104.06342876078833</c:v>
                </c:pt>
                <c:pt idx="745">
                  <c:v>104.06354336895123</c:v>
                </c:pt>
                <c:pt idx="746">
                  <c:v>104.06365797438127</c:v>
                </c:pt>
                <c:pt idx="747">
                  <c:v>104.06377257707844</c:v>
                </c:pt>
                <c:pt idx="748">
                  <c:v>104.06388717704277</c:v>
                </c:pt>
                <c:pt idx="749">
                  <c:v>104.06400177427436</c:v>
                </c:pt>
                <c:pt idx="750">
                  <c:v>104.06411636877318</c:v>
                </c:pt>
                <c:pt idx="751">
                  <c:v>104.06423096053929</c:v>
                </c:pt>
                <c:pt idx="752">
                  <c:v>104.06434554957272</c:v>
                </c:pt>
                <c:pt idx="753">
                  <c:v>104.06446013587353</c:v>
                </c:pt>
                <c:pt idx="754">
                  <c:v>104.06457471944174</c:v>
                </c:pt>
                <c:pt idx="755">
                  <c:v>104.06468930027738</c:v>
                </c:pt>
                <c:pt idx="756">
                  <c:v>104.06480387838049</c:v>
                </c:pt>
                <c:pt idx="757">
                  <c:v>104.0649184537511</c:v>
                </c:pt>
                <c:pt idx="758">
                  <c:v>104.06503302638927</c:v>
                </c:pt>
                <c:pt idx="759">
                  <c:v>104.06514759629501</c:v>
                </c:pt>
                <c:pt idx="760">
                  <c:v>104.06526216346835</c:v>
                </c:pt>
                <c:pt idx="761">
                  <c:v>104.06537672790937</c:v>
                </c:pt>
                <c:pt idx="762">
                  <c:v>104.06549128961805</c:v>
                </c:pt>
                <c:pt idx="763">
                  <c:v>104.06560584859446</c:v>
                </c:pt>
                <c:pt idx="764">
                  <c:v>104.06572040483863</c:v>
                </c:pt>
                <c:pt idx="765">
                  <c:v>104.06583495835061</c:v>
                </c:pt>
                <c:pt idx="766">
                  <c:v>104.06594950913041</c:v>
                </c:pt>
                <c:pt idx="767">
                  <c:v>104.06606405717807</c:v>
                </c:pt>
                <c:pt idx="768">
                  <c:v>104.06617860249365</c:v>
                </c:pt>
                <c:pt idx="769">
                  <c:v>104.06629314507715</c:v>
                </c:pt>
                <c:pt idx="770">
                  <c:v>104.06640768492865</c:v>
                </c:pt>
                <c:pt idx="771">
                  <c:v>104.06652222204814</c:v>
                </c:pt>
                <c:pt idx="772">
                  <c:v>104.0666367564357</c:v>
                </c:pt>
                <c:pt idx="773">
                  <c:v>104.06675128809131</c:v>
                </c:pt>
                <c:pt idx="774">
                  <c:v>104.06686581701506</c:v>
                </c:pt>
                <c:pt idx="775">
                  <c:v>104.06698034320696</c:v>
                </c:pt>
                <c:pt idx="776">
                  <c:v>104.06709486666706</c:v>
                </c:pt>
                <c:pt idx="777">
                  <c:v>104.06720938739539</c:v>
                </c:pt>
                <c:pt idx="778">
                  <c:v>104.06732390539199</c:v>
                </c:pt>
                <c:pt idx="779">
                  <c:v>104.06743842065687</c:v>
                </c:pt>
                <c:pt idx="780">
                  <c:v>104.0675529331901</c:v>
                </c:pt>
                <c:pt idx="781">
                  <c:v>104.06766744299172</c:v>
                </c:pt>
                <c:pt idx="782">
                  <c:v>104.06778195006171</c:v>
                </c:pt>
                <c:pt idx="783">
                  <c:v>104.06789645440017</c:v>
                </c:pt>
                <c:pt idx="784">
                  <c:v>104.0680109560071</c:v>
                </c:pt>
                <c:pt idx="785">
                  <c:v>104.06812545488255</c:v>
                </c:pt>
                <c:pt idx="786">
                  <c:v>104.06823995102656</c:v>
                </c:pt>
                <c:pt idx="787">
                  <c:v>104.06835444443915</c:v>
                </c:pt>
                <c:pt idx="788">
                  <c:v>104.06846893512036</c:v>
                </c:pt>
                <c:pt idx="789">
                  <c:v>104.06858342307025</c:v>
                </c:pt>
                <c:pt idx="790">
                  <c:v>104.06869790828881</c:v>
                </c:pt>
                <c:pt idx="791">
                  <c:v>104.06881239077612</c:v>
                </c:pt>
                <c:pt idx="792">
                  <c:v>104.06892687053218</c:v>
                </c:pt>
                <c:pt idx="793">
                  <c:v>104.06904134755706</c:v>
                </c:pt>
                <c:pt idx="794">
                  <c:v>104.06915582185077</c:v>
                </c:pt>
                <c:pt idx="795">
                  <c:v>104.06927029341335</c:v>
                </c:pt>
                <c:pt idx="796">
                  <c:v>104.06938476224487</c:v>
                </c:pt>
                <c:pt idx="797">
                  <c:v>104.06949922834534</c:v>
                </c:pt>
                <c:pt idx="798">
                  <c:v>104.06961369171476</c:v>
                </c:pt>
                <c:pt idx="799">
                  <c:v>104.06972815235322</c:v>
                </c:pt>
                <c:pt idx="800">
                  <c:v>104.06984261026075</c:v>
                </c:pt>
                <c:pt idx="801">
                  <c:v>104.06995706543736</c:v>
                </c:pt>
                <c:pt idx="802">
                  <c:v>104.07007151788311</c:v>
                </c:pt>
                <c:pt idx="803">
                  <c:v>104.07018596759801</c:v>
                </c:pt>
                <c:pt idx="804">
                  <c:v>104.07030041458211</c:v>
                </c:pt>
                <c:pt idx="805">
                  <c:v>104.07041485883548</c:v>
                </c:pt>
                <c:pt idx="806">
                  <c:v>104.07052930035807</c:v>
                </c:pt>
                <c:pt idx="807">
                  <c:v>104.07064373915</c:v>
                </c:pt>
                <c:pt idx="808">
                  <c:v>104.0707581752113</c:v>
                </c:pt>
                <c:pt idx="809">
                  <c:v>104.07087260854195</c:v>
                </c:pt>
                <c:pt idx="810">
                  <c:v>104.07098703914203</c:v>
                </c:pt>
                <c:pt idx="811">
                  <c:v>104.07110146701156</c:v>
                </c:pt>
                <c:pt idx="812">
                  <c:v>104.07121589215056</c:v>
                </c:pt>
                <c:pt idx="813">
                  <c:v>104.07133031455911</c:v>
                </c:pt>
                <c:pt idx="814">
                  <c:v>104.07144473423722</c:v>
                </c:pt>
                <c:pt idx="815">
                  <c:v>104.07155915118493</c:v>
                </c:pt>
                <c:pt idx="816">
                  <c:v>104.07167356540225</c:v>
                </c:pt>
                <c:pt idx="817">
                  <c:v>104.07178797688927</c:v>
                </c:pt>
                <c:pt idx="818">
                  <c:v>104.07190238564597</c:v>
                </c:pt>
                <c:pt idx="819">
                  <c:v>104.07201679167243</c:v>
                </c:pt>
                <c:pt idx="820">
                  <c:v>104.07213119496866</c:v>
                </c:pt>
                <c:pt idx="821">
                  <c:v>104.07224559553472</c:v>
                </c:pt>
                <c:pt idx="822">
                  <c:v>104.07235999337064</c:v>
                </c:pt>
                <c:pt idx="823">
                  <c:v>104.07247438847642</c:v>
                </c:pt>
                <c:pt idx="824">
                  <c:v>104.07258878085214</c:v>
                </c:pt>
                <c:pt idx="825">
                  <c:v>104.07270317049782</c:v>
                </c:pt>
                <c:pt idx="826">
                  <c:v>104.07281755741347</c:v>
                </c:pt>
                <c:pt idx="827">
                  <c:v>104.07293194159918</c:v>
                </c:pt>
                <c:pt idx="828">
                  <c:v>104.07304632305494</c:v>
                </c:pt>
                <c:pt idx="829">
                  <c:v>104.07316070178079</c:v>
                </c:pt>
                <c:pt idx="830">
                  <c:v>104.07327507777681</c:v>
                </c:pt>
                <c:pt idx="831">
                  <c:v>104.07338945104298</c:v>
                </c:pt>
                <c:pt idx="832">
                  <c:v>104.07350382157939</c:v>
                </c:pt>
                <c:pt idx="833">
                  <c:v>104.07361818938602</c:v>
                </c:pt>
                <c:pt idx="834">
                  <c:v>104.07373255446294</c:v>
                </c:pt>
                <c:pt idx="835">
                  <c:v>104.07384691681018</c:v>
                </c:pt>
                <c:pt idx="836">
                  <c:v>104.07396127642777</c:v>
                </c:pt>
                <c:pt idx="837">
                  <c:v>104.07407563331576</c:v>
                </c:pt>
                <c:pt idx="838">
                  <c:v>104.07418998747417</c:v>
                </c:pt>
                <c:pt idx="839">
                  <c:v>104.07430433890303</c:v>
                </c:pt>
                <c:pt idx="840">
                  <c:v>104.0744186876024</c:v>
                </c:pt>
                <c:pt idx="841">
                  <c:v>104.07453303357232</c:v>
                </c:pt>
                <c:pt idx="842">
                  <c:v>104.07464737681279</c:v>
                </c:pt>
                <c:pt idx="843">
                  <c:v>104.07476171732387</c:v>
                </c:pt>
                <c:pt idx="844">
                  <c:v>104.07487605510559</c:v>
                </c:pt>
                <c:pt idx="845">
                  <c:v>104.07499039015801</c:v>
                </c:pt>
                <c:pt idx="846">
                  <c:v>104.07510472248113</c:v>
                </c:pt>
                <c:pt idx="847">
                  <c:v>104.07521905207498</c:v>
                </c:pt>
                <c:pt idx="848">
                  <c:v>104.07533337893966</c:v>
                </c:pt>
                <c:pt idx="849">
                  <c:v>104.07544770307516</c:v>
                </c:pt>
                <c:pt idx="850">
                  <c:v>104.07556202448148</c:v>
                </c:pt>
                <c:pt idx="851">
                  <c:v>104.07567634315873</c:v>
                </c:pt>
                <c:pt idx="852">
                  <c:v>104.0757906591069</c:v>
                </c:pt>
                <c:pt idx="853">
                  <c:v>104.07590497232606</c:v>
                </c:pt>
                <c:pt idx="854">
                  <c:v>104.0760192828162</c:v>
                </c:pt>
                <c:pt idx="855">
                  <c:v>104.07613359057738</c:v>
                </c:pt>
                <c:pt idx="856">
                  <c:v>104.07624789560965</c:v>
                </c:pt>
                <c:pt idx="857">
                  <c:v>104.07636219791301</c:v>
                </c:pt>
                <c:pt idx="858">
                  <c:v>104.07647649748753</c:v>
                </c:pt>
                <c:pt idx="859">
                  <c:v>104.07659079433324</c:v>
                </c:pt>
                <c:pt idx="860">
                  <c:v>104.07670508845015</c:v>
                </c:pt>
                <c:pt idx="861">
                  <c:v>104.07681937983833</c:v>
                </c:pt>
                <c:pt idx="862">
                  <c:v>104.0769336684978</c:v>
                </c:pt>
                <c:pt idx="863">
                  <c:v>104.07704795442859</c:v>
                </c:pt>
                <c:pt idx="864">
                  <c:v>104.07716223763076</c:v>
                </c:pt>
                <c:pt idx="865">
                  <c:v>104.07727651810431</c:v>
                </c:pt>
                <c:pt idx="866">
                  <c:v>104.07739079584931</c:v>
                </c:pt>
                <c:pt idx="867">
                  <c:v>104.0775050708658</c:v>
                </c:pt>
                <c:pt idx="868">
                  <c:v>104.07761934315376</c:v>
                </c:pt>
                <c:pt idx="869">
                  <c:v>104.07773361271329</c:v>
                </c:pt>
                <c:pt idx="870">
                  <c:v>104.07784787954439</c:v>
                </c:pt>
                <c:pt idx="871">
                  <c:v>104.07796214364711</c:v>
                </c:pt>
                <c:pt idx="872">
                  <c:v>104.07807640502149</c:v>
                </c:pt>
                <c:pt idx="873">
                  <c:v>104.07819066366753</c:v>
                </c:pt>
                <c:pt idx="874">
                  <c:v>104.07830491958532</c:v>
                </c:pt>
                <c:pt idx="875">
                  <c:v>104.07841917277486</c:v>
                </c:pt>
                <c:pt idx="876">
                  <c:v>104.07853342323619</c:v>
                </c:pt>
                <c:pt idx="877">
                  <c:v>104.07864767096937</c:v>
                </c:pt>
                <c:pt idx="878">
                  <c:v>104.0787619159744</c:v>
                </c:pt>
                <c:pt idx="879">
                  <c:v>104.07887615825135</c:v>
                </c:pt>
                <c:pt idx="880">
                  <c:v>104.07899039780024</c:v>
                </c:pt>
                <c:pt idx="881">
                  <c:v>104.0791046346211</c:v>
                </c:pt>
                <c:pt idx="882">
                  <c:v>104.07921886871398</c:v>
                </c:pt>
                <c:pt idx="883">
                  <c:v>104.07933310007888</c:v>
                </c:pt>
                <c:pt idx="884">
                  <c:v>104.07944732871591</c:v>
                </c:pt>
                <c:pt idx="885">
                  <c:v>104.07956155462503</c:v>
                </c:pt>
                <c:pt idx="886">
                  <c:v>104.07967577780633</c:v>
                </c:pt>
                <c:pt idx="887">
                  <c:v>104.07978999825981</c:v>
                </c:pt>
                <c:pt idx="888">
                  <c:v>104.07990421598551</c:v>
                </c:pt>
                <c:pt idx="889">
                  <c:v>104.08001843098347</c:v>
                </c:pt>
                <c:pt idx="890">
                  <c:v>104.08013264325375</c:v>
                </c:pt>
                <c:pt idx="891">
                  <c:v>104.08024685279635</c:v>
                </c:pt>
                <c:pt idx="892">
                  <c:v>104.08036105961132</c:v>
                </c:pt>
                <c:pt idx="893">
                  <c:v>104.08047526369872</c:v>
                </c:pt>
                <c:pt idx="894">
                  <c:v>104.08058946505855</c:v>
                </c:pt>
                <c:pt idx="895">
                  <c:v>104.08070366369087</c:v>
                </c:pt>
                <c:pt idx="896">
                  <c:v>104.0808178595957</c:v>
                </c:pt>
                <c:pt idx="897">
                  <c:v>104.08093205277309</c:v>
                </c:pt>
                <c:pt idx="898">
                  <c:v>104.08104624322306</c:v>
                </c:pt>
                <c:pt idx="899">
                  <c:v>104.08116043094566</c:v>
                </c:pt>
                <c:pt idx="900">
                  <c:v>104.08127461594091</c:v>
                </c:pt>
                <c:pt idx="901">
                  <c:v>104.08138879820888</c:v>
                </c:pt>
                <c:pt idx="902">
                  <c:v>104.08150297774958</c:v>
                </c:pt>
                <c:pt idx="903">
                  <c:v>104.08161715456303</c:v>
                </c:pt>
                <c:pt idx="904">
                  <c:v>104.0817313286493</c:v>
                </c:pt>
                <c:pt idx="905">
                  <c:v>104.0818455000084</c:v>
                </c:pt>
                <c:pt idx="906">
                  <c:v>104.08195966864038</c:v>
                </c:pt>
                <c:pt idx="907">
                  <c:v>104.08207383454527</c:v>
                </c:pt>
                <c:pt idx="908">
                  <c:v>104.08218799772311</c:v>
                </c:pt>
                <c:pt idx="909">
                  <c:v>104.08230215817392</c:v>
                </c:pt>
                <c:pt idx="910">
                  <c:v>104.08241631589779</c:v>
                </c:pt>
                <c:pt idx="911">
                  <c:v>104.0825304708947</c:v>
                </c:pt>
                <c:pt idx="912">
                  <c:v>104.0826446231647</c:v>
                </c:pt>
                <c:pt idx="913">
                  <c:v>104.08275877270782</c:v>
                </c:pt>
                <c:pt idx="914">
                  <c:v>104.08287291952412</c:v>
                </c:pt>
                <c:pt idx="915">
                  <c:v>104.08298706361361</c:v>
                </c:pt>
                <c:pt idx="916">
                  <c:v>104.08310120497636</c:v>
                </c:pt>
                <c:pt idx="917">
                  <c:v>104.08321534361237</c:v>
                </c:pt>
                <c:pt idx="918">
                  <c:v>104.08332947952168</c:v>
                </c:pt>
                <c:pt idx="919">
                  <c:v>104.08344361270436</c:v>
                </c:pt>
                <c:pt idx="920">
                  <c:v>104.08355774316038</c:v>
                </c:pt>
                <c:pt idx="921">
                  <c:v>104.08367187088986</c:v>
                </c:pt>
                <c:pt idx="922">
                  <c:v>104.08378599589277</c:v>
                </c:pt>
                <c:pt idx="923">
                  <c:v>104.08390011816917</c:v>
                </c:pt>
                <c:pt idx="924">
                  <c:v>104.08401423771909</c:v>
                </c:pt>
                <c:pt idx="925">
                  <c:v>104.08412835454259</c:v>
                </c:pt>
                <c:pt idx="926">
                  <c:v>104.08424246863966</c:v>
                </c:pt>
                <c:pt idx="927">
                  <c:v>104.08435658001038</c:v>
                </c:pt>
                <c:pt idx="928">
                  <c:v>104.08447068865476</c:v>
                </c:pt>
                <c:pt idx="929">
                  <c:v>104.08458479457286</c:v>
                </c:pt>
                <c:pt idx="930">
                  <c:v>104.08469889776471</c:v>
                </c:pt>
                <c:pt idx="931">
                  <c:v>104.08481299823032</c:v>
                </c:pt>
                <c:pt idx="932">
                  <c:v>104.08492709596975</c:v>
                </c:pt>
                <c:pt idx="933">
                  <c:v>104.08504119098303</c:v>
                </c:pt>
                <c:pt idx="934">
                  <c:v>104.08515528327018</c:v>
                </c:pt>
                <c:pt idx="935">
                  <c:v>104.08526937283128</c:v>
                </c:pt>
                <c:pt idx="936">
                  <c:v>104.08538345966632</c:v>
                </c:pt>
                <c:pt idx="937">
                  <c:v>104.08549754377535</c:v>
                </c:pt>
                <c:pt idx="938">
                  <c:v>104.08561162515841</c:v>
                </c:pt>
                <c:pt idx="939">
                  <c:v>104.08572570381556</c:v>
                </c:pt>
                <c:pt idx="940">
                  <c:v>104.08583977974679</c:v>
                </c:pt>
                <c:pt idx="941">
                  <c:v>104.08595385295216</c:v>
                </c:pt>
                <c:pt idx="942">
                  <c:v>104.0860679234317</c:v>
                </c:pt>
                <c:pt idx="943">
                  <c:v>104.08618199118546</c:v>
                </c:pt>
                <c:pt idx="944">
                  <c:v>104.08629605621347</c:v>
                </c:pt>
                <c:pt idx="945">
                  <c:v>104.08641011851576</c:v>
                </c:pt>
                <c:pt idx="946">
                  <c:v>104.08652417809235</c:v>
                </c:pt>
                <c:pt idx="947">
                  <c:v>104.08663823494331</c:v>
                </c:pt>
                <c:pt idx="948">
                  <c:v>104.08675228906864</c:v>
                </c:pt>
                <c:pt idx="949">
                  <c:v>104.08686634046842</c:v>
                </c:pt>
                <c:pt idx="950">
                  <c:v>104.08698038914264</c:v>
                </c:pt>
                <c:pt idx="951">
                  <c:v>104.08709443509137</c:v>
                </c:pt>
                <c:pt idx="952">
                  <c:v>104.08720847831462</c:v>
                </c:pt>
                <c:pt idx="953">
                  <c:v>104.08732251881246</c:v>
                </c:pt>
                <c:pt idx="954">
                  <c:v>104.08743655658489</c:v>
                </c:pt>
                <c:pt idx="955">
                  <c:v>104.08755059163198</c:v>
                </c:pt>
                <c:pt idx="956">
                  <c:v>104.08766462395373</c:v>
                </c:pt>
                <c:pt idx="957">
                  <c:v>104.0877786535502</c:v>
                </c:pt>
                <c:pt idx="958">
                  <c:v>104.08789268042142</c:v>
                </c:pt>
                <c:pt idx="959">
                  <c:v>104.08800670456742</c:v>
                </c:pt>
                <c:pt idx="960">
                  <c:v>104.08812072598823</c:v>
                </c:pt>
                <c:pt idx="961">
                  <c:v>104.08823474468393</c:v>
                </c:pt>
                <c:pt idx="962">
                  <c:v>104.08834876065451</c:v>
                </c:pt>
                <c:pt idx="963">
                  <c:v>104.08846277390001</c:v>
                </c:pt>
                <c:pt idx="964">
                  <c:v>104.08857678442048</c:v>
                </c:pt>
                <c:pt idx="965">
                  <c:v>104.08869079221596</c:v>
                </c:pt>
                <c:pt idx="966">
                  <c:v>104.08880479728647</c:v>
                </c:pt>
                <c:pt idx="967">
                  <c:v>104.08891879963207</c:v>
                </c:pt>
                <c:pt idx="968">
                  <c:v>104.08903279925276</c:v>
                </c:pt>
                <c:pt idx="969">
                  <c:v>104.0891467961486</c:v>
                </c:pt>
                <c:pt idx="970">
                  <c:v>104.08926079031963</c:v>
                </c:pt>
                <c:pt idx="971">
                  <c:v>104.08937478176587</c:v>
                </c:pt>
                <c:pt idx="972">
                  <c:v>104.08948877048736</c:v>
                </c:pt>
                <c:pt idx="973">
                  <c:v>104.08960275648415</c:v>
                </c:pt>
                <c:pt idx="974">
                  <c:v>104.08971673975627</c:v>
                </c:pt>
                <c:pt idx="975">
                  <c:v>104.08983072030375</c:v>
                </c:pt>
                <c:pt idx="976">
                  <c:v>104.08994469812662</c:v>
                </c:pt>
                <c:pt idx="977">
                  <c:v>104.09005867322492</c:v>
                </c:pt>
                <c:pt idx="978">
                  <c:v>104.0901726455987</c:v>
                </c:pt>
                <c:pt idx="979">
                  <c:v>104.09028661524799</c:v>
                </c:pt>
                <c:pt idx="980">
                  <c:v>104.09040058217283</c:v>
                </c:pt>
                <c:pt idx="981">
                  <c:v>104.09051454637321</c:v>
                </c:pt>
                <c:pt idx="982">
                  <c:v>104.09062850784923</c:v>
                </c:pt>
                <c:pt idx="983">
                  <c:v>104.0907424666009</c:v>
                </c:pt>
                <c:pt idx="984">
                  <c:v>104.09085642262825</c:v>
                </c:pt>
                <c:pt idx="985">
                  <c:v>104.09097037593133</c:v>
                </c:pt>
                <c:pt idx="986">
                  <c:v>104.09108432651016</c:v>
                </c:pt>
                <c:pt idx="987">
                  <c:v>104.0911982743648</c:v>
                </c:pt>
                <c:pt idx="988">
                  <c:v>104.09131221949524</c:v>
                </c:pt>
                <c:pt idx="989">
                  <c:v>104.09142616190157</c:v>
                </c:pt>
                <c:pt idx="990">
                  <c:v>104.09154010158377</c:v>
                </c:pt>
                <c:pt idx="991">
                  <c:v>104.09165403854195</c:v>
                </c:pt>
                <c:pt idx="992">
                  <c:v>104.09176797277607</c:v>
                </c:pt>
                <c:pt idx="993">
                  <c:v>104.09188190428621</c:v>
                </c:pt>
                <c:pt idx="994">
                  <c:v>104.0919958330724</c:v>
                </c:pt>
                <c:pt idx="995">
                  <c:v>104.09210975913469</c:v>
                </c:pt>
                <c:pt idx="996">
                  <c:v>104.09222368247306</c:v>
                </c:pt>
                <c:pt idx="997">
                  <c:v>104.09233760308761</c:v>
                </c:pt>
                <c:pt idx="998">
                  <c:v>104.09245152097836</c:v>
                </c:pt>
                <c:pt idx="999">
                  <c:v>104.09256543614531</c:v>
                </c:pt>
                <c:pt idx="1000">
                  <c:v>104.09267934858853</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Calculs!$AG$4:$AG$1004</c:f>
              <c:numCache>
                <c:formatCode>0.00</c:formatCode>
                <c:ptCount val="1001"/>
                <c:pt idx="0">
                  <c:v>0</c:v>
                </c:pt>
                <c:pt idx="1">
                  <c:v>-27.20049468890258</c:v>
                </c:pt>
                <c:pt idx="2">
                  <c:v>-27.134549871689913</c:v>
                </c:pt>
                <c:pt idx="3">
                  <c:v>-27.068893995818478</c:v>
                </c:pt>
                <c:pt idx="4">
                  <c:v>-27.00352536328279</c:v>
                </c:pt>
                <c:pt idx="5">
                  <c:v>-26.938442288522211</c:v>
                </c:pt>
                <c:pt idx="6">
                  <c:v>-26.8736430983109</c:v>
                </c:pt>
                <c:pt idx="7">
                  <c:v>-26.80912613164875</c:v>
                </c:pt>
                <c:pt idx="8">
                  <c:v>-26.744889739653438</c:v>
                </c:pt>
                <c:pt idx="9">
                  <c:v>-26.680932285453714</c:v>
                </c:pt>
                <c:pt idx="10">
                  <c:v>-26.617252144083633</c:v>
                </c:pt>
                <c:pt idx="11">
                  <c:v>-26.554044563571885</c:v>
                </c:pt>
                <c:pt idx="12">
                  <c:v>-26.491304131179806</c:v>
                </c:pt>
                <c:pt idx="13">
                  <c:v>-26.428828620325156</c:v>
                </c:pt>
                <c:pt idx="14">
                  <c:v>-26.366616548739778</c:v>
                </c:pt>
                <c:pt idx="15">
                  <c:v>-26.304666444537027</c:v>
                </c:pt>
                <c:pt idx="16">
                  <c:v>-26.242976846123749</c:v>
                </c:pt>
                <c:pt idx="17">
                  <c:v>-26.181546302113141</c:v>
                </c:pt>
                <c:pt idx="18">
                  <c:v>-26.120373371238468</c:v>
                </c:pt>
                <c:pt idx="19">
                  <c:v>-26.059456622267611</c:v>
                </c:pt>
                <c:pt idx="20">
                  <c:v>-25.998794633918543</c:v>
                </c:pt>
                <c:pt idx="21">
                  <c:v>-25.938287502164794</c:v>
                </c:pt>
                <c:pt idx="22">
                  <c:v>-25.877935667451553</c:v>
                </c:pt>
                <c:pt idx="23">
                  <c:v>-25.817838055055631</c:v>
                </c:pt>
                <c:pt idx="24">
                  <c:v>-25.757993236729344</c:v>
                </c:pt>
                <c:pt idx="25">
                  <c:v>-25.698399794238043</c:v>
                </c:pt>
                <c:pt idx="26">
                  <c:v>-25.639056319275156</c:v>
                </c:pt>
                <c:pt idx="27">
                  <c:v>-25.579961413378026</c:v>
                </c:pt>
                <c:pt idx="28">
                  <c:v>-25.521113687844661</c:v>
                </c:pt>
                <c:pt idx="29">
                  <c:v>-25.462511763651214</c:v>
                </c:pt>
                <c:pt idx="30">
                  <c:v>-25.404154271370309</c:v>
                </c:pt>
                <c:pt idx="31">
                  <c:v>-25.346039851090211</c:v>
                </c:pt>
                <c:pt idx="32">
                  <c:v>-25.288167152334683</c:v>
                </c:pt>
                <c:pt idx="33">
                  <c:v>-25.230534833983761</c:v>
                </c:pt>
                <c:pt idx="34">
                  <c:v>-25.173141564195156</c:v>
                </c:pt>
                <c:pt idx="35">
                  <c:v>-25.115986020326567</c:v>
                </c:pt>
                <c:pt idx="36">
                  <c:v>-25.059066888858652</c:v>
                </c:pt>
                <c:pt idx="37">
                  <c:v>-25.002382865318744</c:v>
                </c:pt>
                <c:pt idx="38">
                  <c:v>-24.945932654205379</c:v>
                </c:pt>
                <c:pt idx="39">
                  <c:v>-24.889714968913538</c:v>
                </c:pt>
                <c:pt idx="40">
                  <c:v>-24.833728531660491</c:v>
                </c:pt>
                <c:pt idx="41">
                  <c:v>-24.777972073412606</c:v>
                </c:pt>
                <c:pt idx="42">
                  <c:v>-24.72244433381255</c:v>
                </c:pt>
                <c:pt idx="43">
                  <c:v>-24.667144061107486</c:v>
                </c:pt>
                <c:pt idx="44">
                  <c:v>-24.612070012077783</c:v>
                </c:pt>
                <c:pt idx="45">
                  <c:v>-24.557220951966436</c:v>
                </c:pt>
                <c:pt idx="46">
                  <c:v>-24.502595654409223</c:v>
                </c:pt>
                <c:pt idx="47">
                  <c:v>-24.448192901365484</c:v>
                </c:pt>
                <c:pt idx="48">
                  <c:v>-24.39401148304956</c:v>
                </c:pt>
                <c:pt idx="49">
                  <c:v>-24.340050197862912</c:v>
                </c:pt>
                <c:pt idx="50">
                  <c:v>-24.286307852326875</c:v>
                </c:pt>
                <c:pt idx="51">
                  <c:v>-24.232783261016046</c:v>
                </c:pt>
                <c:pt idx="52">
                  <c:v>-24.179475246492295</c:v>
                </c:pt>
                <c:pt idx="53">
                  <c:v>-24.12638263923948</c:v>
                </c:pt>
                <c:pt idx="54">
                  <c:v>-24.073504277598644</c:v>
                </c:pt>
                <c:pt idx="55">
                  <c:v>-24.020839007703941</c:v>
                </c:pt>
                <c:pt idx="56">
                  <c:v>-23.968385683419157</c:v>
                </c:pt>
                <c:pt idx="57">
                  <c:v>-23.916143166274722</c:v>
                </c:pt>
                <c:pt idx="58">
                  <c:v>-23.864110325405491</c:v>
                </c:pt>
                <c:pt idx="59">
                  <c:v>-23.812286037488949</c:v>
                </c:pt>
                <c:pt idx="60">
                  <c:v>-23.76066918668409</c:v>
                </c:pt>
                <c:pt idx="61">
                  <c:v>-23.709258664570854</c:v>
                </c:pt>
                <c:pt idx="62">
                  <c:v>-23.658053370090123</c:v>
                </c:pt>
                <c:pt idx="63">
                  <c:v>-23.607052209484216</c:v>
                </c:pt>
                <c:pt idx="64">
                  <c:v>-23.556254096238099</c:v>
                </c:pt>
                <c:pt idx="65">
                  <c:v>-23.505657951021</c:v>
                </c:pt>
                <c:pt idx="66">
                  <c:v>-23.455262701628602</c:v>
                </c:pt>
                <c:pt idx="67">
                  <c:v>-23.405067282925806</c:v>
                </c:pt>
                <c:pt idx="68">
                  <c:v>-23.355070636790018</c:v>
                </c:pt>
                <c:pt idx="69">
                  <c:v>-23.305271712054942</c:v>
                </c:pt>
                <c:pt idx="70">
                  <c:v>-23.255669464454883</c:v>
                </c:pt>
                <c:pt idx="71">
                  <c:v>-23.206262856569644</c:v>
                </c:pt>
                <c:pt idx="72">
                  <c:v>-23.157050857769789</c:v>
                </c:pt>
                <c:pt idx="73">
                  <c:v>-23.108032444162603</c:v>
                </c:pt>
                <c:pt idx="74">
                  <c:v>-23.059206598538378</c:v>
                </c:pt>
                <c:pt idx="75">
                  <c:v>-23.010572310317247</c:v>
                </c:pt>
                <c:pt idx="76">
                  <c:v>-22.962128575496578</c:v>
                </c:pt>
                <c:pt idx="77">
                  <c:v>-22.913874396598771</c:v>
                </c:pt>
                <c:pt idx="78">
                  <c:v>-22.865808782619517</c:v>
                </c:pt>
                <c:pt idx="79">
                  <c:v>-22.817930748976622</c:v>
                </c:pt>
                <c:pt idx="80">
                  <c:v>-22.770239317459215</c:v>
                </c:pt>
                <c:pt idx="81">
                  <c:v>-22.722733516177481</c:v>
                </c:pt>
                <c:pt idx="82">
                  <c:v>-22.675412379512778</c:v>
                </c:pt>
                <c:pt idx="83">
                  <c:v>-22.628274948068295</c:v>
                </c:pt>
                <c:pt idx="84">
                  <c:v>-22.58132026862009</c:v>
                </c:pt>
                <c:pt idx="85">
                  <c:v>-22.534547394068596</c:v>
                </c:pt>
                <c:pt idx="86">
                  <c:v>-22.48795538339062</c:v>
                </c:pt>
                <c:pt idx="87">
                  <c:v>-22.441543301591629</c:v>
                </c:pt>
                <c:pt idx="88">
                  <c:v>-22.395310219658633</c:v>
                </c:pt>
                <c:pt idx="89">
                  <c:v>-22.349255214513427</c:v>
                </c:pt>
                <c:pt idx="90">
                  <c:v>-22.303377368966217</c:v>
                </c:pt>
                <c:pt idx="91">
                  <c:v>-22.257675771669707</c:v>
                </c:pt>
                <c:pt idx="92">
                  <c:v>-22.212149517073613</c:v>
                </c:pt>
                <c:pt idx="93">
                  <c:v>-22.166797705379523</c:v>
                </c:pt>
                <c:pt idx="94">
                  <c:v>-22.121619442496225</c:v>
                </c:pt>
                <c:pt idx="95">
                  <c:v>-22.076613839995403</c:v>
                </c:pt>
                <c:pt idx="96">
                  <c:v>-22.031780015067742</c:v>
                </c:pt>
                <c:pt idx="97">
                  <c:v>-21.987117090479401</c:v>
                </c:pt>
                <c:pt idx="98">
                  <c:v>-21.942624194528911</c:v>
                </c:pt>
                <c:pt idx="99">
                  <c:v>-21.898300461004435</c:v>
                </c:pt>
                <c:pt idx="100">
                  <c:v>-21.854145029141378</c:v>
                </c:pt>
                <c:pt idx="101">
                  <c:v>-21.810157043580446</c:v>
                </c:pt>
                <c:pt idx="102">
                  <c:v>-21.375652667718768</c:v>
                </c:pt>
                <c:pt idx="103">
                  <c:v>-20.957323199682609</c:v>
                </c:pt>
                <c:pt idx="104">
                  <c:v>-20.55436846023402</c:v>
                </c:pt>
                <c:pt idx="105">
                  <c:v>-20.166036468621499</c:v>
                </c:pt>
                <c:pt idx="106">
                  <c:v>-19.791619896373362</c:v>
                </c:pt>
                <c:pt idx="107">
                  <c:v>-19.430452816166088</c:v>
                </c:pt>
                <c:pt idx="108">
                  <c:v>-19.081907717426994</c:v>
                </c:pt>
                <c:pt idx="109">
                  <c:v>-18.745392763316417</c:v>
                </c:pt>
                <c:pt idx="110">
                  <c:v>-18.420349266369335</c:v>
                </c:pt>
                <c:pt idx="111">
                  <c:v>-18.106249362405936</c:v>
                </c:pt>
                <c:pt idx="112">
                  <c:v>-17.802593864381269</c:v>
                </c:pt>
                <c:pt idx="113">
                  <c:v>-17.50891027967063</c:v>
                </c:pt>
                <c:pt idx="114">
                  <c:v>-17.224750975907341</c:v>
                </c:pt>
                <c:pt idx="115">
                  <c:v>-16.949691481927911</c:v>
                </c:pt>
                <c:pt idx="116">
                  <c:v>-16.683328911657995</c:v>
                </c:pt>
                <c:pt idx="117">
                  <c:v>-16.4252804999098</c:v>
                </c:pt>
                <c:pt idx="118">
                  <c:v>-16.175182240073156</c:v>
                </c:pt>
                <c:pt idx="119">
                  <c:v>-15.932687614583688</c:v>
                </c:pt>
                <c:pt idx="120">
                  <c:v>-15.697466409853416</c:v>
                </c:pt>
                <c:pt idx="121">
                  <c:v>-15.469203608063538</c:v>
                </c:pt>
                <c:pt idx="122">
                  <c:v>-15.247598348854737</c:v>
                </c:pt>
                <c:pt idx="123">
                  <c:v>-15.032362954515515</c:v>
                </c:pt>
                <c:pt idx="124">
                  <c:v>-14.823222012771161</c:v>
                </c:pt>
                <c:pt idx="125">
                  <c:v>-14.619911511720691</c:v>
                </c:pt>
                <c:pt idx="126">
                  <c:v>-14.42217802186261</c:v>
                </c:pt>
                <c:pt idx="127">
                  <c:v>-14.229777920496451</c:v>
                </c:pt>
                <c:pt idx="128">
                  <c:v>-14.04247665409088</c:v>
                </c:pt>
                <c:pt idx="129">
                  <c:v>-13.860048034473206</c:v>
                </c:pt>
                <c:pt idx="130">
                  <c:v>-13.682273564923429</c:v>
                </c:pt>
                <c:pt idx="131">
                  <c:v>-13.508941792450477</c:v>
                </c:pt>
                <c:pt idx="132">
                  <c:v>-13.339847682691524</c:v>
                </c:pt>
                <c:pt idx="133">
                  <c:v>-13.174792014009292</c:v>
                </c:pt>
                <c:pt idx="134">
                  <c:v>-13.013580787468626</c:v>
                </c:pt>
                <c:pt idx="135">
                  <c:v>-12.856024649453481</c:v>
                </c:pt>
                <c:pt idx="136">
                  <c:v>-12.701938323740709</c:v>
                </c:pt>
                <c:pt idx="137">
                  <c:v>-12.551140049877926</c:v>
                </c:pt>
                <c:pt idx="138">
                  <c:v>-12.403451024720997</c:v>
                </c:pt>
                <c:pt idx="139">
                  <c:v>-12.258694843972538</c:v>
                </c:pt>
                <c:pt idx="140">
                  <c:v>-12.116696940527911</c:v>
                </c:pt>
                <c:pt idx="141">
                  <c:v>-11.977284016379988</c:v>
                </c:pt>
                <c:pt idx="142">
                  <c:v>-11.84028346475999</c:v>
                </c:pt>
                <c:pt idx="143">
                  <c:v>-11.705522779100583</c:v>
                </c:pt>
                <c:pt idx="144">
                  <c:v>-11.572828945300994</c:v>
                </c:pt>
                <c:pt idx="145">
                  <c:v>-11.442027813654962</c:v>
                </c:pt>
                <c:pt idx="146">
                  <c:v>-11.3129434466746</c:v>
                </c:pt>
                <c:pt idx="147">
                  <c:v>-11.185397438911208</c:v>
                </c:pt>
                <c:pt idx="148">
                  <c:v>-11.059208204744326</c:v>
                </c:pt>
                <c:pt idx="149">
                  <c:v>-10.934190229991032</c:v>
                </c:pt>
                <c:pt idx="150">
                  <c:v>-10.810153283089782</c:v>
                </c:pt>
                <c:pt idx="151">
                  <c:v>-10.686901581550963</c:v>
                </c:pt>
                <c:pt idx="152">
                  <c:v>-10.564232909358442</c:v>
                </c:pt>
                <c:pt idx="153">
                  <c:v>-10.441937681076235</c:v>
                </c:pt>
                <c:pt idx="154">
                  <c:v>-10.31979794859234</c:v>
                </c:pt>
                <c:pt idx="155">
                  <c:v>-10.197586346756175</c:v>
                </c:pt>
                <c:pt idx="156">
                  <c:v>-10.075064974685123</c:v>
                </c:pt>
                <c:pt idx="157">
                  <c:v>-9.9519842102907958</c:v>
                </c:pt>
                <c:pt idx="158">
                  <c:v>-9.8280814566816748</c:v>
                </c:pt>
                <c:pt idx="159">
                  <c:v>-9.7030798206302684</c:v>
                </c:pt>
                <c:pt idx="160">
                  <c:v>-9.5766867253642527</c:v>
                </c:pt>
                <c:pt idx="161">
                  <c:v>-9.4485924626926927</c:v>
                </c:pt>
                <c:pt idx="162">
                  <c:v>-9.3184686930787279</c:v>
                </c:pt>
                <c:pt idx="163">
                  <c:v>-9.1859669069202248</c:v>
                </c:pt>
                <c:pt idx="164">
                  <c:v>-9.0507168662353461</c:v>
                </c:pt>
                <c:pt idx="165">
                  <c:v>-8.9123250534426539</c:v>
                </c:pt>
                <c:pt idx="166">
                  <c:v>-8.7703731632812829</c:v>
                </c:pt>
                <c:pt idx="167">
                  <c:v>-8.62441668546996</c:v>
                </c:pt>
                <c:pt idx="168">
                  <c:v>-8.473983639803313</c:v>
                </c:pt>
                <c:pt idx="169">
                  <c:v>-8.3185735423700393</c:v>
                </c:pt>
                <c:pt idx="170">
                  <c:v>-8.1576567017437274</c:v>
                </c:pt>
                <c:pt idx="171">
                  <c:v>-7.9906739675315608</c:v>
                </c:pt>
                <c:pt idx="172">
                  <c:v>-7.8170370805676361</c:v>
                </c:pt>
                <c:pt idx="173">
                  <c:v>-7.6361298039983829</c:v>
                </c:pt>
                <c:pt idx="174">
                  <c:v>-7.4473100467554785</c:v>
                </c:pt>
                <c:pt idx="175">
                  <c:v>-7.2499132240120439</c:v>
                </c:pt>
                <c:pt idx="176">
                  <c:v>-7.0432571308311864</c:v>
                </c:pt>
                <c:pt idx="177">
                  <c:v>-6.8266486318288537</c:v>
                </c:pt>
                <c:pt idx="178">
                  <c:v>-6.5993924863281235</c:v>
                </c:pt>
                <c:pt idx="179">
                  <c:v>-6.3608026285625368</c:v>
                </c:pt>
                <c:pt idx="180">
                  <c:v>-6.1102161976404705</c:v>
                </c:pt>
                <c:pt idx="181">
                  <c:v>-5.847010552318209</c:v>
                </c:pt>
                <c:pt idx="182">
                  <c:v>-5.5706234003360633</c:v>
                </c:pt>
                <c:pt idx="183">
                  <c:v>-5.2805760106627924</c:v>
                </c:pt>
                <c:pt idx="184">
                  <c:v>-4.9764992513265565</c:v>
                </c:pt>
                <c:pt idx="185">
                  <c:v>-4.6581619026644701</c:v>
                </c:pt>
                <c:pt idx="186">
                  <c:v>-4.3255003416978592</c:v>
                </c:pt>
                <c:pt idx="187">
                  <c:v>-3.9786482965294581</c:v>
                </c:pt>
                <c:pt idx="188">
                  <c:v>-3.6179649646976006</c:v>
                </c:pt>
                <c:pt idx="189">
                  <c:v>-3.2440594280832951</c:v>
                </c:pt>
                <c:pt idx="190">
                  <c:v>-2.8578090459870391</c:v>
                </c:pt>
                <c:pt idx="191">
                  <c:v>-2.460369441801697</c:v>
                </c:pt>
                <c:pt idx="192">
                  <c:v>-2.0531738865723619</c:v>
                </c:pt>
                <c:pt idx="193">
                  <c:v>-1.6379203714274428</c:v>
                </c:pt>
                <c:pt idx="194">
                  <c:v>-1.216545456161475</c:v>
                </c:pt>
                <c:pt idx="195">
                  <c:v>-0.79118503357281833</c:v>
                </c:pt>
                <c:pt idx="196">
                  <c:v>-0.3641233494826458</c:v>
                </c:pt>
                <c:pt idx="197">
                  <c:v>6.2267191012500556E-2</c:v>
                </c:pt>
                <c:pt idx="198">
                  <c:v>0.48559189962811494</c:v>
                </c:pt>
                <c:pt idx="199">
                  <c:v>0.90350118614159647</c:v>
                </c:pt>
                <c:pt idx="200">
                  <c:v>1.3137550895912378</c:v>
                </c:pt>
                <c:pt idx="201">
                  <c:v>1.7142809260648497</c:v>
                </c:pt>
                <c:pt idx="202">
                  <c:v>2.1032207850353197</c:v>
                </c:pt>
                <c:pt idx="203">
                  <c:v>2.4789666839866995</c:v>
                </c:pt>
                <c:pt idx="204">
                  <c:v>2.8401824073665258</c:v>
                </c:pt>
                <c:pt idx="205">
                  <c:v>3.1858122328169256</c:v>
                </c:pt>
                <c:pt idx="206">
                  <c:v>3.5150777384308531</c:v>
                </c:pt>
                <c:pt idx="207">
                  <c:v>3.8274645962681033</c:v>
                </c:pt>
                <c:pt idx="208">
                  <c:v>4.1227016564115955</c:v>
                </c:pt>
                <c:pt idx="209">
                  <c:v>4.4007347318240262</c:v>
                </c:pt>
                <c:pt idx="210">
                  <c:v>4.6616973628314486</c:v>
                </c:pt>
                <c:pt idx="211">
                  <c:v>4.9058805443305822</c:v>
                </c:pt>
                <c:pt idx="212">
                  <c:v>5.1337030128868015</c:v>
                </c:pt>
                <c:pt idx="213">
                  <c:v>5.3456832783925643</c:v>
                </c:pt>
                <c:pt idx="214">
                  <c:v>5.5424141932353486</c:v>
                </c:pt>
                <c:pt idx="215">
                  <c:v>5.7245405109293133</c:v>
                </c:pt>
                <c:pt idx="216">
                  <c:v>5.8927396104912084</c:v>
                </c:pt>
                <c:pt idx="217">
                  <c:v>6.0477053553358928</c:v>
                </c:pt>
                <c:pt idx="218">
                  <c:v>6.1901349111573287</c:v>
                </c:pt>
                <c:pt idx="219">
                  <c:v>6.3207182568323894</c:v>
                </c:pt>
                <c:pt idx="220">
                  <c:v>6.440130074855456</c:v>
                </c:pt>
                <c:pt idx="221">
                  <c:v>6.5490236923396283</c:v>
                </c:pt>
                <c:pt idx="222">
                  <c:v>6.6480267505605699</c:v>
                </c:pt>
                <c:pt idx="223">
                  <c:v>6.7377383024040522</c:v>
                </c:pt>
                <c:pt idx="224">
                  <c:v>6.8187270667159314</c:v>
                </c:pt>
                <c:pt idx="225">
                  <c:v>6.8915306018903761</c:v>
                </c:pt>
                <c:pt idx="226">
                  <c:v>6.956655194908838</c:v>
                </c:pt>
                <c:pt idx="227">
                  <c:v>7.0145762944095225</c:v>
                </c:pt>
                <c:pt idx="228">
                  <c:v>7.0657393460174145</c:v>
                </c:pt>
                <c:pt idx="229">
                  <c:v>7.1105609144968804</c:v>
                </c:pt>
                <c:pt idx="230">
                  <c:v>7.1494300001180031</c:v>
                </c:pt>
                <c:pt idx="231">
                  <c:v>7.1827094760375987</c:v>
                </c:pt>
                <c:pt idx="232">
                  <c:v>7.210737589731103</c:v>
                </c:pt>
                <c:pt idx="233">
                  <c:v>7.2338294849000082</c:v>
                </c:pt>
                <c:pt idx="234">
                  <c:v>7.2522787111808986</c:v>
                </c:pt>
                <c:pt idx="235">
                  <c:v>7.2663586977540335</c:v>
                </c:pt>
                <c:pt idx="236">
                  <c:v>7.2763241739277493</c:v>
                </c:pt>
                <c:pt idx="237">
                  <c:v>7.2824125252633944</c:v>
                </c:pt>
                <c:pt idx="238">
                  <c:v>7.2848450780701945</c:v>
                </c:pt>
                <c:pt idx="239">
                  <c:v>7.2838283083702402</c:v>
                </c:pt>
                <c:pt idx="240">
                  <c:v>7.2795549739043839</c:v>
                </c:pt>
                <c:pt idx="241">
                  <c:v>7.2722051695823016</c:v>
                </c:pt>
                <c:pt idx="242">
                  <c:v>7.2619473081077981</c:v>
                </c:pt>
                <c:pt idx="243">
                  <c:v>7.2489390284432265</c:v>
                </c:pt>
                <c:pt idx="244">
                  <c:v>7.2333280354025664</c:v>
                </c:pt>
                <c:pt idx="245">
                  <c:v>7.2152528740530348</c:v>
                </c:pt>
                <c:pt idx="246">
                  <c:v>7.1948436428163394</c:v>
                </c:pt>
                <c:pt idx="247">
                  <c:v>7.1722226492383356</c:v>
                </c:pt>
                <c:pt idx="248">
                  <c:v>7.1475050123749488</c:v>
                </c:pt>
                <c:pt idx="249">
                  <c:v>7.1207992156507345</c:v>
                </c:pt>
                <c:pt idx="250">
                  <c:v>7.0922076139058303</c:v>
                </c:pt>
                <c:pt idx="251">
                  <c:v>7.0618268981735444</c:v>
                </c:pt>
                <c:pt idx="252">
                  <c:v>7.0297485215376163</c:v>
                </c:pt>
                <c:pt idx="253">
                  <c:v>6.9960590892139001</c:v>
                </c:pt>
                <c:pt idx="254">
                  <c:v>6.960840715793827</c:v>
                </c:pt>
                <c:pt idx="255">
                  <c:v>6.9241713523808066</c:v>
                </c:pt>
                <c:pt idx="256">
                  <c:v>6.8861250861499856</c:v>
                </c:pt>
                <c:pt idx="257">
                  <c:v>6.846772414668667</c:v>
                </c:pt>
                <c:pt idx="258">
                  <c:v>6.806180497130951</c:v>
                </c:pt>
                <c:pt idx="259">
                  <c:v>6.7644133844868932</c:v>
                </c:pt>
                <c:pt idx="260">
                  <c:v>6.7215322302839287</c:v>
                </c:pt>
                <c:pt idx="261">
                  <c:v>6.6775954838869458</c:v>
                </c:pt>
                <c:pt idx="262">
                  <c:v>6.6326590676027326</c:v>
                </c:pt>
                <c:pt idx="263">
                  <c:v>6.5867765391045818</c:v>
                </c:pt>
                <c:pt idx="264">
                  <c:v>6.5399992404330014</c:v>
                </c:pt>
                <c:pt idx="265">
                  <c:v>6.4923764347380715</c:v>
                </c:pt>
                <c:pt idx="266">
                  <c:v>6.443955431828007</c:v>
                </c:pt>
                <c:pt idx="267">
                  <c:v>6.3947817034955596</c:v>
                </c:pt>
                <c:pt idx="268">
                  <c:v>6.3448989895090957</c:v>
                </c:pt>
                <c:pt idx="269">
                  <c:v>6.2943493950776155</c:v>
                </c:pt>
                <c:pt idx="270">
                  <c:v>6.2431734805280801</c:v>
                </c:pt>
                <c:pt idx="271">
                  <c:v>6.1914103438687391</c:v>
                </c:pt>
                <c:pt idx="272">
                  <c:v>6.1390976968532156</c:v>
                </c:pt>
                <c:pt idx="273">
                  <c:v>6.086271935106252</c:v>
                </c:pt>
                <c:pt idx="274">
                  <c:v>6.0329682028229765</c:v>
                </c:pt>
                <c:pt idx="275">
                  <c:v>5.9792204525090025</c:v>
                </c:pt>
                <c:pt idx="276">
                  <c:v>5.9250615001877218</c:v>
                </c:pt>
                <c:pt idx="277">
                  <c:v>5.8705230764642682</c:v>
                </c:pt>
                <c:pt idx="278">
                  <c:v>5.8156358738016509</c:v>
                </c:pt>
                <c:pt idx="279">
                  <c:v>5.7604295903338425</c:v>
                </c:pt>
                <c:pt idx="280">
                  <c:v>5.7049329705123917</c:v>
                </c:pt>
                <c:pt idx="281">
                  <c:v>5.6491738428576479</c:v>
                </c:pt>
                <c:pt idx="282">
                  <c:v>5.5931791550622174</c:v>
                </c:pt>
                <c:pt idx="283">
                  <c:v>5.5369750066730008</c:v>
                </c:pt>
                <c:pt idx="284">
                  <c:v>5.4805866795586962</c:v>
                </c:pt>
                <c:pt idx="285">
                  <c:v>5.4240386663519127</c:v>
                </c:pt>
                <c:pt idx="286">
                  <c:v>5.367354697038869</c:v>
                </c:pt>
                <c:pt idx="287">
                  <c:v>5.3105577638547148</c:v>
                </c:pt>
                <c:pt idx="288">
                  <c:v>5.2536701446291652</c:v>
                </c:pt>
                <c:pt idx="289">
                  <c:v>5.1967134247146456</c:v>
                </c:pt>
                <c:pt idx="290">
                  <c:v>5.139708517617863</c:v>
                </c:pt>
                <c:pt idx="291">
                  <c:v>5.0826756844454346</c:v>
                </c:pt>
                <c:pt idx="292">
                  <c:v>5.0256345522646502</c:v>
                </c:pt>
                <c:pt idx="293">
                  <c:v>4.9686041314718912</c:v>
                </c:pt>
                <c:pt idx="294">
                  <c:v>4.9116028322531982</c:v>
                </c:pt>
                <c:pt idx="295">
                  <c:v>4.854648480214296</c:v>
                </c:pt>
                <c:pt idx="296">
                  <c:v>4.7977583312506935</c:v>
                </c:pt>
                <c:pt idx="297">
                  <c:v>4.7409490857223782</c:v>
                </c:pt>
                <c:pt idx="298">
                  <c:v>4.6842369019920529</c:v>
                </c:pt>
                <c:pt idx="299">
                  <c:v>4.6276374093807515</c:v>
                </c:pt>
                <c:pt idx="300">
                  <c:v>4.5711657205899314</c:v>
                </c:pt>
                <c:pt idx="301">
                  <c:v>4.5148364436348656</c:v>
                </c:pt>
                <c:pt idx="302">
                  <c:v>4.4586636933302239</c:v>
                </c:pt>
                <c:pt idx="303">
                  <c:v>4.4026611023650348</c:v>
                </c:pt>
                <c:pt idx="304">
                  <c:v>4.3468418320010045</c:v>
                </c:pt>
                <c:pt idx="305">
                  <c:v>4.2912185824250066</c:v>
                </c:pt>
                <c:pt idx="306">
                  <c:v>4.2358036027838555</c:v>
                </c:pt>
                <c:pt idx="307">
                  <c:v>4.1806087009268253</c:v>
                </c:pt>
                <c:pt idx="308">
                  <c:v>4.1256452528791128</c:v>
                </c:pt>
                <c:pt idx="309">
                  <c:v>4.0709242120671822</c:v>
                </c:pt>
                <c:pt idx="310">
                  <c:v>4.016456118315058</c:v>
                </c:pt>
                <c:pt idx="311">
                  <c:v>3.9622511066287274</c:v>
                </c:pt>
                <c:pt idx="312">
                  <c:v>3.9083189157842204</c:v>
                </c:pt>
                <c:pt idx="313">
                  <c:v>3.8546688967333438</c:v>
                </c:pt>
                <c:pt idx="314">
                  <c:v>3.8013100208397681</c:v>
                </c:pt>
                <c:pt idx="315">
                  <c:v>3.7482508879567087</c:v>
                </c:pt>
                <c:pt idx="316">
                  <c:v>3.6954997343565177</c:v>
                </c:pt>
                <c:pt idx="317">
                  <c:v>3.6430644405211847</c:v>
                </c:pt>
                <c:pt idx="318">
                  <c:v>3.5909525388019787</c:v>
                </c:pt>
                <c:pt idx="319">
                  <c:v>3.5391712209554438</c:v>
                </c:pt>
                <c:pt idx="320">
                  <c:v>3.4877273455622593</c:v>
                </c:pt>
                <c:pt idx="321">
                  <c:v>3.4366274453346204</c:v>
                </c:pt>
                <c:pt idx="322">
                  <c:v>3.3858777343172086</c:v>
                </c:pt>
                <c:pt idx="323">
                  <c:v>3.3354841149862668</c:v>
                </c:pt>
                <c:pt idx="324">
                  <c:v>3.285452185250529</c:v>
                </c:pt>
                <c:pt idx="325">
                  <c:v>3.2357872453575807</c:v>
                </c:pt>
                <c:pt idx="326">
                  <c:v>3.1864943047084138</c:v>
                </c:pt>
                <c:pt idx="327">
                  <c:v>3.1375780885828801</c:v>
                </c:pt>
                <c:pt idx="328">
                  <c:v>3.089043044778113</c:v>
                </c:pt>
                <c:pt idx="329">
                  <c:v>3.0408933501618236</c:v>
                </c:pt>
                <c:pt idx="330">
                  <c:v>2.9931329171419927</c:v>
                </c:pt>
                <c:pt idx="331">
                  <c:v>2.9457654000543068</c:v>
                </c:pt>
                <c:pt idx="332">
                  <c:v>2.8987942014683528</c:v>
                </c:pt>
                <c:pt idx="333">
                  <c:v>2.8522224784134984</c:v>
                </c:pt>
                <c:pt idx="334">
                  <c:v>2.8060531485250602</c:v>
                </c:pt>
                <c:pt idx="335">
                  <c:v>2.7602888961113585</c:v>
                </c:pt>
                <c:pt idx="336">
                  <c:v>2.7149321781420479</c:v>
                </c:pt>
                <c:pt idx="337">
                  <c:v>2.6699852301579226</c:v>
                </c:pt>
                <c:pt idx="338">
                  <c:v>2.6254500721024714</c:v>
                </c:pt>
                <c:pt idx="339">
                  <c:v>2.5813285140751931</c:v>
                </c:pt>
                <c:pt idx="340">
                  <c:v>2.5376221620067394</c:v>
                </c:pt>
                <c:pt idx="341">
                  <c:v>2.4943324232558099</c:v>
                </c:pt>
                <c:pt idx="342">
                  <c:v>2.4514605121277606</c:v>
                </c:pt>
                <c:pt idx="343">
                  <c:v>2.409007455314752</c:v>
                </c:pt>
                <c:pt idx="344">
                  <c:v>2.3669740972573559</c:v>
                </c:pt>
                <c:pt idx="345">
                  <c:v>2.3253611054273957</c:v>
                </c:pt>
                <c:pt idx="346">
                  <c:v>2.2841689755319168</c:v>
                </c:pt>
                <c:pt idx="347">
                  <c:v>2.2433980366380792</c:v>
                </c:pt>
                <c:pt idx="348">
                  <c:v>2.2030484562187915</c:v>
                </c:pt>
                <c:pt idx="349">
                  <c:v>2.1631202451190008</c:v>
                </c:pt>
                <c:pt idx="350">
                  <c:v>2.1236132624424284</c:v>
                </c:pt>
                <c:pt idx="351">
                  <c:v>2.0845272203586624</c:v>
                </c:pt>
                <c:pt idx="352">
                  <c:v>2.0458616888305095</c:v>
                </c:pt>
                <c:pt idx="353">
                  <c:v>2.0076161002615605</c:v>
                </c:pt>
                <c:pt idx="354">
                  <c:v>1.9697897540638474</c:v>
                </c:pt>
                <c:pt idx="355">
                  <c:v>1.9323818211457251</c:v>
                </c:pt>
                <c:pt idx="356">
                  <c:v>1.8953913483198344</c:v>
                </c:pt>
                <c:pt idx="357">
                  <c:v>1.8588172626313462</c:v>
                </c:pt>
                <c:pt idx="358">
                  <c:v>1.8226583756065127</c:v>
                </c:pt>
                <c:pt idx="359">
                  <c:v>1.7869133874216647</c:v>
                </c:pt>
                <c:pt idx="360">
                  <c:v>1.7515808909928499</c:v>
                </c:pt>
                <c:pt idx="361">
                  <c:v>1.7166593759863034</c:v>
                </c:pt>
                <c:pt idx="362">
                  <c:v>1.6821472327500082</c:v>
                </c:pt>
                <c:pt idx="363">
                  <c:v>1.6480427561666264</c:v>
                </c:pt>
                <c:pt idx="364">
                  <c:v>1.6143441494281205</c:v>
                </c:pt>
                <c:pt idx="365">
                  <c:v>1.5810495277324694</c:v>
                </c:pt>
                <c:pt idx="366">
                  <c:v>1.5481569219028088</c:v>
                </c:pt>
                <c:pt idx="367">
                  <c:v>1.5156642819294905</c:v>
                </c:pt>
                <c:pt idx="368">
                  <c:v>1.4835694804355377</c:v>
                </c:pt>
                <c:pt idx="369">
                  <c:v>1.4518703160659463</c:v>
                </c:pt>
                <c:pt idx="370">
                  <c:v>1.4205645168014467</c:v>
                </c:pt>
                <c:pt idx="371">
                  <c:v>1.3896497431972481</c:v>
                </c:pt>
                <c:pt idx="372">
                  <c:v>1.3591235915474122</c:v>
                </c:pt>
                <c:pt idx="373">
                  <c:v>1.3289835969754815</c:v>
                </c:pt>
                <c:pt idx="374">
                  <c:v>1.2992272364519994</c:v>
                </c:pt>
                <c:pt idx="375">
                  <c:v>1.2698519317396855</c:v>
                </c:pt>
                <c:pt idx="376">
                  <c:v>1.2408550522669302</c:v>
                </c:pt>
                <c:pt idx="377">
                  <c:v>1.2122339179303925</c:v>
                </c:pt>
                <c:pt idx="378">
                  <c:v>1.1839858018274754</c:v>
                </c:pt>
                <c:pt idx="379">
                  <c:v>1.1561079329194257</c:v>
                </c:pt>
                <c:pt idx="380">
                  <c:v>1.1560804718404398</c:v>
                </c:pt>
                <c:pt idx="381">
                  <c:v>1.1560530111231433</c:v>
                </c:pt>
                <c:pt idx="382">
                  <c:v>1.1560255507675041</c:v>
                </c:pt>
                <c:pt idx="383">
                  <c:v>1.1559980907735365</c:v>
                </c:pt>
                <c:pt idx="384">
                  <c:v>1.155970631141237</c:v>
                </c:pt>
                <c:pt idx="385">
                  <c:v>1.1559431718705984</c:v>
                </c:pt>
                <c:pt idx="386">
                  <c:v>1.155915712961626</c:v>
                </c:pt>
                <c:pt idx="387">
                  <c:v>1.1558882544143039</c:v>
                </c:pt>
                <c:pt idx="388">
                  <c:v>1.1558607962286356</c:v>
                </c:pt>
                <c:pt idx="389">
                  <c:v>1.1558333384046264</c:v>
                </c:pt>
                <c:pt idx="390">
                  <c:v>1.1558058809422569</c:v>
                </c:pt>
                <c:pt idx="391">
                  <c:v>1.1557784238415394</c:v>
                </c:pt>
                <c:pt idx="392">
                  <c:v>1.1557509671024651</c:v>
                </c:pt>
                <c:pt idx="393">
                  <c:v>1.1557235107250321</c:v>
                </c:pt>
                <c:pt idx="394">
                  <c:v>1.1556960547092352</c:v>
                </c:pt>
                <c:pt idx="395">
                  <c:v>1.1556685990550726</c:v>
                </c:pt>
                <c:pt idx="396">
                  <c:v>1.155641143762546</c:v>
                </c:pt>
                <c:pt idx="397">
                  <c:v>1.1556136888316448</c:v>
                </c:pt>
                <c:pt idx="398">
                  <c:v>1.1555862342623726</c:v>
                </c:pt>
                <c:pt idx="399">
                  <c:v>1.1555587800547293</c:v>
                </c:pt>
                <c:pt idx="400">
                  <c:v>1.155531326208699</c:v>
                </c:pt>
                <c:pt idx="401">
                  <c:v>1.1555038727242906</c:v>
                </c:pt>
                <c:pt idx="402">
                  <c:v>1.1554764196014968</c:v>
                </c:pt>
                <c:pt idx="403">
                  <c:v>1.1554489668403196</c:v>
                </c:pt>
                <c:pt idx="404">
                  <c:v>1.1554215144407518</c:v>
                </c:pt>
                <c:pt idx="405">
                  <c:v>1.1553940624027934</c:v>
                </c:pt>
                <c:pt idx="406">
                  <c:v>1.1553666107264284</c:v>
                </c:pt>
                <c:pt idx="407">
                  <c:v>1.1553391594116746</c:v>
                </c:pt>
                <c:pt idx="408">
                  <c:v>1.1553117084585178</c:v>
                </c:pt>
                <c:pt idx="409">
                  <c:v>1.1552842578669562</c:v>
                </c:pt>
                <c:pt idx="410">
                  <c:v>1.1552568076369916</c:v>
                </c:pt>
                <c:pt idx="411">
                  <c:v>1.1552293577686115</c:v>
                </c:pt>
                <c:pt idx="412">
                  <c:v>1.1552019082618248</c:v>
                </c:pt>
                <c:pt idx="413">
                  <c:v>1.1551744591166209</c:v>
                </c:pt>
                <c:pt idx="414">
                  <c:v>1.1551470103329962</c:v>
                </c:pt>
                <c:pt idx="415">
                  <c:v>1.1551195619109578</c:v>
                </c:pt>
                <c:pt idx="416">
                  <c:v>1.1550921138504915</c:v>
                </c:pt>
                <c:pt idx="417">
                  <c:v>1.1550646661516026</c:v>
                </c:pt>
                <c:pt idx="418">
                  <c:v>1.1550372188142788</c:v>
                </c:pt>
                <c:pt idx="419">
                  <c:v>1.1550097718385306</c:v>
                </c:pt>
                <c:pt idx="420">
                  <c:v>1.1549823252243474</c:v>
                </c:pt>
                <c:pt idx="421">
                  <c:v>1.1549548789717274</c:v>
                </c:pt>
                <c:pt idx="422">
                  <c:v>1.15492743308066</c:v>
                </c:pt>
                <c:pt idx="423">
                  <c:v>1.1548999875511576</c:v>
                </c:pt>
                <c:pt idx="424">
                  <c:v>1.154872542383206</c:v>
                </c:pt>
                <c:pt idx="425">
                  <c:v>1.1548450975768088</c:v>
                </c:pt>
                <c:pt idx="426">
                  <c:v>1.1548176531319587</c:v>
                </c:pt>
                <c:pt idx="427">
                  <c:v>1.1547902090486524</c:v>
                </c:pt>
                <c:pt idx="428">
                  <c:v>1.154762765326895</c:v>
                </c:pt>
                <c:pt idx="429">
                  <c:v>1.1547353219666743</c:v>
                </c:pt>
                <c:pt idx="430">
                  <c:v>1.154707878967999</c:v>
                </c:pt>
                <c:pt idx="431">
                  <c:v>1.1546804363308478</c:v>
                </c:pt>
                <c:pt idx="432">
                  <c:v>1.154652994055235</c:v>
                </c:pt>
                <c:pt idx="433">
                  <c:v>1.1546255521411499</c:v>
                </c:pt>
                <c:pt idx="434">
                  <c:v>1.1545981105885907</c:v>
                </c:pt>
                <c:pt idx="435">
                  <c:v>1.154570669397561</c:v>
                </c:pt>
                <c:pt idx="436">
                  <c:v>1.1545432285680466</c:v>
                </c:pt>
                <c:pt idx="437">
                  <c:v>1.1545157881000527</c:v>
                </c:pt>
                <c:pt idx="438">
                  <c:v>1.1544883479935777</c:v>
                </c:pt>
                <c:pt idx="439">
                  <c:v>1.1544609082486073</c:v>
                </c:pt>
                <c:pt idx="440">
                  <c:v>1.1544334688651539</c:v>
                </c:pt>
                <c:pt idx="441">
                  <c:v>1.1544060298432068</c:v>
                </c:pt>
                <c:pt idx="442">
                  <c:v>1.1543785911827626</c:v>
                </c:pt>
                <c:pt idx="443">
                  <c:v>1.1543511528838231</c:v>
                </c:pt>
                <c:pt idx="444">
                  <c:v>1.1543237149463828</c:v>
                </c:pt>
                <c:pt idx="445">
                  <c:v>1.1542962773704328</c:v>
                </c:pt>
                <c:pt idx="446">
                  <c:v>1.1542688401559786</c:v>
                </c:pt>
                <c:pt idx="447">
                  <c:v>1.1542414033030202</c:v>
                </c:pt>
                <c:pt idx="448">
                  <c:v>1.1542139668115414</c:v>
                </c:pt>
                <c:pt idx="449">
                  <c:v>1.1541865306815549</c:v>
                </c:pt>
                <c:pt idx="450">
                  <c:v>1.1541590949130462</c:v>
                </c:pt>
                <c:pt idx="451">
                  <c:v>1.1541316595060191</c:v>
                </c:pt>
                <c:pt idx="452">
                  <c:v>1.1541042244604682</c:v>
                </c:pt>
                <c:pt idx="453">
                  <c:v>1.1540767897763917</c:v>
                </c:pt>
                <c:pt idx="454">
                  <c:v>1.1540493554537878</c:v>
                </c:pt>
                <c:pt idx="455">
                  <c:v>1.1540219214926442</c:v>
                </c:pt>
                <c:pt idx="456">
                  <c:v>1.1539944878929784</c:v>
                </c:pt>
                <c:pt idx="457">
                  <c:v>1.1539670546547676</c:v>
                </c:pt>
                <c:pt idx="458">
                  <c:v>1.1539396217780187</c:v>
                </c:pt>
                <c:pt idx="459">
                  <c:v>1.1539121892627282</c:v>
                </c:pt>
                <c:pt idx="460">
                  <c:v>1.153884757108889</c:v>
                </c:pt>
                <c:pt idx="461">
                  <c:v>1.153857325316503</c:v>
                </c:pt>
                <c:pt idx="462">
                  <c:v>1.1538298938855664</c:v>
                </c:pt>
                <c:pt idx="463">
                  <c:v>1.1538024628160795</c:v>
                </c:pt>
                <c:pt idx="464">
                  <c:v>1.1537750321080296</c:v>
                </c:pt>
                <c:pt idx="465">
                  <c:v>1.1537476017614186</c:v>
                </c:pt>
                <c:pt idx="466">
                  <c:v>1.1537201717762517</c:v>
                </c:pt>
                <c:pt idx="467">
                  <c:v>1.1536927421525203</c:v>
                </c:pt>
                <c:pt idx="468">
                  <c:v>1.1536653128902152</c:v>
                </c:pt>
                <c:pt idx="469">
                  <c:v>1.153637883989342</c:v>
                </c:pt>
                <c:pt idx="470">
                  <c:v>1.1536104554498952</c:v>
                </c:pt>
                <c:pt idx="471">
                  <c:v>1.1535830272718712</c:v>
                </c:pt>
                <c:pt idx="472">
                  <c:v>1.153555599455272</c:v>
                </c:pt>
                <c:pt idx="473">
                  <c:v>1.1535281720000921</c:v>
                </c:pt>
                <c:pt idx="474">
                  <c:v>1.1535007449063261</c:v>
                </c:pt>
                <c:pt idx="475">
                  <c:v>1.1534733181739725</c:v>
                </c:pt>
                <c:pt idx="476">
                  <c:v>1.1534458918030275</c:v>
                </c:pt>
                <c:pt idx="477">
                  <c:v>1.1534184657934876</c:v>
                </c:pt>
                <c:pt idx="478">
                  <c:v>1.1533910401453582</c:v>
                </c:pt>
                <c:pt idx="479">
                  <c:v>1.1533636148586233</c:v>
                </c:pt>
                <c:pt idx="480">
                  <c:v>1.1533361899332952</c:v>
                </c:pt>
                <c:pt idx="481">
                  <c:v>1.1533087653693546</c:v>
                </c:pt>
                <c:pt idx="482">
                  <c:v>1.1532813411668119</c:v>
                </c:pt>
                <c:pt idx="483">
                  <c:v>1.153253917325662</c:v>
                </c:pt>
                <c:pt idx="484">
                  <c:v>1.1532264938458905</c:v>
                </c:pt>
                <c:pt idx="485">
                  <c:v>1.1531990707275188</c:v>
                </c:pt>
                <c:pt idx="486">
                  <c:v>1.1531716479705185</c:v>
                </c:pt>
                <c:pt idx="487">
                  <c:v>1.153144225574902</c:v>
                </c:pt>
                <c:pt idx="488">
                  <c:v>1.1531168035406605</c:v>
                </c:pt>
                <c:pt idx="489">
                  <c:v>1.1530893818677885</c:v>
                </c:pt>
                <c:pt idx="490">
                  <c:v>1.1530619605562951</c:v>
                </c:pt>
                <c:pt idx="491">
                  <c:v>1.1530345396061694</c:v>
                </c:pt>
                <c:pt idx="492">
                  <c:v>1.1530071190174027</c:v>
                </c:pt>
                <c:pt idx="493">
                  <c:v>1.1529796987900021</c:v>
                </c:pt>
                <c:pt idx="494">
                  <c:v>1.1529522789239639</c:v>
                </c:pt>
                <c:pt idx="495">
                  <c:v>1.1529248594192758</c:v>
                </c:pt>
                <c:pt idx="496">
                  <c:v>1.1528974402759466</c:v>
                </c:pt>
                <c:pt idx="497">
                  <c:v>1.1528700214939676</c:v>
                </c:pt>
                <c:pt idx="498">
                  <c:v>1.1528426030733385</c:v>
                </c:pt>
                <c:pt idx="499">
                  <c:v>1.152815185014056</c:v>
                </c:pt>
                <c:pt idx="500">
                  <c:v>1.1527877673161147</c:v>
                </c:pt>
                <c:pt idx="501">
                  <c:v>1.1527603499795109</c:v>
                </c:pt>
                <c:pt idx="502">
                  <c:v>1.1527329330042537</c:v>
                </c:pt>
                <c:pt idx="503">
                  <c:v>1.1527055163903288</c:v>
                </c:pt>
                <c:pt idx="504">
                  <c:v>1.1526781001377326</c:v>
                </c:pt>
                <c:pt idx="505">
                  <c:v>1.152650684246467</c:v>
                </c:pt>
                <c:pt idx="506">
                  <c:v>1.1526232687165283</c:v>
                </c:pt>
                <c:pt idx="507">
                  <c:v>1.1525958535479077</c:v>
                </c:pt>
                <c:pt idx="508">
                  <c:v>1.1525684387406159</c:v>
                </c:pt>
                <c:pt idx="509">
                  <c:v>1.1525410242946403</c:v>
                </c:pt>
                <c:pt idx="510">
                  <c:v>1.1525136102099776</c:v>
                </c:pt>
                <c:pt idx="511">
                  <c:v>1.1524861964866329</c:v>
                </c:pt>
                <c:pt idx="512">
                  <c:v>1.1524587831245903</c:v>
                </c:pt>
                <c:pt idx="513">
                  <c:v>1.1524313701238587</c:v>
                </c:pt>
                <c:pt idx="514">
                  <c:v>1.1524039574844327</c:v>
                </c:pt>
                <c:pt idx="515">
                  <c:v>1.1523765452063017</c:v>
                </c:pt>
                <c:pt idx="516">
                  <c:v>1.1523491332894746</c:v>
                </c:pt>
                <c:pt idx="517">
                  <c:v>1.1523217217339443</c:v>
                </c:pt>
                <c:pt idx="518">
                  <c:v>1.1522943105397019</c:v>
                </c:pt>
                <c:pt idx="519">
                  <c:v>1.152266899706758</c:v>
                </c:pt>
                <c:pt idx="520">
                  <c:v>1.1522394892350931</c:v>
                </c:pt>
                <c:pt idx="521">
                  <c:v>1.1522120791247179</c:v>
                </c:pt>
                <c:pt idx="522">
                  <c:v>1.1521846693756252</c:v>
                </c:pt>
                <c:pt idx="523">
                  <c:v>1.1521572599878116</c:v>
                </c:pt>
                <c:pt idx="524">
                  <c:v>1.1521298509612699</c:v>
                </c:pt>
                <c:pt idx="525">
                  <c:v>1.1521024422960071</c:v>
                </c:pt>
                <c:pt idx="526">
                  <c:v>1.1520750339920145</c:v>
                </c:pt>
                <c:pt idx="527">
                  <c:v>1.1520476260492885</c:v>
                </c:pt>
                <c:pt idx="528">
                  <c:v>1.1520202184678237</c:v>
                </c:pt>
                <c:pt idx="529">
                  <c:v>1.1519928112476272</c:v>
                </c:pt>
                <c:pt idx="530">
                  <c:v>1.1519654043886902</c:v>
                </c:pt>
                <c:pt idx="531">
                  <c:v>1.1519379978910074</c:v>
                </c:pt>
                <c:pt idx="532">
                  <c:v>1.1519105917545769</c:v>
                </c:pt>
                <c:pt idx="533">
                  <c:v>1.1518831859794005</c:v>
                </c:pt>
                <c:pt idx="534">
                  <c:v>1.151855780565473</c:v>
                </c:pt>
                <c:pt idx="535">
                  <c:v>1.1518283755127907</c:v>
                </c:pt>
                <c:pt idx="536">
                  <c:v>1.1518009708213555</c:v>
                </c:pt>
                <c:pt idx="537">
                  <c:v>1.1517735664911548</c:v>
                </c:pt>
                <c:pt idx="538">
                  <c:v>1.1517461625221941</c:v>
                </c:pt>
                <c:pt idx="539">
                  <c:v>1.1517187589144644</c:v>
                </c:pt>
                <c:pt idx="540">
                  <c:v>1.1516913556679675</c:v>
                </c:pt>
                <c:pt idx="541">
                  <c:v>1.1516639527827017</c:v>
                </c:pt>
                <c:pt idx="542">
                  <c:v>1.1516365502586652</c:v>
                </c:pt>
                <c:pt idx="543">
                  <c:v>1.151609148095849</c:v>
                </c:pt>
                <c:pt idx="544">
                  <c:v>1.1515817462942533</c:v>
                </c:pt>
                <c:pt idx="545">
                  <c:v>1.1515543448538761</c:v>
                </c:pt>
                <c:pt idx="546">
                  <c:v>1.1515269437747122</c:v>
                </c:pt>
                <c:pt idx="547">
                  <c:v>1.1514995430567598</c:v>
                </c:pt>
                <c:pt idx="548">
                  <c:v>1.1514721427000225</c:v>
                </c:pt>
                <c:pt idx="549">
                  <c:v>1.151444742704486</c:v>
                </c:pt>
                <c:pt idx="550">
                  <c:v>1.1514173430701558</c:v>
                </c:pt>
                <c:pt idx="551">
                  <c:v>1.1513899437970299</c:v>
                </c:pt>
                <c:pt idx="552">
                  <c:v>1.1513625448850959</c:v>
                </c:pt>
                <c:pt idx="553">
                  <c:v>1.1513351463343611</c:v>
                </c:pt>
                <c:pt idx="554">
                  <c:v>1.15130774814482</c:v>
                </c:pt>
                <c:pt idx="555">
                  <c:v>1.1512803503164672</c:v>
                </c:pt>
                <c:pt idx="556">
                  <c:v>1.1512529528493047</c:v>
                </c:pt>
                <c:pt idx="557">
                  <c:v>1.1512255557433235</c:v>
                </c:pt>
                <c:pt idx="558">
                  <c:v>1.1511981589985254</c:v>
                </c:pt>
                <c:pt idx="559">
                  <c:v>1.1511707626149068</c:v>
                </c:pt>
                <c:pt idx="560">
                  <c:v>1.1511433665924606</c:v>
                </c:pt>
                <c:pt idx="561">
                  <c:v>1.1511159709311922</c:v>
                </c:pt>
                <c:pt idx="562">
                  <c:v>1.1510885756310962</c:v>
                </c:pt>
                <c:pt idx="563">
                  <c:v>1.1510611806921638</c:v>
                </c:pt>
                <c:pt idx="564">
                  <c:v>1.1510337861143984</c:v>
                </c:pt>
                <c:pt idx="565">
                  <c:v>1.1510063918977913</c:v>
                </c:pt>
                <c:pt idx="566">
                  <c:v>1.1509789980423459</c:v>
                </c:pt>
                <c:pt idx="567">
                  <c:v>1.1509516045480588</c:v>
                </c:pt>
                <c:pt idx="568">
                  <c:v>1.1509242114149263</c:v>
                </c:pt>
                <c:pt idx="569">
                  <c:v>1.1508968186429396</c:v>
                </c:pt>
                <c:pt idx="570">
                  <c:v>1.1508694262321058</c:v>
                </c:pt>
                <c:pt idx="571">
                  <c:v>1.1508420341824177</c:v>
                </c:pt>
                <c:pt idx="572">
                  <c:v>1.1508146424938719</c:v>
                </c:pt>
                <c:pt idx="573">
                  <c:v>1.1507872511664647</c:v>
                </c:pt>
                <c:pt idx="574">
                  <c:v>1.1507598602001927</c:v>
                </c:pt>
                <c:pt idx="575">
                  <c:v>1.1507324695950611</c:v>
                </c:pt>
                <c:pt idx="576">
                  <c:v>1.1507050793510558</c:v>
                </c:pt>
                <c:pt idx="577">
                  <c:v>1.1506776894681803</c:v>
                </c:pt>
                <c:pt idx="578">
                  <c:v>1.1506502999464274</c:v>
                </c:pt>
                <c:pt idx="579">
                  <c:v>1.1506229107858061</c:v>
                </c:pt>
                <c:pt idx="580">
                  <c:v>1.1505955219863022</c:v>
                </c:pt>
                <c:pt idx="581">
                  <c:v>1.1505681335479139</c:v>
                </c:pt>
                <c:pt idx="582">
                  <c:v>1.1505407454706393</c:v>
                </c:pt>
                <c:pt idx="583">
                  <c:v>1.1505133577544839</c:v>
                </c:pt>
                <c:pt idx="584">
                  <c:v>1.1504859703994335</c:v>
                </c:pt>
                <c:pt idx="585">
                  <c:v>1.1504585834054861</c:v>
                </c:pt>
                <c:pt idx="586">
                  <c:v>1.1504311967726402</c:v>
                </c:pt>
                <c:pt idx="587">
                  <c:v>1.1504038105009045</c:v>
                </c:pt>
                <c:pt idx="588">
                  <c:v>1.1503764245902666</c:v>
                </c:pt>
                <c:pt idx="589">
                  <c:v>1.1503490390407141</c:v>
                </c:pt>
                <c:pt idx="590">
                  <c:v>1.1503216538522612</c:v>
                </c:pt>
                <c:pt idx="591">
                  <c:v>1.150294269024899</c:v>
                </c:pt>
                <c:pt idx="592">
                  <c:v>1.1502668845586204</c:v>
                </c:pt>
                <c:pt idx="593">
                  <c:v>1.1502395004534272</c:v>
                </c:pt>
                <c:pt idx="594">
                  <c:v>1.1502121167093176</c:v>
                </c:pt>
                <c:pt idx="595">
                  <c:v>1.1501847333262845</c:v>
                </c:pt>
                <c:pt idx="596">
                  <c:v>1.1501573503043243</c:v>
                </c:pt>
                <c:pt idx="597">
                  <c:v>1.1501299676434371</c:v>
                </c:pt>
                <c:pt idx="598">
                  <c:v>1.1501025853436246</c:v>
                </c:pt>
                <c:pt idx="599">
                  <c:v>1.150075203404878</c:v>
                </c:pt>
                <c:pt idx="600">
                  <c:v>1.150047821827199</c:v>
                </c:pt>
                <c:pt idx="601">
                  <c:v>1.150020440610577</c:v>
                </c:pt>
                <c:pt idx="602">
                  <c:v>1.1499930597550119</c:v>
                </c:pt>
                <c:pt idx="603">
                  <c:v>1.1499656792605144</c:v>
                </c:pt>
                <c:pt idx="604">
                  <c:v>1.1499382991270615</c:v>
                </c:pt>
                <c:pt idx="605">
                  <c:v>1.1499109193546655</c:v>
                </c:pt>
                <c:pt idx="606">
                  <c:v>1.1498835399433158</c:v>
                </c:pt>
                <c:pt idx="607">
                  <c:v>1.1498561608930018</c:v>
                </c:pt>
                <c:pt idx="608">
                  <c:v>1.1498287822037412</c:v>
                </c:pt>
                <c:pt idx="609">
                  <c:v>1.149801403875518</c:v>
                </c:pt>
                <c:pt idx="610">
                  <c:v>1.1497740259083287</c:v>
                </c:pt>
                <c:pt idx="611">
                  <c:v>1.1497466483021714</c:v>
                </c:pt>
                <c:pt idx="612">
                  <c:v>1.1497192710570534</c:v>
                </c:pt>
                <c:pt idx="613">
                  <c:v>1.149691894172955</c:v>
                </c:pt>
                <c:pt idx="614">
                  <c:v>1.1496645176498888</c:v>
                </c:pt>
                <c:pt idx="615">
                  <c:v>1.1496371414878421</c:v>
                </c:pt>
                <c:pt idx="616">
                  <c:v>1.1496097656868152</c:v>
                </c:pt>
                <c:pt idx="617">
                  <c:v>1.1495823902468114</c:v>
                </c:pt>
                <c:pt idx="618">
                  <c:v>1.1495550151678184</c:v>
                </c:pt>
                <c:pt idx="619">
                  <c:v>1.149527640449838</c:v>
                </c:pt>
                <c:pt idx="620">
                  <c:v>1.1495002660928648</c:v>
                </c:pt>
                <c:pt idx="621">
                  <c:v>1.1494728920968971</c:v>
                </c:pt>
                <c:pt idx="622">
                  <c:v>1.1494455184619365</c:v>
                </c:pt>
                <c:pt idx="623">
                  <c:v>1.1494181451879726</c:v>
                </c:pt>
                <c:pt idx="624">
                  <c:v>1.1493907722750087</c:v>
                </c:pt>
                <c:pt idx="625">
                  <c:v>1.1493633997230397</c:v>
                </c:pt>
                <c:pt idx="626">
                  <c:v>1.1493360275320619</c:v>
                </c:pt>
                <c:pt idx="627">
                  <c:v>1.1493086557020771</c:v>
                </c:pt>
                <c:pt idx="628">
                  <c:v>1.1492812842330711</c:v>
                </c:pt>
                <c:pt idx="629">
                  <c:v>1.1492539131250528</c:v>
                </c:pt>
                <c:pt idx="630">
                  <c:v>1.1492265423780204</c:v>
                </c:pt>
                <c:pt idx="631">
                  <c:v>1.149199171991965</c:v>
                </c:pt>
                <c:pt idx="632">
                  <c:v>1.1491718019668777</c:v>
                </c:pt>
                <c:pt idx="633">
                  <c:v>1.1491444323027711</c:v>
                </c:pt>
                <c:pt idx="634">
                  <c:v>1.1491170629996343</c:v>
                </c:pt>
                <c:pt idx="635">
                  <c:v>1.1490896940574604</c:v>
                </c:pt>
                <c:pt idx="636">
                  <c:v>1.1490623254762529</c:v>
                </c:pt>
                <c:pt idx="637">
                  <c:v>1.1490349572560099</c:v>
                </c:pt>
                <c:pt idx="638">
                  <c:v>1.1490075893967173</c:v>
                </c:pt>
                <c:pt idx="639">
                  <c:v>1.1489802218983911</c:v>
                </c:pt>
                <c:pt idx="640">
                  <c:v>1.1489528547610117</c:v>
                </c:pt>
                <c:pt idx="641">
                  <c:v>1.1489254879845827</c:v>
                </c:pt>
                <c:pt idx="642">
                  <c:v>1.1488981215691005</c:v>
                </c:pt>
                <c:pt idx="643">
                  <c:v>1.1488707555145652</c:v>
                </c:pt>
                <c:pt idx="644">
                  <c:v>1.1488433898209767</c:v>
                </c:pt>
                <c:pt idx="645">
                  <c:v>1.1488160244883208</c:v>
                </c:pt>
                <c:pt idx="646">
                  <c:v>1.1487886595165993</c:v>
                </c:pt>
                <c:pt idx="647">
                  <c:v>1.1487612949058192</c:v>
                </c:pt>
                <c:pt idx="648">
                  <c:v>1.1487339306559718</c:v>
                </c:pt>
                <c:pt idx="649">
                  <c:v>1.1487065667670429</c:v>
                </c:pt>
                <c:pt idx="650">
                  <c:v>1.1486792032390412</c:v>
                </c:pt>
                <c:pt idx="651">
                  <c:v>1.1486518400719632</c:v>
                </c:pt>
                <c:pt idx="652">
                  <c:v>1.1486244772658054</c:v>
                </c:pt>
                <c:pt idx="653">
                  <c:v>1.1485971148205678</c:v>
                </c:pt>
                <c:pt idx="654">
                  <c:v>1.1485697527362433</c:v>
                </c:pt>
                <c:pt idx="655">
                  <c:v>1.1485423910128318</c:v>
                </c:pt>
                <c:pt idx="656">
                  <c:v>1.148515029650321</c:v>
                </c:pt>
                <c:pt idx="657">
                  <c:v>1.1484876686487215</c:v>
                </c:pt>
                <c:pt idx="658">
                  <c:v>1.1484603080080245</c:v>
                </c:pt>
                <c:pt idx="659">
                  <c:v>1.1484329477282245</c:v>
                </c:pt>
                <c:pt idx="660">
                  <c:v>1.1484055878093304</c:v>
                </c:pt>
                <c:pt idx="661">
                  <c:v>1.1483782282513264</c:v>
                </c:pt>
                <c:pt idx="662">
                  <c:v>1.1483508690542124</c:v>
                </c:pt>
                <c:pt idx="663">
                  <c:v>1.1483235102179865</c:v>
                </c:pt>
                <c:pt idx="664">
                  <c:v>1.1482961517426507</c:v>
                </c:pt>
                <c:pt idx="665">
                  <c:v>1.1482687936281977</c:v>
                </c:pt>
                <c:pt idx="666">
                  <c:v>1.148241435874624</c:v>
                </c:pt>
                <c:pt idx="667">
                  <c:v>1.1482140784819279</c:v>
                </c:pt>
                <c:pt idx="668">
                  <c:v>1.1481867214501076</c:v>
                </c:pt>
                <c:pt idx="669">
                  <c:v>1.1481593647791577</c:v>
                </c:pt>
                <c:pt idx="670">
                  <c:v>1.1481320084690818</c:v>
                </c:pt>
                <c:pt idx="671">
                  <c:v>1.1481046525198693</c:v>
                </c:pt>
                <c:pt idx="672">
                  <c:v>1.1480772969315254</c:v>
                </c:pt>
                <c:pt idx="673">
                  <c:v>1.1480499417040395</c:v>
                </c:pt>
                <c:pt idx="674">
                  <c:v>1.1480225868374099</c:v>
                </c:pt>
                <c:pt idx="675">
                  <c:v>1.1479952323316382</c:v>
                </c:pt>
                <c:pt idx="676">
                  <c:v>1.1479678781867193</c:v>
                </c:pt>
                <c:pt idx="677">
                  <c:v>1.1479405244026513</c:v>
                </c:pt>
                <c:pt idx="678">
                  <c:v>1.1479131709794306</c:v>
                </c:pt>
                <c:pt idx="679">
                  <c:v>1.1478858179170484</c:v>
                </c:pt>
                <c:pt idx="680">
                  <c:v>1.147858465215517</c:v>
                </c:pt>
                <c:pt idx="681">
                  <c:v>1.1478311128748153</c:v>
                </c:pt>
                <c:pt idx="682">
                  <c:v>1.1478037608949574</c:v>
                </c:pt>
                <c:pt idx="683">
                  <c:v>1.1477764092759308</c:v>
                </c:pt>
                <c:pt idx="684">
                  <c:v>1.1477490580177321</c:v>
                </c:pt>
                <c:pt idx="685">
                  <c:v>1.1477217071203629</c:v>
                </c:pt>
                <c:pt idx="686">
                  <c:v>1.147694356583818</c:v>
                </c:pt>
                <c:pt idx="687">
                  <c:v>1.1476670064080938</c:v>
                </c:pt>
                <c:pt idx="688">
                  <c:v>1.1476396565931921</c:v>
                </c:pt>
                <c:pt idx="689">
                  <c:v>1.1476123071391058</c:v>
                </c:pt>
                <c:pt idx="690">
                  <c:v>1.1475849580458277</c:v>
                </c:pt>
                <c:pt idx="691">
                  <c:v>1.1475576093133704</c:v>
                </c:pt>
                <c:pt idx="692">
                  <c:v>1.1475302609417177</c:v>
                </c:pt>
                <c:pt idx="693">
                  <c:v>1.1475029129308663</c:v>
                </c:pt>
                <c:pt idx="694">
                  <c:v>1.1474755652808231</c:v>
                </c:pt>
                <c:pt idx="695">
                  <c:v>1.1474482179915757</c:v>
                </c:pt>
                <c:pt idx="696">
                  <c:v>1.1474208710631277</c:v>
                </c:pt>
                <c:pt idx="697">
                  <c:v>1.1473935244954738</c:v>
                </c:pt>
                <c:pt idx="698">
                  <c:v>1.1473661782886104</c:v>
                </c:pt>
                <c:pt idx="699">
                  <c:v>1.147338832442534</c:v>
                </c:pt>
                <c:pt idx="700">
                  <c:v>1.1473114869572463</c:v>
                </c:pt>
                <c:pt idx="701">
                  <c:v>1.1472841418327402</c:v>
                </c:pt>
                <c:pt idx="702">
                  <c:v>1.1472567970690175</c:v>
                </c:pt>
                <c:pt idx="703">
                  <c:v>1.1472294526660711</c:v>
                </c:pt>
                <c:pt idx="704">
                  <c:v>1.1472021086238993</c:v>
                </c:pt>
                <c:pt idx="705">
                  <c:v>1.1471747649424984</c:v>
                </c:pt>
                <c:pt idx="706">
                  <c:v>1.1471474216218613</c:v>
                </c:pt>
                <c:pt idx="707">
                  <c:v>1.1471200786619953</c:v>
                </c:pt>
                <c:pt idx="708">
                  <c:v>1.1470927360628966</c:v>
                </c:pt>
                <c:pt idx="709">
                  <c:v>1.1470653938245565</c:v>
                </c:pt>
                <c:pt idx="710">
                  <c:v>1.1470380519469767</c:v>
                </c:pt>
                <c:pt idx="711">
                  <c:v>1.1470107104301466</c:v>
                </c:pt>
                <c:pt idx="712">
                  <c:v>1.1469833692740714</c:v>
                </c:pt>
                <c:pt idx="713">
                  <c:v>1.1469560284787494</c:v>
                </c:pt>
                <c:pt idx="714">
                  <c:v>1.1469286880441683</c:v>
                </c:pt>
                <c:pt idx="715">
                  <c:v>1.1469013479703367</c:v>
                </c:pt>
                <c:pt idx="716">
                  <c:v>1.1468740082572371</c:v>
                </c:pt>
                <c:pt idx="717">
                  <c:v>1.1468466689048871</c:v>
                </c:pt>
                <c:pt idx="718">
                  <c:v>1.146819329913269</c:v>
                </c:pt>
                <c:pt idx="719">
                  <c:v>1.146791991282381</c:v>
                </c:pt>
                <c:pt idx="720">
                  <c:v>1.1467646530122213</c:v>
                </c:pt>
                <c:pt idx="721">
                  <c:v>1.1467373151027953</c:v>
                </c:pt>
                <c:pt idx="722">
                  <c:v>1.146709977554087</c:v>
                </c:pt>
                <c:pt idx="723">
                  <c:v>1.146682640366107</c:v>
                </c:pt>
                <c:pt idx="724">
                  <c:v>1.1466553035388412</c:v>
                </c:pt>
                <c:pt idx="725">
                  <c:v>1.1466279670722983</c:v>
                </c:pt>
                <c:pt idx="726">
                  <c:v>1.1466006309664607</c:v>
                </c:pt>
                <c:pt idx="727">
                  <c:v>1.146573295221339</c:v>
                </c:pt>
                <c:pt idx="728">
                  <c:v>1.1465459598369172</c:v>
                </c:pt>
                <c:pt idx="729">
                  <c:v>1.1465186248132131</c:v>
                </c:pt>
                <c:pt idx="730">
                  <c:v>1.1464912901501982</c:v>
                </c:pt>
                <c:pt idx="731">
                  <c:v>1.1464639558478922</c:v>
                </c:pt>
                <c:pt idx="732">
                  <c:v>1.1464366219062807</c:v>
                </c:pt>
                <c:pt idx="733">
                  <c:v>1.1464092883253585</c:v>
                </c:pt>
                <c:pt idx="734">
                  <c:v>1.1463819551051344</c:v>
                </c:pt>
                <c:pt idx="735">
                  <c:v>1.1463546222455907</c:v>
                </c:pt>
                <c:pt idx="736">
                  <c:v>1.146327289746738</c:v>
                </c:pt>
                <c:pt idx="737">
                  <c:v>1.1462999576085604</c:v>
                </c:pt>
                <c:pt idx="738">
                  <c:v>1.146272625831072</c:v>
                </c:pt>
                <c:pt idx="739">
                  <c:v>1.1462452944142605</c:v>
                </c:pt>
                <c:pt idx="740">
                  <c:v>1.1462179633581169</c:v>
                </c:pt>
                <c:pt idx="741">
                  <c:v>1.1461906326626448</c:v>
                </c:pt>
                <c:pt idx="742">
                  <c:v>1.1461633023278495</c:v>
                </c:pt>
                <c:pt idx="743">
                  <c:v>1.1461359723537132</c:v>
                </c:pt>
                <c:pt idx="744">
                  <c:v>1.1461086427402432</c:v>
                </c:pt>
                <c:pt idx="745">
                  <c:v>1.1460813134874321</c:v>
                </c:pt>
                <c:pt idx="746">
                  <c:v>1.1460539845952766</c:v>
                </c:pt>
                <c:pt idx="747">
                  <c:v>1.1460266560637731</c:v>
                </c:pt>
                <c:pt idx="748">
                  <c:v>1.1459993278929304</c:v>
                </c:pt>
                <c:pt idx="749">
                  <c:v>1.1459720000827307</c:v>
                </c:pt>
                <c:pt idx="750">
                  <c:v>1.1459446726331777</c:v>
                </c:pt>
                <c:pt idx="751">
                  <c:v>1.1459173455442695</c:v>
                </c:pt>
                <c:pt idx="752">
                  <c:v>1.1458900188160026</c:v>
                </c:pt>
                <c:pt idx="753">
                  <c:v>1.1458626924483735</c:v>
                </c:pt>
                <c:pt idx="754">
                  <c:v>1.1458353664413821</c:v>
                </c:pt>
                <c:pt idx="755">
                  <c:v>1.1458080407950177</c:v>
                </c:pt>
                <c:pt idx="756">
                  <c:v>1.1457807155092823</c:v>
                </c:pt>
                <c:pt idx="757">
                  <c:v>1.1457533905841792</c:v>
                </c:pt>
                <c:pt idx="758">
                  <c:v>1.145726066019698</c:v>
                </c:pt>
                <c:pt idx="759">
                  <c:v>1.1456987418158349</c:v>
                </c:pt>
                <c:pt idx="760">
                  <c:v>1.1456714179725935</c:v>
                </c:pt>
                <c:pt idx="761">
                  <c:v>1.1456440944899668</c:v>
                </c:pt>
                <c:pt idx="762">
                  <c:v>1.1456167713679513</c:v>
                </c:pt>
                <c:pt idx="763">
                  <c:v>1.1455894486065468</c:v>
                </c:pt>
                <c:pt idx="764">
                  <c:v>1.1455621262057534</c:v>
                </c:pt>
                <c:pt idx="765">
                  <c:v>1.1455348041655622</c:v>
                </c:pt>
                <c:pt idx="766">
                  <c:v>1.1455074824859697</c:v>
                </c:pt>
                <c:pt idx="767">
                  <c:v>1.1454801611669811</c:v>
                </c:pt>
                <c:pt idx="768">
                  <c:v>1.1454528402085842</c:v>
                </c:pt>
                <c:pt idx="769">
                  <c:v>1.1454255196107805</c:v>
                </c:pt>
                <c:pt idx="770">
                  <c:v>1.1453981993735702</c:v>
                </c:pt>
                <c:pt idx="771">
                  <c:v>1.1453708794969462</c:v>
                </c:pt>
                <c:pt idx="772">
                  <c:v>1.1453435599809101</c:v>
                </c:pt>
                <c:pt idx="773">
                  <c:v>1.1453162408254478</c:v>
                </c:pt>
                <c:pt idx="774">
                  <c:v>1.1452889220305718</c:v>
                </c:pt>
                <c:pt idx="775">
                  <c:v>1.1452616035962713</c:v>
                </c:pt>
                <c:pt idx="776">
                  <c:v>1.1452342855225464</c:v>
                </c:pt>
                <c:pt idx="777">
                  <c:v>1.1452069678093881</c:v>
                </c:pt>
                <c:pt idx="778">
                  <c:v>1.1451796504567984</c:v>
                </c:pt>
                <c:pt idx="779">
                  <c:v>1.1451523334647771</c:v>
                </c:pt>
                <c:pt idx="780">
                  <c:v>1.1451250168333136</c:v>
                </c:pt>
                <c:pt idx="781">
                  <c:v>1.145097700562415</c:v>
                </c:pt>
                <c:pt idx="782">
                  <c:v>1.1450703846520689</c:v>
                </c:pt>
                <c:pt idx="783">
                  <c:v>1.1450430691022824</c:v>
                </c:pt>
                <c:pt idx="784">
                  <c:v>1.1450157539130412</c:v>
                </c:pt>
                <c:pt idx="785">
                  <c:v>1.1449884390843508</c:v>
                </c:pt>
                <c:pt idx="786">
                  <c:v>1.1449611246162075</c:v>
                </c:pt>
                <c:pt idx="787">
                  <c:v>1.1449338105086078</c:v>
                </c:pt>
                <c:pt idx="788">
                  <c:v>1.1449064967615445</c:v>
                </c:pt>
                <c:pt idx="789">
                  <c:v>1.1448791833750178</c:v>
                </c:pt>
                <c:pt idx="790">
                  <c:v>1.1448518703490311</c:v>
                </c:pt>
                <c:pt idx="791">
                  <c:v>1.1448245576835774</c:v>
                </c:pt>
                <c:pt idx="792">
                  <c:v>1.1447972453786495</c:v>
                </c:pt>
                <c:pt idx="793">
                  <c:v>1.1447699334342492</c:v>
                </c:pt>
                <c:pt idx="794">
                  <c:v>1.1447426218503711</c:v>
                </c:pt>
                <c:pt idx="795">
                  <c:v>1.1447153106270136</c:v>
                </c:pt>
                <c:pt idx="796">
                  <c:v>1.1446879997641766</c:v>
                </c:pt>
                <c:pt idx="797">
                  <c:v>1.1446606892618529</c:v>
                </c:pt>
                <c:pt idx="798">
                  <c:v>1.1446333791200392</c:v>
                </c:pt>
                <c:pt idx="799">
                  <c:v>1.144606069338737</c:v>
                </c:pt>
                <c:pt idx="800">
                  <c:v>1.1445787599179447</c:v>
                </c:pt>
                <c:pt idx="801">
                  <c:v>1.144551450857648</c:v>
                </c:pt>
                <c:pt idx="802">
                  <c:v>1.1445241421578594</c:v>
                </c:pt>
                <c:pt idx="803">
                  <c:v>1.1444968338185664</c:v>
                </c:pt>
                <c:pt idx="804">
                  <c:v>1.1444695258397708</c:v>
                </c:pt>
                <c:pt idx="805">
                  <c:v>1.1444422182214691</c:v>
                </c:pt>
                <c:pt idx="806">
                  <c:v>1.1444149109636523</c:v>
                </c:pt>
                <c:pt idx="807">
                  <c:v>1.1443876040663277</c:v>
                </c:pt>
                <c:pt idx="808">
                  <c:v>1.1443602975294844</c:v>
                </c:pt>
                <c:pt idx="809">
                  <c:v>1.1443329913531226</c:v>
                </c:pt>
                <c:pt idx="810">
                  <c:v>1.1443056855372404</c:v>
                </c:pt>
                <c:pt idx="811">
                  <c:v>1.1442783800818326</c:v>
                </c:pt>
                <c:pt idx="812">
                  <c:v>1.144251074986899</c:v>
                </c:pt>
                <c:pt idx="813">
                  <c:v>1.144223770252438</c:v>
                </c:pt>
                <c:pt idx="814">
                  <c:v>1.1441964658784478</c:v>
                </c:pt>
                <c:pt idx="815">
                  <c:v>1.1441691618649124</c:v>
                </c:pt>
                <c:pt idx="816">
                  <c:v>1.1441418582118441</c:v>
                </c:pt>
                <c:pt idx="817">
                  <c:v>1.144114554919236</c:v>
                </c:pt>
                <c:pt idx="818">
                  <c:v>1.1440872519870844</c:v>
                </c:pt>
                <c:pt idx="819">
                  <c:v>1.1440599494153858</c:v>
                </c:pt>
                <c:pt idx="820">
                  <c:v>1.1440326472041402</c:v>
                </c:pt>
                <c:pt idx="821">
                  <c:v>1.144005345353337</c:v>
                </c:pt>
                <c:pt idx="822">
                  <c:v>1.1439780438629779</c:v>
                </c:pt>
                <c:pt idx="823">
                  <c:v>1.1439507427330664</c:v>
                </c:pt>
                <c:pt idx="824">
                  <c:v>1.1439234419635902</c:v>
                </c:pt>
                <c:pt idx="825">
                  <c:v>1.1438961415545563</c:v>
                </c:pt>
                <c:pt idx="826">
                  <c:v>1.1438688415059488</c:v>
                </c:pt>
                <c:pt idx="827">
                  <c:v>1.1438415418177801</c:v>
                </c:pt>
                <c:pt idx="828">
                  <c:v>1.1438142424900342</c:v>
                </c:pt>
                <c:pt idx="829">
                  <c:v>1.1437869435227181</c:v>
                </c:pt>
                <c:pt idx="830">
                  <c:v>1.1437596449158249</c:v>
                </c:pt>
                <c:pt idx="831">
                  <c:v>1.1437323466693474</c:v>
                </c:pt>
                <c:pt idx="832">
                  <c:v>1.1437050487832945</c:v>
                </c:pt>
                <c:pt idx="833">
                  <c:v>1.1436777512576466</c:v>
                </c:pt>
                <c:pt idx="834">
                  <c:v>1.1436504540924162</c:v>
                </c:pt>
                <c:pt idx="835">
                  <c:v>1.1436231572875943</c:v>
                </c:pt>
                <c:pt idx="836">
                  <c:v>1.143595860843174</c:v>
                </c:pt>
                <c:pt idx="837">
                  <c:v>1.1435685647591676</c:v>
                </c:pt>
                <c:pt idx="838">
                  <c:v>1.1435412690355502</c:v>
                </c:pt>
                <c:pt idx="839">
                  <c:v>1.1435139736723379</c:v>
                </c:pt>
                <c:pt idx="840">
                  <c:v>1.1434866786695164</c:v>
                </c:pt>
                <c:pt idx="841">
                  <c:v>1.1434593840270928</c:v>
                </c:pt>
                <c:pt idx="842">
                  <c:v>1.1434320897450512</c:v>
                </c:pt>
                <c:pt idx="843">
                  <c:v>1.1434047958234004</c:v>
                </c:pt>
                <c:pt idx="844">
                  <c:v>1.1433775022621351</c:v>
                </c:pt>
                <c:pt idx="845">
                  <c:v>1.14335020906125</c:v>
                </c:pt>
                <c:pt idx="846">
                  <c:v>1.1433229162207397</c:v>
                </c:pt>
                <c:pt idx="847">
                  <c:v>1.1432956237406025</c:v>
                </c:pt>
                <c:pt idx="848">
                  <c:v>1.143268331620849</c:v>
                </c:pt>
                <c:pt idx="849">
                  <c:v>1.143241039861449</c:v>
                </c:pt>
                <c:pt idx="850">
                  <c:v>1.1432137484624274</c:v>
                </c:pt>
                <c:pt idx="851">
                  <c:v>1.1431864574237718</c:v>
                </c:pt>
                <c:pt idx="852">
                  <c:v>1.1431591667454679</c:v>
                </c:pt>
                <c:pt idx="853">
                  <c:v>1.1431318764275318</c:v>
                </c:pt>
                <c:pt idx="854">
                  <c:v>1.1431045864699421</c:v>
                </c:pt>
                <c:pt idx="855">
                  <c:v>1.1430772968727112</c:v>
                </c:pt>
                <c:pt idx="856">
                  <c:v>1.1430500076358321</c:v>
                </c:pt>
                <c:pt idx="857">
                  <c:v>1.1430227187592941</c:v>
                </c:pt>
                <c:pt idx="858">
                  <c:v>1.142995430243106</c:v>
                </c:pt>
                <c:pt idx="859">
                  <c:v>1.1429681420872591</c:v>
                </c:pt>
                <c:pt idx="860">
                  <c:v>1.1429408542917461</c:v>
                </c:pt>
                <c:pt idx="861">
                  <c:v>1.142913566856576</c:v>
                </c:pt>
                <c:pt idx="862">
                  <c:v>1.1428862797817398</c:v>
                </c:pt>
                <c:pt idx="863">
                  <c:v>1.142858993067227</c:v>
                </c:pt>
                <c:pt idx="864">
                  <c:v>1.14283170671305</c:v>
                </c:pt>
                <c:pt idx="865">
                  <c:v>1.1428044207191892</c:v>
                </c:pt>
                <c:pt idx="866">
                  <c:v>1.1427771350856624</c:v>
                </c:pt>
                <c:pt idx="867">
                  <c:v>1.1427498498124464</c:v>
                </c:pt>
                <c:pt idx="868">
                  <c:v>1.1427225648995485</c:v>
                </c:pt>
                <c:pt idx="869">
                  <c:v>1.1426952803469668</c:v>
                </c:pt>
                <c:pt idx="870">
                  <c:v>1.1426679961546906</c:v>
                </c:pt>
                <c:pt idx="871">
                  <c:v>1.1426407123227289</c:v>
                </c:pt>
                <c:pt idx="872">
                  <c:v>1.1426134288510674</c:v>
                </c:pt>
                <c:pt idx="873">
                  <c:v>1.1425861457397133</c:v>
                </c:pt>
                <c:pt idx="874">
                  <c:v>1.1425588629886594</c:v>
                </c:pt>
                <c:pt idx="875">
                  <c:v>1.1425315805978986</c:v>
                </c:pt>
                <c:pt idx="876">
                  <c:v>1.1425042985674327</c:v>
                </c:pt>
                <c:pt idx="877">
                  <c:v>1.1424770168972636</c:v>
                </c:pt>
                <c:pt idx="878">
                  <c:v>1.1424497355873733</c:v>
                </c:pt>
                <c:pt idx="879">
                  <c:v>1.1424224546377797</c:v>
                </c:pt>
                <c:pt idx="880">
                  <c:v>1.1423951740484615</c:v>
                </c:pt>
                <c:pt idx="881">
                  <c:v>1.1423678938194239</c:v>
                </c:pt>
                <c:pt idx="882">
                  <c:v>1.1423406139506689</c:v>
                </c:pt>
                <c:pt idx="883">
                  <c:v>1.1423133344421803</c:v>
                </c:pt>
                <c:pt idx="884">
                  <c:v>1.1422860552939742</c:v>
                </c:pt>
                <c:pt idx="885">
                  <c:v>1.1422587765060275</c:v>
                </c:pt>
                <c:pt idx="886">
                  <c:v>1.1422314980783561</c:v>
                </c:pt>
                <c:pt idx="887">
                  <c:v>1.1422042200109388</c:v>
                </c:pt>
                <c:pt idx="888">
                  <c:v>1.1421769423037844</c:v>
                </c:pt>
                <c:pt idx="889">
                  <c:v>1.1421496649568912</c:v>
                </c:pt>
                <c:pt idx="890">
                  <c:v>1.142122387970252</c:v>
                </c:pt>
                <c:pt idx="891">
                  <c:v>1.1420951113438687</c:v>
                </c:pt>
                <c:pt idx="892">
                  <c:v>1.1420678350777322</c:v>
                </c:pt>
                <c:pt idx="893">
                  <c:v>1.1420405591718445</c:v>
                </c:pt>
                <c:pt idx="894">
                  <c:v>1.1420132836261931</c:v>
                </c:pt>
                <c:pt idx="895">
                  <c:v>1.1419860084407887</c:v>
                </c:pt>
                <c:pt idx="896">
                  <c:v>1.1419587336156223</c:v>
                </c:pt>
                <c:pt idx="897">
                  <c:v>1.1419314591506886</c:v>
                </c:pt>
                <c:pt idx="898">
                  <c:v>1.1419041850459877</c:v>
                </c:pt>
                <c:pt idx="899">
                  <c:v>1.1418769113015177</c:v>
                </c:pt>
                <c:pt idx="900">
                  <c:v>1.1418496379172787</c:v>
                </c:pt>
                <c:pt idx="901">
                  <c:v>1.1418223648932617</c:v>
                </c:pt>
                <c:pt idx="902">
                  <c:v>1.1417950922294615</c:v>
                </c:pt>
                <c:pt idx="903">
                  <c:v>1.1417678199258816</c:v>
                </c:pt>
                <c:pt idx="904">
                  <c:v>1.141740547982522</c:v>
                </c:pt>
                <c:pt idx="905">
                  <c:v>1.1417132763993738</c:v>
                </c:pt>
                <c:pt idx="906">
                  <c:v>1.1416860051764388</c:v>
                </c:pt>
                <c:pt idx="907">
                  <c:v>1.1416587343137081</c:v>
                </c:pt>
                <c:pt idx="908">
                  <c:v>1.1416314638111835</c:v>
                </c:pt>
                <c:pt idx="909">
                  <c:v>1.1416041936688615</c:v>
                </c:pt>
                <c:pt idx="910">
                  <c:v>1.1415769238867384</c:v>
                </c:pt>
                <c:pt idx="911">
                  <c:v>1.1415496544648089</c:v>
                </c:pt>
                <c:pt idx="912">
                  <c:v>1.1415223854030732</c:v>
                </c:pt>
                <c:pt idx="913">
                  <c:v>1.1414951167015275</c:v>
                </c:pt>
                <c:pt idx="914">
                  <c:v>1.1414678483601719</c:v>
                </c:pt>
                <c:pt idx="915">
                  <c:v>1.1414405803790011</c:v>
                </c:pt>
                <c:pt idx="916">
                  <c:v>1.1414133127580115</c:v>
                </c:pt>
                <c:pt idx="917">
                  <c:v>1.1413860454972067</c:v>
                </c:pt>
                <c:pt idx="918">
                  <c:v>1.1413587785965706</c:v>
                </c:pt>
                <c:pt idx="919">
                  <c:v>1.1413315120561141</c:v>
                </c:pt>
                <c:pt idx="920">
                  <c:v>1.1413042458758245</c:v>
                </c:pt>
                <c:pt idx="921">
                  <c:v>1.141276980055709</c:v>
                </c:pt>
                <c:pt idx="922">
                  <c:v>1.1412497145957534</c:v>
                </c:pt>
                <c:pt idx="923">
                  <c:v>1.1412224494959613</c:v>
                </c:pt>
                <c:pt idx="924">
                  <c:v>1.1411951847563344</c:v>
                </c:pt>
                <c:pt idx="925">
                  <c:v>1.1411679203768639</c:v>
                </c:pt>
                <c:pt idx="926">
                  <c:v>1.1411406563575426</c:v>
                </c:pt>
                <c:pt idx="927">
                  <c:v>1.1411133926983794</c:v>
                </c:pt>
                <c:pt idx="928">
                  <c:v>1.1410861293993602</c:v>
                </c:pt>
                <c:pt idx="929">
                  <c:v>1.1410588664604884</c:v>
                </c:pt>
                <c:pt idx="930">
                  <c:v>1.1410316038817587</c:v>
                </c:pt>
                <c:pt idx="931">
                  <c:v>1.1410043416631677</c:v>
                </c:pt>
                <c:pt idx="932">
                  <c:v>1.140977079804717</c:v>
                </c:pt>
                <c:pt idx="933">
                  <c:v>1.1409498183064013</c:v>
                </c:pt>
                <c:pt idx="934">
                  <c:v>1.1409225571682171</c:v>
                </c:pt>
                <c:pt idx="935">
                  <c:v>1.1408952963901626</c:v>
                </c:pt>
                <c:pt idx="936">
                  <c:v>1.1408680359722343</c:v>
                </c:pt>
                <c:pt idx="937">
                  <c:v>1.1408407759144286</c:v>
                </c:pt>
                <c:pt idx="938">
                  <c:v>1.1408135162167401</c:v>
                </c:pt>
                <c:pt idx="939">
                  <c:v>1.1407862568791778</c:v>
                </c:pt>
                <c:pt idx="940">
                  <c:v>1.1407589979017239</c:v>
                </c:pt>
                <c:pt idx="941">
                  <c:v>1.1407317392843854</c:v>
                </c:pt>
                <c:pt idx="942">
                  <c:v>1.1407044810271572</c:v>
                </c:pt>
                <c:pt idx="943">
                  <c:v>1.1406772231300337</c:v>
                </c:pt>
                <c:pt idx="944">
                  <c:v>1.1406499655930187</c:v>
                </c:pt>
                <c:pt idx="945">
                  <c:v>1.140622708416096</c:v>
                </c:pt>
                <c:pt idx="946">
                  <c:v>1.1405954515992764</c:v>
                </c:pt>
                <c:pt idx="947">
                  <c:v>1.1405681951425564</c:v>
                </c:pt>
                <c:pt idx="948">
                  <c:v>1.1405409390459234</c:v>
                </c:pt>
                <c:pt idx="949">
                  <c:v>1.1405136833093827</c:v>
                </c:pt>
                <c:pt idx="950">
                  <c:v>1.1404864279329328</c:v>
                </c:pt>
                <c:pt idx="951">
                  <c:v>1.1404591729165645</c:v>
                </c:pt>
                <c:pt idx="952">
                  <c:v>1.1404319182602745</c:v>
                </c:pt>
                <c:pt idx="953">
                  <c:v>1.1404046639640697</c:v>
                </c:pt>
                <c:pt idx="954">
                  <c:v>1.140377410027936</c:v>
                </c:pt>
                <c:pt idx="955">
                  <c:v>1.1403501564518788</c:v>
                </c:pt>
                <c:pt idx="956">
                  <c:v>1.1403229032358873</c:v>
                </c:pt>
                <c:pt idx="957">
                  <c:v>1.1402956503799668</c:v>
                </c:pt>
                <c:pt idx="958">
                  <c:v>1.1402683978841139</c:v>
                </c:pt>
                <c:pt idx="959">
                  <c:v>1.1402411457483197</c:v>
                </c:pt>
                <c:pt idx="960">
                  <c:v>1.1402138939725841</c:v>
                </c:pt>
                <c:pt idx="961">
                  <c:v>1.1401866425569107</c:v>
                </c:pt>
                <c:pt idx="962">
                  <c:v>1.14015939150128</c:v>
                </c:pt>
                <c:pt idx="963">
                  <c:v>1.1401321408057061</c:v>
                </c:pt>
                <c:pt idx="964">
                  <c:v>1.1401048904701838</c:v>
                </c:pt>
                <c:pt idx="965">
                  <c:v>1.1400776404947024</c:v>
                </c:pt>
                <c:pt idx="966">
                  <c:v>1.1400503908792654</c:v>
                </c:pt>
                <c:pt idx="967">
                  <c:v>1.140023141623864</c:v>
                </c:pt>
                <c:pt idx="968">
                  <c:v>1.1399958927285017</c:v>
                </c:pt>
                <c:pt idx="969">
                  <c:v>1.1399686441931767</c:v>
                </c:pt>
                <c:pt idx="970">
                  <c:v>1.1399413960178801</c:v>
                </c:pt>
                <c:pt idx="971">
                  <c:v>1.1399141482026085</c:v>
                </c:pt>
                <c:pt idx="972">
                  <c:v>1.1398869007473689</c:v>
                </c:pt>
                <c:pt idx="973">
                  <c:v>1.1398596536521453</c:v>
                </c:pt>
                <c:pt idx="974">
                  <c:v>1.1398324069169465</c:v>
                </c:pt>
                <c:pt idx="975">
                  <c:v>1.1398051605417656</c:v>
                </c:pt>
                <c:pt idx="976">
                  <c:v>1.1397779145265954</c:v>
                </c:pt>
                <c:pt idx="977">
                  <c:v>1.1397506688714429</c:v>
                </c:pt>
                <c:pt idx="978">
                  <c:v>1.1397234235762941</c:v>
                </c:pt>
                <c:pt idx="979">
                  <c:v>1.1396961786411524</c:v>
                </c:pt>
                <c:pt idx="980">
                  <c:v>1.1396689340660142</c:v>
                </c:pt>
                <c:pt idx="981">
                  <c:v>1.1396416898508672</c:v>
                </c:pt>
                <c:pt idx="982">
                  <c:v>1.1396144459957345</c:v>
                </c:pt>
                <c:pt idx="983">
                  <c:v>1.1395872025005893</c:v>
                </c:pt>
                <c:pt idx="984">
                  <c:v>1.1395599593654318</c:v>
                </c:pt>
                <c:pt idx="985">
                  <c:v>1.1395327165902671</c:v>
                </c:pt>
                <c:pt idx="986">
                  <c:v>1.1395054741750883</c:v>
                </c:pt>
                <c:pt idx="987">
                  <c:v>1.1394782321198971</c:v>
                </c:pt>
                <c:pt idx="988">
                  <c:v>1.1394509904246828</c:v>
                </c:pt>
                <c:pt idx="989">
                  <c:v>1.139423749089449</c:v>
                </c:pt>
                <c:pt idx="990">
                  <c:v>1.1393965081141886</c:v>
                </c:pt>
                <c:pt idx="991">
                  <c:v>1.1393692674988998</c:v>
                </c:pt>
                <c:pt idx="992">
                  <c:v>1.1393420272435808</c:v>
                </c:pt>
                <c:pt idx="993">
                  <c:v>1.1393147873482299</c:v>
                </c:pt>
                <c:pt idx="994">
                  <c:v>1.1392875478128417</c:v>
                </c:pt>
                <c:pt idx="995">
                  <c:v>1.139260308637418</c:v>
                </c:pt>
                <c:pt idx="996">
                  <c:v>1.1392330698219499</c:v>
                </c:pt>
                <c:pt idx="997">
                  <c:v>1.1392058313664375</c:v>
                </c:pt>
                <c:pt idx="998">
                  <c:v>1.1391785932708789</c:v>
                </c:pt>
                <c:pt idx="999">
                  <c:v>1.139151355535267</c:v>
                </c:pt>
                <c:pt idx="1000">
                  <c:v>1.1391241181596055</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Calculs!$AH$4:$AH$1004</c:f>
              <c:numCache>
                <c:formatCode>0.00</c:formatCode>
                <c:ptCount val="1001"/>
                <c:pt idx="0">
                  <c:v>0</c:v>
                </c:pt>
                <c:pt idx="1">
                  <c:v>-17.706691411758452</c:v>
                </c:pt>
                <c:pt idx="2">
                  <c:v>-17.641145285507985</c:v>
                </c:pt>
                <c:pt idx="3">
                  <c:v>-17.57588930381867</c:v>
                </c:pt>
                <c:pt idx="4">
                  <c:v>-17.510921772715601</c:v>
                </c:pt>
                <c:pt idx="5">
                  <c:v>-17.446241010687043</c:v>
                </c:pt>
                <c:pt idx="6">
                  <c:v>-17.38184534857443</c:v>
                </c:pt>
                <c:pt idx="7">
                  <c:v>-17.317733129463441</c:v>
                </c:pt>
                <c:pt idx="8">
                  <c:v>-17.253902708576113</c:v>
                </c:pt>
                <c:pt idx="9">
                  <c:v>-17.190352453164234</c:v>
                </c:pt>
                <c:pt idx="10">
                  <c:v>-17.127080742403685</c:v>
                </c:pt>
                <c:pt idx="11">
                  <c:v>-17.064282828483844</c:v>
                </c:pt>
                <c:pt idx="12">
                  <c:v>-17.001953302851085</c:v>
                </c:pt>
                <c:pt idx="13">
                  <c:v>-16.939889943132666</c:v>
                </c:pt>
                <c:pt idx="14">
                  <c:v>-16.878091271289044</c:v>
                </c:pt>
                <c:pt idx="15">
                  <c:v>-16.816555819681426</c:v>
                </c:pt>
                <c:pt idx="16">
                  <c:v>-16.755282130983826</c:v>
                </c:pt>
                <c:pt idx="17">
                  <c:v>-16.694268758096023</c:v>
                </c:pt>
                <c:pt idx="18">
                  <c:v>-16.633514264057414</c:v>
                </c:pt>
                <c:pt idx="19">
                  <c:v>-16.573017221961628</c:v>
                </c:pt>
                <c:pt idx="20">
                  <c:v>-16.512776214872115</c:v>
                </c:pt>
                <c:pt idx="21">
                  <c:v>-16.452691343127718</c:v>
                </c:pt>
                <c:pt idx="22">
                  <c:v>-16.392763051556059</c:v>
                </c:pt>
                <c:pt idx="23">
                  <c:v>-16.333090269833583</c:v>
                </c:pt>
                <c:pt idx="24">
                  <c:v>-16.273671574132418</c:v>
                </c:pt>
                <c:pt idx="25">
                  <c:v>-16.214505550657989</c:v>
                </c:pt>
                <c:pt idx="26">
                  <c:v>-16.155590795564173</c:v>
                </c:pt>
                <c:pt idx="27">
                  <c:v>-16.096925914869246</c:v>
                </c:pt>
                <c:pt idx="28">
                  <c:v>-16.038509524372738</c:v>
                </c:pt>
                <c:pt idx="29">
                  <c:v>-15.980340249573025</c:v>
                </c:pt>
                <c:pt idx="30">
                  <c:v>-15.922416725585753</c:v>
                </c:pt>
                <c:pt idx="31">
                  <c:v>-15.864737597063124</c:v>
                </c:pt>
                <c:pt idx="32">
                  <c:v>-15.80730151811388</c:v>
                </c:pt>
                <c:pt idx="33">
                  <c:v>-15.750107152224153</c:v>
                </c:pt>
                <c:pt idx="34">
                  <c:v>-15.693153172179008</c:v>
                </c:pt>
                <c:pt idx="35">
                  <c:v>-15.636438259984855</c:v>
                </c:pt>
                <c:pt idx="36">
                  <c:v>-15.579961106792537</c:v>
                </c:pt>
                <c:pt idx="37">
                  <c:v>-15.523720412821147</c:v>
                </c:pt>
                <c:pt idx="38">
                  <c:v>-15.467714887282705</c:v>
                </c:pt>
                <c:pt idx="39">
                  <c:v>-15.411943248307463</c:v>
                </c:pt>
                <c:pt idx="40">
                  <c:v>-15.356404222869921</c:v>
                </c:pt>
                <c:pt idx="41">
                  <c:v>-15.301096546715705</c:v>
                </c:pt>
                <c:pt idx="42">
                  <c:v>-15.246018964288904</c:v>
                </c:pt>
                <c:pt idx="43">
                  <c:v>-15.191170228660399</c:v>
                </c:pt>
                <c:pt idx="44">
                  <c:v>-15.136549101456664</c:v>
                </c:pt>
                <c:pt idx="45">
                  <c:v>-15.08215435278932</c:v>
                </c:pt>
                <c:pt idx="46">
                  <c:v>-15.027984761185428</c:v>
                </c:pt>
                <c:pt idx="47">
                  <c:v>-14.974039113518343</c:v>
                </c:pt>
                <c:pt idx="48">
                  <c:v>-14.920316204939327</c:v>
                </c:pt>
                <c:pt idx="49">
                  <c:v>-14.86681483880975</c:v>
                </c:pt>
                <c:pt idx="50">
                  <c:v>-14.813533826633996</c:v>
                </c:pt>
                <c:pt idx="51">
                  <c:v>-14.760471987992959</c:v>
                </c:pt>
                <c:pt idx="52">
                  <c:v>-14.707628150478172</c:v>
                </c:pt>
                <c:pt idx="53">
                  <c:v>-14.655001149626671</c:v>
                </c:pt>
                <c:pt idx="54">
                  <c:v>-14.602589828856287</c:v>
                </c:pt>
                <c:pt idx="55">
                  <c:v>-14.550393039401742</c:v>
                </c:pt>
                <c:pt idx="56">
                  <c:v>-14.498409640251241</c:v>
                </c:pt>
                <c:pt idx="57">
                  <c:v>-14.446638498083672</c:v>
                </c:pt>
                <c:pt idx="58">
                  <c:v>-14.39507848720646</c:v>
                </c:pt>
                <c:pt idx="59">
                  <c:v>-14.343728489493957</c:v>
                </c:pt>
                <c:pt idx="60">
                  <c:v>-14.292587394326409</c:v>
                </c:pt>
                <c:pt idx="61">
                  <c:v>-14.241654098529535</c:v>
                </c:pt>
                <c:pt idx="62">
                  <c:v>-14.190927506314678</c:v>
                </c:pt>
                <c:pt idx="63">
                  <c:v>-14.140406529219407</c:v>
                </c:pt>
                <c:pt idx="64">
                  <c:v>-14.090090086048875</c:v>
                </c:pt>
                <c:pt idx="65">
                  <c:v>-14.039977102817556</c:v>
                </c:pt>
                <c:pt idx="66">
                  <c:v>-13.990066512691591</c:v>
                </c:pt>
                <c:pt idx="67">
                  <c:v>-13.940357255931682</c:v>
                </c:pt>
                <c:pt idx="68">
                  <c:v>-13.89084827983651</c:v>
                </c:pt>
                <c:pt idx="69">
                  <c:v>-13.841538538686674</c:v>
                </c:pt>
                <c:pt idx="70">
                  <c:v>-13.792426993689128</c:v>
                </c:pt>
                <c:pt idx="71">
                  <c:v>-13.74351261292222</c:v>
                </c:pt>
                <c:pt idx="72">
                  <c:v>-13.694794371281111</c:v>
                </c:pt>
                <c:pt idx="73">
                  <c:v>-13.646271250423844</c:v>
                </c:pt>
                <c:pt idx="74">
                  <c:v>-13.597942238717801</c:v>
                </c:pt>
                <c:pt idx="75">
                  <c:v>-13.549806331186682</c:v>
                </c:pt>
                <c:pt idx="76">
                  <c:v>-13.50186252945802</c:v>
                </c:pt>
                <c:pt idx="77">
                  <c:v>-13.45410984171115</c:v>
                </c:pt>
                <c:pt idx="78">
                  <c:v>-13.40654728262559</c:v>
                </c:pt>
                <c:pt idx="79">
                  <c:v>-13.35917387333004</c:v>
                </c:pt>
                <c:pt idx="80">
                  <c:v>-13.31198864135172</c:v>
                </c:pt>
                <c:pt idx="81">
                  <c:v>-13.26499062056625</c:v>
                </c:pt>
                <c:pt idx="82">
                  <c:v>-13.218178851147938</c:v>
                </c:pt>
                <c:pt idx="83">
                  <c:v>-13.171552379520566</c:v>
                </c:pt>
                <c:pt idx="84">
                  <c:v>-13.125110258308586</c:v>
                </c:pt>
                <c:pt idx="85">
                  <c:v>-13.078851546288806</c:v>
                </c:pt>
                <c:pt idx="86">
                  <c:v>-13.032775308342492</c:v>
                </c:pt>
                <c:pt idx="87">
                  <c:v>-12.986880615407866</c:v>
                </c:pt>
                <c:pt idx="88">
                  <c:v>-12.941166544433097</c:v>
                </c:pt>
                <c:pt idx="89">
                  <c:v>-12.895632178329738</c:v>
                </c:pt>
                <c:pt idx="90">
                  <c:v>-12.850276605926492</c:v>
                </c:pt>
                <c:pt idx="91">
                  <c:v>-12.805098921923445</c:v>
                </c:pt>
                <c:pt idx="92">
                  <c:v>-12.760098226846775</c:v>
                </c:pt>
                <c:pt idx="93">
                  <c:v>-12.715273627003748</c:v>
                </c:pt>
                <c:pt idx="94">
                  <c:v>-12.670624234438213</c:v>
                </c:pt>
                <c:pt idx="95">
                  <c:v>-12.626149166886474</c:v>
                </c:pt>
                <c:pt idx="96">
                  <c:v>-12.581847547733529</c:v>
                </c:pt>
                <c:pt idx="97">
                  <c:v>-12.53771850596975</c:v>
                </c:pt>
                <c:pt idx="98">
                  <c:v>-12.493761176147922</c:v>
                </c:pt>
                <c:pt idx="99">
                  <c:v>-12.449974698340672</c:v>
                </c:pt>
                <c:pt idx="100">
                  <c:v>-12.406358218098251</c:v>
                </c:pt>
                <c:pt idx="101">
                  <c:v>-12.362910886406775</c:v>
                </c:pt>
                <c:pt idx="102">
                  <c:v>-11.933932504951446</c:v>
                </c:pt>
                <c:pt idx="103">
                  <c:v>-11.521308042082433</c:v>
                </c:pt>
                <c:pt idx="104">
                  <c:v>-11.124244279933754</c:v>
                </c:pt>
                <c:pt idx="105">
                  <c:v>-10.741996551013573</c:v>
                </c:pt>
                <c:pt idx="106">
                  <c:v>-10.373865212788923</c:v>
                </c:pt>
                <c:pt idx="107">
                  <c:v>-10.019192418777374</c:v>
                </c:pt>
                <c:pt idx="108">
                  <c:v>-9.6773591579157774</c:v>
                </c:pt>
                <c:pt idx="109">
                  <c:v>-9.3477825369713141</c:v>
                </c:pt>
                <c:pt idx="110">
                  <c:v>-9.0299132834055715</c:v>
                </c:pt>
                <c:pt idx="111">
                  <c:v>-8.7232334484428407</c:v>
                </c:pt>
                <c:pt idx="112">
                  <c:v>-8.4272542921672482</c:v>
                </c:pt>
                <c:pt idx="113">
                  <c:v>-8.1415143343131646</c:v>
                </c:pt>
                <c:pt idx="114">
                  <c:v>-7.8655775560482715</c:v>
                </c:pt>
                <c:pt idx="115">
                  <c:v>-7.5990317395032756</c:v>
                </c:pt>
                <c:pt idx="116">
                  <c:v>-7.3414869330985431</c:v>
                </c:pt>
                <c:pt idx="117">
                  <c:v>-7.0925740318744905</c:v>
                </c:pt>
                <c:pt idx="118">
                  <c:v>-6.8519434630658651</c:v>
                </c:pt>
                <c:pt idx="119">
                  <c:v>-6.6192639680843728</c:v>
                </c:pt>
                <c:pt idx="120">
                  <c:v>-6.3942214729020641</c:v>
                </c:pt>
                <c:pt idx="121">
                  <c:v>-6.1765180395703494</c:v>
                </c:pt>
                <c:pt idx="122">
                  <c:v>-5.9658708922761452</c:v>
                </c:pt>
                <c:pt idx="123">
                  <c:v>-5.7620115119358548</c:v>
                </c:pt>
                <c:pt idx="124">
                  <c:v>-5.5646847938672748</c:v>
                </c:pt>
                <c:pt idx="125">
                  <c:v>-5.373648263565177</c:v>
                </c:pt>
                <c:pt idx="126">
                  <c:v>-5.1886713460447664</c:v>
                </c:pt>
                <c:pt idx="127">
                  <c:v>-5.0095346846126532</c:v>
                </c:pt>
                <c:pt idx="128">
                  <c:v>-4.8360295052827871</c:v>
                </c:pt>
                <c:pt idx="129">
                  <c:v>-4.6679570233781718</c:v>
                </c:pt>
                <c:pt idx="130">
                  <c:v>-4.5051278891524245</c:v>
                </c:pt>
                <c:pt idx="131">
                  <c:v>-4.3473616695307431</c:v>
                </c:pt>
                <c:pt idx="132">
                  <c:v>-4.1944863633110776</c:v>
                </c:pt>
                <c:pt idx="133">
                  <c:v>-4.0463379473851271</c:v>
                </c:pt>
                <c:pt idx="134">
                  <c:v>-3.9027599517380187</c:v>
                </c:pt>
                <c:pt idx="135">
                  <c:v>-3.7636030611665867</c:v>
                </c:pt>
                <c:pt idx="136">
                  <c:v>-3.6287247418212298</c:v>
                </c:pt>
                <c:pt idx="137">
                  <c:v>-3.4979888908266261</c:v>
                </c:pt>
                <c:pt idx="138">
                  <c:v>-3.3712655073739737</c:v>
                </c:pt>
                <c:pt idx="139">
                  <c:v>-3.2484303838025208</c:v>
                </c:pt>
                <c:pt idx="140">
                  <c:v>-3.129364815302782</c:v>
                </c:pt>
                <c:pt idx="141">
                  <c:v>-3.0139553269784614</c:v>
                </c:pt>
                <c:pt idx="142">
                  <c:v>-2.9020934170999264</c:v>
                </c:pt>
                <c:pt idx="143">
                  <c:v>-2.7936753154698666</c:v>
                </c:pt>
                <c:pt idx="144">
                  <c:v>-2.6886017559021527</c:v>
                </c:pt>
                <c:pt idx="145">
                  <c:v>-2.586777761888678</c:v>
                </c:pt>
                <c:pt idx="146">
                  <c:v>-2.4881124445966503</c:v>
                </c:pt>
                <c:pt idx="147">
                  <c:v>-2.3925188124009278</c:v>
                </c:pt>
                <c:pt idx="148">
                  <c:v>-2.2999135912130777</c:v>
                </c:pt>
                <c:pt idx="149">
                  <c:v>-2.2102170549212916</c:v>
                </c:pt>
                <c:pt idx="150">
                  <c:v>-2.1233528653035321</c:v>
                </c:pt>
                <c:pt idx="151">
                  <c:v>-2.0392479208206344</c:v>
                </c:pt>
                <c:pt idx="152">
                  <c:v>-1.9578322137368951</c:v>
                </c:pt>
                <c:pt idx="153">
                  <c:v>-1.8790386950532143</c:v>
                </c:pt>
                <c:pt idx="154">
                  <c:v>-1.802803146772384</c:v>
                </c:pt>
                <c:pt idx="155">
                  <c:v>-1.7290640610478833</c:v>
                </c:pt>
                <c:pt idx="156">
                  <c:v>-1.6577625257967203</c:v>
                </c:pt>
                <c:pt idx="157">
                  <c:v>-1.5888421163836819</c:v>
                </c:pt>
                <c:pt idx="158">
                  <c:v>-1.5222487930089614</c:v>
                </c:pt>
                <c:pt idx="159">
                  <c:v>-1.4579308034536775</c:v>
                </c:pt>
                <c:pt idx="160">
                  <c:v>-1.3958385908584181</c:v>
                </c:pt>
                <c:pt idx="161">
                  <c:v>-1.3359247062287563</c:v>
                </c:pt>
                <c:pt idx="162">
                  <c:v>-1.2781437253787744</c:v>
                </c:pt>
                <c:pt idx="163">
                  <c:v>-1.2224521700391358</c:v>
                </c:pt>
                <c:pt idx="164">
                  <c:v>-1.1688084328701216</c:v>
                </c:pt>
                <c:pt idx="165">
                  <c:v>-1.1171727061325665</c:v>
                </c:pt>
                <c:pt idx="166">
                  <c:v>-1.0675069137805773</c:v>
                </c:pt>
                <c:pt idx="167">
                  <c:v>-1.0197746467495858</c:v>
                </c:pt>
                <c:pt idx="168">
                  <c:v>-0.97394110122153998</c:v>
                </c:pt>
                <c:pt idx="169">
                  <c:v>-0.92997301965599699</c:v>
                </c:pt>
                <c:pt idx="170">
                  <c:v>-0.88783863438151311</c:v>
                </c:pt>
                <c:pt idx="171">
                  <c:v>-0.84750761354612114</c:v>
                </c:pt>
                <c:pt idx="172">
                  <c:v>-0.80895100922878471</c:v>
                </c:pt>
                <c:pt idx="173">
                  <c:v>-0.77214120751564863</c:v>
                </c:pt>
                <c:pt idx="174">
                  <c:v>-0.73705188034564806</c:v>
                </c:pt>
                <c:pt idx="175">
                  <c:v>-0.70365793892969786</c:v>
                </c:pt>
                <c:pt idx="176">
                  <c:v>-0.67193548854637353</c:v>
                </c:pt>
                <c:pt idx="177">
                  <c:v>-0.64186178451484177</c:v>
                </c:pt>
                <c:pt idx="178">
                  <c:v>-0.61341518914302839</c:v>
                </c:pt>
                <c:pt idx="179">
                  <c:v>-0.58657512944593215</c:v>
                </c:pt>
                <c:pt idx="180">
                  <c:v>-0.56132205542592473</c:v>
                </c:pt>
                <c:pt idx="181">
                  <c:v>-0.53763739870438199</c:v>
                </c:pt>
                <c:pt idx="182">
                  <c:v>-0.5155035312926135</c:v>
                </c:pt>
                <c:pt idx="183">
                  <c:v>-0.49490372429057783</c:v>
                </c:pt>
                <c:pt idx="184">
                  <c:v>-0.47582210630515548</c:v>
                </c:pt>
                <c:pt idx="185">
                  <c:v>-0.45824362138675451</c:v>
                </c:pt>
                <c:pt idx="186">
                  <c:v>-0.44215398629485975</c:v>
                </c:pt>
                <c:pt idx="187">
                  <c:v>-0.42753964692082896</c:v>
                </c:pt>
                <c:pt idx="188">
                  <c:v>-0.41438773372081206</c:v>
                </c:pt>
                <c:pt idx="189">
                  <c:v>-0.4026860160439229</c:v>
                </c:pt>
                <c:pt idx="190">
                  <c:v>-0.39242285528113369</c:v>
                </c:pt>
                <c:pt idx="191">
                  <c:v>-0.38358715680875582</c:v>
                </c:pt>
                <c:pt idx="192">
                  <c:v>-0.37616832075603951</c:v>
                </c:pt>
                <c:pt idx="193">
                  <c:v>-0.37015619168786251</c:v>
                </c:pt>
                <c:pt idx="194">
                  <c:v>-0.36554100735831341</c:v>
                </c:pt>
                <c:pt idx="195">
                  <c:v>-0.36231334675609611</c:v>
                </c:pt>
                <c:pt idx="196">
                  <c:v>-0.36046407772437855</c:v>
                </c:pt>
                <c:pt idx="197">
                  <c:v>-0.35998430449203139</c:v>
                </c:pt>
                <c:pt idx="198">
                  <c:v>-0.36086531549628814</c:v>
                </c:pt>
                <c:pt idx="199">
                  <c:v>-0.3630985319055014</c:v>
                </c:pt>
                <c:pt idx="200">
                  <c:v>-0.36667545726261469</c:v>
                </c:pt>
                <c:pt idx="201">
                  <c:v>-0.37158762866428136</c:v>
                </c:pt>
                <c:pt idx="202">
                  <c:v>-0.37782656986776636</c:v>
                </c:pt>
                <c:pt idx="203">
                  <c:v>-0.38538374667973813</c:v>
                </c:pt>
                <c:pt idx="204">
                  <c:v>-0.39425052493081347</c:v>
                </c:pt>
                <c:pt idx="205">
                  <c:v>-0.40441813128100568</c:v>
                </c:pt>
                <c:pt idx="206">
                  <c:v>-0.41587761703805914</c:v>
                </c:pt>
                <c:pt idx="207">
                  <c:v>-0.42861982510693936</c:v>
                </c:pt>
                <c:pt idx="208">
                  <c:v>-0.44263536012784244</c:v>
                </c:pt>
                <c:pt idx="209">
                  <c:v>-0.45791456180465889</c:v>
                </c:pt>
                <c:pt idx="210">
                  <c:v>-0.4744474813776578</c:v>
                </c:pt>
                <c:pt idx="211">
                  <c:v>-0.49222386115426875</c:v>
                </c:pt>
                <c:pt idx="212">
                  <c:v>-0.51123311698044704</c:v>
                </c:pt>
                <c:pt idx="213">
                  <c:v>-0.53146432351192652</c:v>
                </c:pt>
                <c:pt idx="214">
                  <c:v>-0.55290620212895802</c:v>
                </c:pt>
                <c:pt idx="215">
                  <c:v>-0.57554711132890868</c:v>
                </c:pt>
                <c:pt idx="216">
                  <c:v>-0.59937503942729964</c:v>
                </c:pt>
                <c:pt idx="217">
                  <c:v>-0.62437759939836779</c:v>
                </c:pt>
                <c:pt idx="218">
                  <c:v>-0.65054202569005715</c:v>
                </c:pt>
                <c:pt idx="219">
                  <c:v>-0.67785517285452901</c:v>
                </c:pt>
                <c:pt idx="220">
                  <c:v>-0.70630351584310025</c:v>
                </c:pt>
                <c:pt idx="221">
                  <c:v>-0.73587315182330248</c:v>
                </c:pt>
                <c:pt idx="222">
                  <c:v>-0.76654980338503043</c:v>
                </c:pt>
                <c:pt idx="223">
                  <c:v>-0.79831882301210477</c:v>
                </c:pt>
                <c:pt idx="224">
                  <c:v>-0.83116519870477512</c:v>
                </c:pt>
                <c:pt idx="225">
                  <c:v>-0.86507356064750141</c:v>
                </c:pt>
                <c:pt idx="226">
                  <c:v>-0.90002818882466418</c:v>
                </c:pt>
                <c:pt idx="227">
                  <c:v>-0.93601302149460952</c:v>
                </c:pt>
                <c:pt idx="228">
                  <c:v>-0.97301166443956799</c:v>
                </c:pt>
                <c:pt idx="229">
                  <c:v>-1.0110074009155321</c:v>
                </c:pt>
                <c:pt idx="230">
                  <c:v>-1.0499832022320978</c:v>
                </c:pt>
                <c:pt idx="231">
                  <c:v>-1.0899217388976661</c:v>
                </c:pt>
                <c:pt idx="232">
                  <c:v>-1.1308053922702543</c:v>
                </c:pt>
                <c:pt idx="233">
                  <c:v>-1.1726162666585034</c:v>
                </c:pt>
                <c:pt idx="234">
                  <c:v>-1.2153362018214429</c:v>
                </c:pt>
                <c:pt idx="235">
                  <c:v>-1.2589467858190426</c:v>
                </c:pt>
                <c:pt idx="236">
                  <c:v>-1.3034293681688336</c:v>
                </c:pt>
                <c:pt idx="237">
                  <c:v>-1.3487650732666583</c:v>
                </c:pt>
                <c:pt idx="238">
                  <c:v>-1.3949348140322664</c:v>
                </c:pt>
                <c:pt idx="239">
                  <c:v>-1.4419193057427802</c:v>
                </c:pt>
                <c:pt idx="240">
                  <c:v>-1.4896990800191845</c:v>
                </c:pt>
                <c:pt idx="241">
                  <c:v>-1.538254498932943</c:v>
                </c:pt>
                <c:pt idx="242">
                  <c:v>-1.5875657692016385</c:v>
                </c:pt>
                <c:pt idx="243">
                  <c:v>-1.6376129564441511</c:v>
                </c:pt>
                <c:pt idx="244">
                  <c:v>-1.6883759994674326</c:v>
                </c:pt>
                <c:pt idx="245">
                  <c:v>-1.7398347245583381</c:v>
                </c:pt>
                <c:pt idx="246">
                  <c:v>-1.7919688597553218</c:v>
                </c:pt>
                <c:pt idx="247">
                  <c:v>-1.8447580490760243</c:v>
                </c:pt>
                <c:pt idx="248">
                  <c:v>-1.8981818666779986</c:v>
                </c:pt>
                <c:pt idx="249">
                  <c:v>-1.9522198309309213</c:v>
                </c:pt>
                <c:pt idx="250">
                  <c:v>-2.0068514183797204</c:v>
                </c:pt>
                <c:pt idx="251">
                  <c:v>-2.0620560775790988</c:v>
                </c:pt>
                <c:pt idx="252">
                  <c:v>-2.1178132427809016</c:v>
                </c:pt>
                <c:pt idx="253">
                  <c:v>-2.1741023474567802</c:v>
                </c:pt>
                <c:pt idx="254">
                  <c:v>-2.2309028376394959</c:v>
                </c:pt>
                <c:pt idx="255">
                  <c:v>-2.2881941850671663</c:v>
                </c:pt>
                <c:pt idx="256">
                  <c:v>-2.3459559001156203</c:v>
                </c:pt>
                <c:pt idx="257">
                  <c:v>-2.4041675445048885</c:v>
                </c:pt>
                <c:pt idx="258">
                  <c:v>-2.4628087437667472</c:v>
                </c:pt>
                <c:pt idx="259">
                  <c:v>-2.5218591994610176</c:v>
                </c:pt>
                <c:pt idx="260">
                  <c:v>-2.5812987011291995</c:v>
                </c:pt>
                <c:pt idx="261">
                  <c:v>-2.6411071379747595</c:v>
                </c:pt>
                <c:pt idx="262">
                  <c:v>-2.7012645102602346</c:v>
                </c:pt>
                <c:pt idx="263">
                  <c:v>-2.761750940412071</c:v>
                </c:pt>
                <c:pt idx="264">
                  <c:v>-2.822546683824839</c:v>
                </c:pt>
                <c:pt idx="265">
                  <c:v>-2.8836321393573061</c:v>
                </c:pt>
                <c:pt idx="266">
                  <c:v>-2.9449878595134535</c:v>
                </c:pt>
                <c:pt idx="267">
                  <c:v>-3.0065945603023687</c:v>
                </c:pt>
                <c:pt idx="268">
                  <c:v>-3.0684331307715342</c:v>
                </c:pt>
                <c:pt idx="269">
                  <c:v>-3.130484642208804</c:v>
                </c:pt>
                <c:pt idx="270">
                  <c:v>-3.1927303570089851</c:v>
                </c:pt>
                <c:pt idx="271">
                  <c:v>-3.2551517372016012</c:v>
                </c:pt>
                <c:pt idx="272">
                  <c:v>-3.3177304526370639</c:v>
                </c:pt>
                <c:pt idx="273">
                  <c:v>-3.3804483888290928</c:v>
                </c:pt>
                <c:pt idx="274">
                  <c:v>-3.4432876544518396</c:v>
                </c:pt>
                <c:pt idx="275">
                  <c:v>-3.5062305884907037</c:v>
                </c:pt>
                <c:pt idx="276">
                  <c:v>-3.5692597670464941</c:v>
                </c:pt>
                <c:pt idx="277">
                  <c:v>-3.6323580097930264</c:v>
                </c:pt>
                <c:pt idx="278">
                  <c:v>-3.6955083860888847</c:v>
                </c:pt>
                <c:pt idx="279">
                  <c:v>-3.7586942207444483</c:v>
                </c:pt>
                <c:pt idx="280">
                  <c:v>-3.8218990994459694</c:v>
                </c:pt>
                <c:pt idx="281">
                  <c:v>-3.8851068738387444</c:v>
                </c:pt>
                <c:pt idx="282">
                  <c:v>-3.9483016662720258</c:v>
                </c:pt>
                <c:pt idx="283">
                  <c:v>-4.0114678742086847</c:v>
                </c:pt>
                <c:pt idx="284">
                  <c:v>-4.0745901743030757</c:v>
                </c:pt>
                <c:pt idx="285">
                  <c:v>-4.1376535261509071</c:v>
                </c:pt>
                <c:pt idx="286">
                  <c:v>-4.2006431757153182</c:v>
                </c:pt>
                <c:pt idx="287">
                  <c:v>-4.2635446584337311</c:v>
                </c:pt>
                <c:pt idx="288">
                  <c:v>-4.3263438020103173</c:v>
                </c:pt>
                <c:pt idx="289">
                  <c:v>-4.3890267288992719</c:v>
                </c:pt>
                <c:pt idx="290">
                  <c:v>-4.4515798584844051</c:v>
                </c:pt>
                <c:pt idx="291">
                  <c:v>-4.5139899089607125</c:v>
                </c:pt>
                <c:pt idx="292">
                  <c:v>-4.576243898924</c:v>
                </c:pt>
                <c:pt idx="293">
                  <c:v>-4.6383291486747327</c:v>
                </c:pt>
                <c:pt idx="294">
                  <c:v>-4.7002332812425465</c:v>
                </c:pt>
                <c:pt idx="295">
                  <c:v>-4.7619442231380678</c:v>
                </c:pt>
                <c:pt idx="296">
                  <c:v>-4.8234502048388022</c:v>
                </c:pt>
                <c:pt idx="297">
                  <c:v>-4.884739761016097</c:v>
                </c:pt>
                <c:pt idx="298">
                  <c:v>-4.9458017305102135</c:v>
                </c:pt>
                <c:pt idx="299">
                  <c:v>-5.0066252560607705</c:v>
                </c:pt>
                <c:pt idx="300">
                  <c:v>-5.0671997837998397</c:v>
                </c:pt>
                <c:pt idx="301">
                  <c:v>-5.1275150625151271</c:v>
                </c:pt>
                <c:pt idx="302">
                  <c:v>-5.1875611426906874</c:v>
                </c:pt>
                <c:pt idx="303">
                  <c:v>-5.2473283753327467</c:v>
                </c:pt>
                <c:pt idx="304">
                  <c:v>-5.3068074105881529</c:v>
                </c:pt>
                <c:pt idx="305">
                  <c:v>-5.3659891961631203</c:v>
                </c:pt>
                <c:pt idx="306">
                  <c:v>-5.4248649755498271</c:v>
                </c:pt>
                <c:pt idx="307">
                  <c:v>-5.483426286068525</c:v>
                </c:pt>
                <c:pt idx="308">
                  <c:v>-5.5416649567327481</c:v>
                </c:pt>
                <c:pt idx="309">
                  <c:v>-5.5995731059451979</c:v>
                </c:pt>
                <c:pt idx="310">
                  <c:v>-5.657143139031878</c:v>
                </c:pt>
                <c:pt idx="311">
                  <c:v>-5.7143677456219208</c:v>
                </c:pt>
                <c:pt idx="312">
                  <c:v>-5.7712398968806182</c:v>
                </c:pt>
                <c:pt idx="313">
                  <c:v>-5.8277528426029797</c:v>
                </c:pt>
                <c:pt idx="314">
                  <c:v>-5.8839001081751174</c:v>
                </c:pt>
                <c:pt idx="315">
                  <c:v>-5.9396754914107222</c:v>
                </c:pt>
                <c:pt idx="316">
                  <c:v>-5.9950730592696564</c:v>
                </c:pt>
                <c:pt idx="317">
                  <c:v>-6.0500871444657918</c:v>
                </c:pt>
                <c:pt idx="318">
                  <c:v>-6.1047123419709006</c:v>
                </c:pt>
                <c:pt idx="319">
                  <c:v>-6.1589435054214832</c:v>
                </c:pt>
                <c:pt idx="320">
                  <c:v>-6.2127757434351025</c:v>
                </c:pt>
                <c:pt idx="321">
                  <c:v>-6.2662044158428856</c:v>
                </c:pt>
                <c:pt idx="322">
                  <c:v>-6.3192251298445274</c:v>
                </c:pt>
                <c:pt idx="323">
                  <c:v>-6.3718337360920838</c:v>
                </c:pt>
                <c:pt idx="324">
                  <c:v>-6.4240263247087359</c:v>
                </c:pt>
                <c:pt idx="325">
                  <c:v>-6.4757992212484412</c:v>
                </c:pt>
                <c:pt idx="326">
                  <c:v>-6.527148982602422</c:v>
                </c:pt>
                <c:pt idx="327">
                  <c:v>-6.5780723928580462</c:v>
                </c:pt>
                <c:pt idx="328">
                  <c:v>-6.6285664591157802</c:v>
                </c:pt>
                <c:pt idx="329">
                  <c:v>-6.6786284072694961</c:v>
                </c:pt>
                <c:pt idx="330">
                  <c:v>-6.7282556777554197</c:v>
                </c:pt>
                <c:pt idx="331">
                  <c:v>-6.7774459212747429</c:v>
                </c:pt>
                <c:pt idx="332">
                  <c:v>-6.8261969944948637</c:v>
                </c:pt>
                <c:pt idx="333">
                  <c:v>-6.8745069557339296</c:v>
                </c:pt>
                <c:pt idx="334">
                  <c:v>-6.9223740606333708</c:v>
                </c:pt>
                <c:pt idx="335">
                  <c:v>-6.9697967578227544</c:v>
                </c:pt>
                <c:pt idx="336">
                  <c:v>-7.0167736845812723</c:v>
                </c:pt>
                <c:pt idx="337">
                  <c:v>-7.0633036625000001</c:v>
                </c:pt>
                <c:pt idx="338">
                  <c:v>-7.1093856931488011</c:v>
                </c:pt>
                <c:pt idx="339">
                  <c:v>-7.1550189537517577</c:v>
                </c:pt>
                <c:pt idx="340">
                  <c:v>-7.2002027928746646</c:v>
                </c:pt>
                <c:pt idx="341">
                  <c:v>-7.2449367261281816</c:v>
                </c:pt>
                <c:pt idx="342">
                  <c:v>-7.2892204318898388</c:v>
                </c:pt>
                <c:pt idx="343">
                  <c:v>-7.3330537470481971</c:v>
                </c:pt>
                <c:pt idx="344">
                  <c:v>-7.376436662772087</c:v>
                </c:pt>
                <c:pt idx="345">
                  <c:v>-7.4193693203078936</c:v>
                </c:pt>
                <c:pt idx="346">
                  <c:v>-7.461852006807514</c:v>
                </c:pt>
                <c:pt idx="347">
                  <c:v>-7.503885151189686</c:v>
                </c:pt>
                <c:pt idx="348">
                  <c:v>-7.5454693200370944</c:v>
                </c:pt>
                <c:pt idx="349">
                  <c:v>-7.5866052135315156</c:v>
                </c:pt>
                <c:pt idx="350">
                  <c:v>-7.6272936614292748</c:v>
                </c:pt>
                <c:pt idx="351">
                  <c:v>-7.6675356190790112</c:v>
                </c:pt>
                <c:pt idx="352">
                  <c:v>-7.7073321634836578</c:v>
                </c:pt>
                <c:pt idx="353">
                  <c:v>-7.7466844894084561</c:v>
                </c:pt>
                <c:pt idx="354">
                  <c:v>-7.7855939055367029</c:v>
                </c:pt>
                <c:pt idx="355">
                  <c:v>-7.8240618306746832</c:v>
                </c:pt>
                <c:pt idx="356">
                  <c:v>-7.862089790007361</c:v>
                </c:pt>
                <c:pt idx="357">
                  <c:v>-7.8996794114060371</c:v>
                </c:pt>
                <c:pt idx="358">
                  <c:v>-7.9368324217892559</c:v>
                </c:pt>
                <c:pt idx="359">
                  <c:v>-7.9735506435380454</c:v>
                </c:pt>
                <c:pt idx="360">
                  <c:v>-8.0098359909664936</c:v>
                </c:pt>
                <c:pt idx="361">
                  <c:v>-8.0456904668485816</c:v>
                </c:pt>
                <c:pt idx="362">
                  <c:v>-8.0811161590020717</c:v>
                </c:pt>
                <c:pt idx="363">
                  <c:v>-8.1161152369301686</c:v>
                </c:pt>
                <c:pt idx="364">
                  <c:v>-8.1506899485215989</c:v>
                </c:pt>
                <c:pt idx="365">
                  <c:v>-8.1848426168096111</c:v>
                </c:pt>
                <c:pt idx="366">
                  <c:v>-8.2185756367904013</c:v>
                </c:pt>
                <c:pt idx="367">
                  <c:v>-8.2518914723013239</c:v>
                </c:pt>
                <c:pt idx="368">
                  <c:v>-8.2847926529591405</c:v>
                </c:pt>
                <c:pt idx="369">
                  <c:v>-8.3172817711586422</c:v>
                </c:pt>
                <c:pt idx="370">
                  <c:v>-8.3493614791316855</c:v>
                </c:pt>
                <c:pt idx="371">
                  <c:v>-8.3810344860668238</c:v>
                </c:pt>
                <c:pt idx="372">
                  <c:v>-8.4123035552894869</c:v>
                </c:pt>
                <c:pt idx="373">
                  <c:v>-8.4431715015027144</c:v>
                </c:pt>
                <c:pt idx="374">
                  <c:v>-8.4736411880883491</c:v>
                </c:pt>
                <c:pt idx="375">
                  <c:v>-8.5037155244685092</c:v>
                </c:pt>
                <c:pt idx="376">
                  <c:v>-8.5333974635271641</c:v>
                </c:pt>
                <c:pt idx="377">
                  <c:v>-8.5626899990915266</c:v>
                </c:pt>
                <c:pt idx="378">
                  <c:v>-8.5915961634729836</c:v>
                </c:pt>
                <c:pt idx="379">
                  <c:v>-8.6201190250672219</c:v>
                </c:pt>
                <c:pt idx="380">
                  <c:v>-8.6201471220569612</c:v>
                </c:pt>
                <c:pt idx="381">
                  <c:v>-8.6201752186723546</c:v>
                </c:pt>
                <c:pt idx="382">
                  <c:v>-8.620203314913427</c:v>
                </c:pt>
                <c:pt idx="383">
                  <c:v>-8.6202314107801712</c:v>
                </c:pt>
                <c:pt idx="384">
                  <c:v>-8.6202595062725873</c:v>
                </c:pt>
                <c:pt idx="385">
                  <c:v>-8.6202876013906842</c:v>
                </c:pt>
                <c:pt idx="386">
                  <c:v>-8.6203156961344565</c:v>
                </c:pt>
                <c:pt idx="387">
                  <c:v>-8.620343790503922</c:v>
                </c:pt>
                <c:pt idx="388">
                  <c:v>-8.6203718844990753</c:v>
                </c:pt>
                <c:pt idx="389">
                  <c:v>-8.620399978119913</c:v>
                </c:pt>
                <c:pt idx="390">
                  <c:v>-8.620428071366451</c:v>
                </c:pt>
                <c:pt idx="391">
                  <c:v>-8.6204561642386821</c:v>
                </c:pt>
                <c:pt idx="392">
                  <c:v>-8.6204842567366136</c:v>
                </c:pt>
                <c:pt idx="393">
                  <c:v>-8.6205123488602489</c:v>
                </c:pt>
                <c:pt idx="394">
                  <c:v>-8.6205404406095898</c:v>
                </c:pt>
                <c:pt idx="395">
                  <c:v>-8.6205685319846417</c:v>
                </c:pt>
                <c:pt idx="396">
                  <c:v>-8.6205966229854027</c:v>
                </c:pt>
                <c:pt idx="397">
                  <c:v>-8.6206247136118819</c:v>
                </c:pt>
                <c:pt idx="398">
                  <c:v>-8.6206528038640773</c:v>
                </c:pt>
                <c:pt idx="399">
                  <c:v>-8.6206808937419908</c:v>
                </c:pt>
                <c:pt idx="400">
                  <c:v>-8.6207089832456365</c:v>
                </c:pt>
                <c:pt idx="401">
                  <c:v>-8.6207370723750074</c:v>
                </c:pt>
                <c:pt idx="402">
                  <c:v>-8.6207651611301088</c:v>
                </c:pt>
                <c:pt idx="403">
                  <c:v>-8.6207932495109389</c:v>
                </c:pt>
                <c:pt idx="404">
                  <c:v>-8.6208213375175085</c:v>
                </c:pt>
                <c:pt idx="405">
                  <c:v>-8.6208494251498156</c:v>
                </c:pt>
                <c:pt idx="406">
                  <c:v>-8.6208775124078745</c:v>
                </c:pt>
                <c:pt idx="407">
                  <c:v>-8.6209055992916728</c:v>
                </c:pt>
                <c:pt idx="408">
                  <c:v>-8.6209336858012193</c:v>
                </c:pt>
                <c:pt idx="409">
                  <c:v>-8.620961771936523</c:v>
                </c:pt>
                <c:pt idx="410">
                  <c:v>-8.6209898576975768</c:v>
                </c:pt>
                <c:pt idx="411">
                  <c:v>-8.6210179430843912</c:v>
                </c:pt>
                <c:pt idx="412">
                  <c:v>-8.6210460280969645</c:v>
                </c:pt>
                <c:pt idx="413">
                  <c:v>-8.6210741127353039</c:v>
                </c:pt>
                <c:pt idx="414">
                  <c:v>-8.6211021969994146</c:v>
                </c:pt>
                <c:pt idx="415">
                  <c:v>-8.6211302808892878</c:v>
                </c:pt>
                <c:pt idx="416">
                  <c:v>-8.6211583644049394</c:v>
                </c:pt>
                <c:pt idx="417">
                  <c:v>-8.621186447546366</c:v>
                </c:pt>
                <c:pt idx="418">
                  <c:v>-8.6212145303135745</c:v>
                </c:pt>
                <c:pt idx="419">
                  <c:v>-8.6212426127065616</c:v>
                </c:pt>
                <c:pt idx="420">
                  <c:v>-8.6212706947253341</c:v>
                </c:pt>
                <c:pt idx="421">
                  <c:v>-8.6212987763698958</c:v>
                </c:pt>
                <c:pt idx="422">
                  <c:v>-8.6213268576402555</c:v>
                </c:pt>
                <c:pt idx="423">
                  <c:v>-8.6213549385364043</c:v>
                </c:pt>
                <c:pt idx="424">
                  <c:v>-8.6213830190583529</c:v>
                </c:pt>
                <c:pt idx="425">
                  <c:v>-8.6214110992060995</c:v>
                </c:pt>
                <c:pt idx="426">
                  <c:v>-8.6214391789796547</c:v>
                </c:pt>
                <c:pt idx="427">
                  <c:v>-8.6214672583790186</c:v>
                </c:pt>
                <c:pt idx="428">
                  <c:v>-8.6214953374041858</c:v>
                </c:pt>
                <c:pt idx="429">
                  <c:v>-8.6215234160551706</c:v>
                </c:pt>
                <c:pt idx="430">
                  <c:v>-8.6215514943319658</c:v>
                </c:pt>
                <c:pt idx="431">
                  <c:v>-8.6215795722345892</c:v>
                </c:pt>
                <c:pt idx="432">
                  <c:v>-8.6216076497630318</c:v>
                </c:pt>
                <c:pt idx="433">
                  <c:v>-8.6216357269172992</c:v>
                </c:pt>
                <c:pt idx="434">
                  <c:v>-8.6216638036973965</c:v>
                </c:pt>
                <c:pt idx="435">
                  <c:v>-8.6216918801033202</c:v>
                </c:pt>
                <c:pt idx="436">
                  <c:v>-8.6217199561350846</c:v>
                </c:pt>
                <c:pt idx="437">
                  <c:v>-8.6217480317926842</c:v>
                </c:pt>
                <c:pt idx="438">
                  <c:v>-8.6217761070761227</c:v>
                </c:pt>
                <c:pt idx="439">
                  <c:v>-8.6218041819854108</c:v>
                </c:pt>
                <c:pt idx="440">
                  <c:v>-8.621832256520543</c:v>
                </c:pt>
                <c:pt idx="441">
                  <c:v>-8.6218603306815229</c:v>
                </c:pt>
                <c:pt idx="442">
                  <c:v>-8.6218884044683577</c:v>
                </c:pt>
                <c:pt idx="443">
                  <c:v>-8.6219164778810473</c:v>
                </c:pt>
                <c:pt idx="444">
                  <c:v>-8.6219445509195953</c:v>
                </c:pt>
                <c:pt idx="445">
                  <c:v>-8.6219726235840088</c:v>
                </c:pt>
                <c:pt idx="446">
                  <c:v>-8.6220006958742879</c:v>
                </c:pt>
                <c:pt idx="447">
                  <c:v>-8.6220287677904306</c:v>
                </c:pt>
                <c:pt idx="448">
                  <c:v>-8.6220568393324513</c:v>
                </c:pt>
                <c:pt idx="449">
                  <c:v>-8.622084910500341</c:v>
                </c:pt>
                <c:pt idx="450">
                  <c:v>-8.6221129812941104</c:v>
                </c:pt>
                <c:pt idx="451">
                  <c:v>-8.6221410517137596</c:v>
                </c:pt>
                <c:pt idx="452">
                  <c:v>-8.6221691217592937</c:v>
                </c:pt>
                <c:pt idx="453">
                  <c:v>-8.6221971914307129</c:v>
                </c:pt>
                <c:pt idx="454">
                  <c:v>-8.6222252607280225</c:v>
                </c:pt>
                <c:pt idx="455">
                  <c:v>-8.6222533296512314</c:v>
                </c:pt>
                <c:pt idx="456">
                  <c:v>-8.6222813982003235</c:v>
                </c:pt>
                <c:pt idx="457">
                  <c:v>-8.6223094663753237</c:v>
                </c:pt>
                <c:pt idx="458">
                  <c:v>-8.6223375341762232</c:v>
                </c:pt>
                <c:pt idx="459">
                  <c:v>-8.6223656016030272</c:v>
                </c:pt>
                <c:pt idx="460">
                  <c:v>-8.6223936686557412</c:v>
                </c:pt>
                <c:pt idx="461">
                  <c:v>-8.6224217353343668</c:v>
                </c:pt>
                <c:pt idx="462">
                  <c:v>-8.6224498016389042</c:v>
                </c:pt>
                <c:pt idx="463">
                  <c:v>-8.6224778675693585</c:v>
                </c:pt>
                <c:pt idx="464">
                  <c:v>-8.622505933125737</c:v>
                </c:pt>
                <c:pt idx="465">
                  <c:v>-8.6225339983080413</c:v>
                </c:pt>
                <c:pt idx="466">
                  <c:v>-8.6225620631162663</c:v>
                </c:pt>
                <c:pt idx="467">
                  <c:v>-8.6225901275504206</c:v>
                </c:pt>
                <c:pt idx="468">
                  <c:v>-8.6226181916105116</c:v>
                </c:pt>
                <c:pt idx="469">
                  <c:v>-8.6226462552965391</c:v>
                </c:pt>
                <c:pt idx="470">
                  <c:v>-8.6226743186085031</c:v>
                </c:pt>
                <c:pt idx="471">
                  <c:v>-8.6227023815464108</c:v>
                </c:pt>
                <c:pt idx="472">
                  <c:v>-8.6227304441102586</c:v>
                </c:pt>
                <c:pt idx="473">
                  <c:v>-8.6227585063000554</c:v>
                </c:pt>
                <c:pt idx="474">
                  <c:v>-8.6227865681158047</c:v>
                </c:pt>
                <c:pt idx="475">
                  <c:v>-8.6228146295575083</c:v>
                </c:pt>
                <c:pt idx="476">
                  <c:v>-8.6228426906251698</c:v>
                </c:pt>
                <c:pt idx="477">
                  <c:v>-8.6228707513187928</c:v>
                </c:pt>
                <c:pt idx="478">
                  <c:v>-8.6228988116383753</c:v>
                </c:pt>
                <c:pt idx="479">
                  <c:v>-8.62292687158393</c:v>
                </c:pt>
                <c:pt idx="480">
                  <c:v>-8.6229549311554461</c:v>
                </c:pt>
                <c:pt idx="481">
                  <c:v>-8.6229829903529431</c:v>
                </c:pt>
                <c:pt idx="482">
                  <c:v>-8.6230110491764105</c:v>
                </c:pt>
                <c:pt idx="483">
                  <c:v>-8.6230391076258552</c:v>
                </c:pt>
                <c:pt idx="484">
                  <c:v>-8.6230671657012898</c:v>
                </c:pt>
                <c:pt idx="485">
                  <c:v>-8.6230952234026965</c:v>
                </c:pt>
                <c:pt idx="486">
                  <c:v>-8.6231232807301001</c:v>
                </c:pt>
                <c:pt idx="487">
                  <c:v>-8.6231513376834901</c:v>
                </c:pt>
                <c:pt idx="488">
                  <c:v>-8.6231793942628787</c:v>
                </c:pt>
                <c:pt idx="489">
                  <c:v>-8.6232074504682643</c:v>
                </c:pt>
                <c:pt idx="490">
                  <c:v>-8.6232355062996451</c:v>
                </c:pt>
                <c:pt idx="491">
                  <c:v>-8.6232635617570281</c:v>
                </c:pt>
                <c:pt idx="492">
                  <c:v>-8.6232916168404241</c:v>
                </c:pt>
                <c:pt idx="493">
                  <c:v>-8.6233196715498259</c:v>
                </c:pt>
                <c:pt idx="494">
                  <c:v>-8.6233477258852389</c:v>
                </c:pt>
                <c:pt idx="495">
                  <c:v>-8.6233757798466719</c:v>
                </c:pt>
                <c:pt idx="496">
                  <c:v>-8.6234038334341196</c:v>
                </c:pt>
                <c:pt idx="497">
                  <c:v>-8.623431886647591</c:v>
                </c:pt>
                <c:pt idx="498">
                  <c:v>-8.6234599394870859</c:v>
                </c:pt>
                <c:pt idx="499">
                  <c:v>-8.623487991952608</c:v>
                </c:pt>
                <c:pt idx="500">
                  <c:v>-8.6235160440441625</c:v>
                </c:pt>
                <c:pt idx="501">
                  <c:v>-8.6235440957617513</c:v>
                </c:pt>
                <c:pt idx="502">
                  <c:v>-8.6235721471053708</c:v>
                </c:pt>
                <c:pt idx="503">
                  <c:v>-8.6236001980750334</c:v>
                </c:pt>
                <c:pt idx="504">
                  <c:v>-8.6236282486707392</c:v>
                </c:pt>
                <c:pt idx="505">
                  <c:v>-8.6236562988924916</c:v>
                </c:pt>
                <c:pt idx="506">
                  <c:v>-8.6236843487402925</c:v>
                </c:pt>
                <c:pt idx="507">
                  <c:v>-8.6237123982141508</c:v>
                </c:pt>
                <c:pt idx="508">
                  <c:v>-8.6237404473140575</c:v>
                </c:pt>
                <c:pt idx="509">
                  <c:v>-8.6237684960400234</c:v>
                </c:pt>
                <c:pt idx="510">
                  <c:v>-8.6237965443920537</c:v>
                </c:pt>
                <c:pt idx="511">
                  <c:v>-8.6238245923701449</c:v>
                </c:pt>
                <c:pt idx="512">
                  <c:v>-8.6238526399743076</c:v>
                </c:pt>
                <c:pt idx="513">
                  <c:v>-8.6238806872045384</c:v>
                </c:pt>
                <c:pt idx="514">
                  <c:v>-8.6239087340608425</c:v>
                </c:pt>
                <c:pt idx="515">
                  <c:v>-8.6239367805432288</c:v>
                </c:pt>
                <c:pt idx="516">
                  <c:v>-8.6239648266516884</c:v>
                </c:pt>
                <c:pt idx="517">
                  <c:v>-8.623992872386232</c:v>
                </c:pt>
                <c:pt idx="518">
                  <c:v>-8.624020917746865</c:v>
                </c:pt>
                <c:pt idx="519">
                  <c:v>-8.6240489627335801</c:v>
                </c:pt>
                <c:pt idx="520">
                  <c:v>-8.6240770073463935</c:v>
                </c:pt>
                <c:pt idx="521">
                  <c:v>-8.6241050515852997</c:v>
                </c:pt>
                <c:pt idx="522">
                  <c:v>-8.6241330954503042</c:v>
                </c:pt>
                <c:pt idx="523">
                  <c:v>-8.624161138941405</c:v>
                </c:pt>
                <c:pt idx="524">
                  <c:v>-8.6241891820586183</c:v>
                </c:pt>
                <c:pt idx="525">
                  <c:v>-8.6242172248019351</c:v>
                </c:pt>
                <c:pt idx="526">
                  <c:v>-8.6242452671713608</c:v>
                </c:pt>
                <c:pt idx="527">
                  <c:v>-8.6242733091669024</c:v>
                </c:pt>
                <c:pt idx="528">
                  <c:v>-8.6243013507885635</c:v>
                </c:pt>
                <c:pt idx="529">
                  <c:v>-8.6243293920363371</c:v>
                </c:pt>
                <c:pt idx="530">
                  <c:v>-8.6243574329102355</c:v>
                </c:pt>
                <c:pt idx="531">
                  <c:v>-8.6243854734102623</c:v>
                </c:pt>
                <c:pt idx="532">
                  <c:v>-8.6244135135364175</c:v>
                </c:pt>
                <c:pt idx="533">
                  <c:v>-8.6244415532887047</c:v>
                </c:pt>
                <c:pt idx="534">
                  <c:v>-8.6244695926671255</c:v>
                </c:pt>
                <c:pt idx="535">
                  <c:v>-8.6244976316716837</c:v>
                </c:pt>
                <c:pt idx="536">
                  <c:v>-8.6245256703023809</c:v>
                </c:pt>
                <c:pt idx="537">
                  <c:v>-8.6245537085592261</c:v>
                </c:pt>
                <c:pt idx="538">
                  <c:v>-8.6245817464422156</c:v>
                </c:pt>
                <c:pt idx="539">
                  <c:v>-8.624609783951362</c:v>
                </c:pt>
                <c:pt idx="540">
                  <c:v>-8.6246378210866563</c:v>
                </c:pt>
                <c:pt idx="541">
                  <c:v>-8.6246658578481092</c:v>
                </c:pt>
                <c:pt idx="542">
                  <c:v>-8.6246938942357172</c:v>
                </c:pt>
                <c:pt idx="543">
                  <c:v>-8.6247219302494891</c:v>
                </c:pt>
                <c:pt idx="544">
                  <c:v>-8.6247499658894284</c:v>
                </c:pt>
                <c:pt idx="545">
                  <c:v>-8.6247780011555353</c:v>
                </c:pt>
                <c:pt idx="546">
                  <c:v>-8.6248060360478167</c:v>
                </c:pt>
                <c:pt idx="547">
                  <c:v>-8.6248340705662709</c:v>
                </c:pt>
                <c:pt idx="548">
                  <c:v>-8.6248621047109015</c:v>
                </c:pt>
                <c:pt idx="549">
                  <c:v>-8.6248901384817156</c:v>
                </c:pt>
                <c:pt idx="550">
                  <c:v>-8.6249181718787131</c:v>
                </c:pt>
                <c:pt idx="551">
                  <c:v>-8.6249462049018941</c:v>
                </c:pt>
                <c:pt idx="552">
                  <c:v>-8.624974237551271</c:v>
                </c:pt>
                <c:pt idx="553">
                  <c:v>-8.6250022698268385</c:v>
                </c:pt>
                <c:pt idx="554">
                  <c:v>-8.6250303017286001</c:v>
                </c:pt>
                <c:pt idx="555">
                  <c:v>-8.6250583332565647</c:v>
                </c:pt>
                <c:pt idx="556">
                  <c:v>-8.625086364410727</c:v>
                </c:pt>
                <c:pt idx="557">
                  <c:v>-8.6251143951910993</c:v>
                </c:pt>
                <c:pt idx="558">
                  <c:v>-8.6251424255976783</c:v>
                </c:pt>
                <c:pt idx="559">
                  <c:v>-8.6251704556304674</c:v>
                </c:pt>
                <c:pt idx="560">
                  <c:v>-8.6251984852894754</c:v>
                </c:pt>
                <c:pt idx="561">
                  <c:v>-8.6252265145746971</c:v>
                </c:pt>
                <c:pt idx="562">
                  <c:v>-8.6252545434861378</c:v>
                </c:pt>
                <c:pt idx="563">
                  <c:v>-8.6252825720238064</c:v>
                </c:pt>
                <c:pt idx="564">
                  <c:v>-8.6253106001876994</c:v>
                </c:pt>
                <c:pt idx="565">
                  <c:v>-8.6253386279778255</c:v>
                </c:pt>
                <c:pt idx="566">
                  <c:v>-8.625366655394183</c:v>
                </c:pt>
                <c:pt idx="567">
                  <c:v>-8.6253946824367755</c:v>
                </c:pt>
                <c:pt idx="568">
                  <c:v>-8.6254227091056066</c:v>
                </c:pt>
                <c:pt idx="569">
                  <c:v>-8.6254507354006833</c:v>
                </c:pt>
                <c:pt idx="570">
                  <c:v>-8.6254787613220021</c:v>
                </c:pt>
                <c:pt idx="571">
                  <c:v>-8.6255067868695701</c:v>
                </c:pt>
                <c:pt idx="572">
                  <c:v>-8.625534812043389</c:v>
                </c:pt>
                <c:pt idx="573">
                  <c:v>-8.6255628368434625</c:v>
                </c:pt>
                <c:pt idx="574">
                  <c:v>-8.6255908612697958</c:v>
                </c:pt>
                <c:pt idx="575">
                  <c:v>-8.6256188853223872</c:v>
                </c:pt>
                <c:pt idx="576">
                  <c:v>-8.6256469090012438</c:v>
                </c:pt>
                <c:pt idx="577">
                  <c:v>-8.6256749323063673</c:v>
                </c:pt>
                <c:pt idx="578">
                  <c:v>-8.6257029552377631</c:v>
                </c:pt>
                <c:pt idx="579">
                  <c:v>-8.6257309777954241</c:v>
                </c:pt>
                <c:pt idx="580">
                  <c:v>-8.6257589999793662</c:v>
                </c:pt>
                <c:pt idx="581">
                  <c:v>-8.625787021789586</c:v>
                </c:pt>
                <c:pt idx="582">
                  <c:v>-8.6258150432260887</c:v>
                </c:pt>
                <c:pt idx="583">
                  <c:v>-8.6258430642888726</c:v>
                </c:pt>
                <c:pt idx="584">
                  <c:v>-8.6258710849779483</c:v>
                </c:pt>
                <c:pt idx="585">
                  <c:v>-8.6258991052933158</c:v>
                </c:pt>
                <c:pt idx="586">
                  <c:v>-8.6259271252349841</c:v>
                </c:pt>
                <c:pt idx="587">
                  <c:v>-8.625955144802937</c:v>
                </c:pt>
                <c:pt idx="588">
                  <c:v>-8.6259831639971942</c:v>
                </c:pt>
                <c:pt idx="589">
                  <c:v>-8.626011182817761</c:v>
                </c:pt>
                <c:pt idx="590">
                  <c:v>-8.6260392012646303</c:v>
                </c:pt>
                <c:pt idx="591">
                  <c:v>-8.6260672193378074</c:v>
                </c:pt>
                <c:pt idx="592">
                  <c:v>-8.6260952370373012</c:v>
                </c:pt>
                <c:pt idx="593">
                  <c:v>-8.6261232543631081</c:v>
                </c:pt>
                <c:pt idx="594">
                  <c:v>-8.6261512713152335</c:v>
                </c:pt>
                <c:pt idx="595">
                  <c:v>-8.6261792878936827</c:v>
                </c:pt>
                <c:pt idx="596">
                  <c:v>-8.6262073040984575</c:v>
                </c:pt>
                <c:pt idx="597">
                  <c:v>-8.6262353199295632</c:v>
                </c:pt>
                <c:pt idx="598">
                  <c:v>-8.6262633353869944</c:v>
                </c:pt>
                <c:pt idx="599">
                  <c:v>-8.6262913504707619</c:v>
                </c:pt>
                <c:pt idx="600">
                  <c:v>-8.6263193651808656</c:v>
                </c:pt>
                <c:pt idx="601">
                  <c:v>-8.6263473795173127</c:v>
                </c:pt>
                <c:pt idx="602">
                  <c:v>-8.6263753934801031</c:v>
                </c:pt>
                <c:pt idx="603">
                  <c:v>-8.6264034070692333</c:v>
                </c:pt>
                <c:pt idx="604">
                  <c:v>-8.6264314202847174</c:v>
                </c:pt>
                <c:pt idx="605">
                  <c:v>-8.6264594331265521</c:v>
                </c:pt>
                <c:pt idx="606">
                  <c:v>-8.6264874455947425</c:v>
                </c:pt>
                <c:pt idx="607">
                  <c:v>-8.6265154576893011</c:v>
                </c:pt>
                <c:pt idx="608">
                  <c:v>-8.6265434694102101</c:v>
                </c:pt>
                <c:pt idx="609">
                  <c:v>-8.6265714807574874</c:v>
                </c:pt>
                <c:pt idx="610">
                  <c:v>-8.6265994917311346</c:v>
                </c:pt>
                <c:pt idx="611">
                  <c:v>-8.6266275023311536</c:v>
                </c:pt>
                <c:pt idx="612">
                  <c:v>-8.6266555125575426</c:v>
                </c:pt>
                <c:pt idx="613">
                  <c:v>-8.6266835224103122</c:v>
                </c:pt>
                <c:pt idx="614">
                  <c:v>-8.6267115318894607</c:v>
                </c:pt>
                <c:pt idx="615">
                  <c:v>-8.6267395409949934</c:v>
                </c:pt>
                <c:pt idx="616">
                  <c:v>-8.6267675497269121</c:v>
                </c:pt>
                <c:pt idx="617">
                  <c:v>-8.6267955580852167</c:v>
                </c:pt>
                <c:pt idx="618">
                  <c:v>-8.6268235660699162</c:v>
                </c:pt>
                <c:pt idx="619">
                  <c:v>-8.6268515736810105</c:v>
                </c:pt>
                <c:pt idx="620">
                  <c:v>-8.626879580918505</c:v>
                </c:pt>
                <c:pt idx="621">
                  <c:v>-8.6269075877824033</c:v>
                </c:pt>
                <c:pt idx="622">
                  <c:v>-8.6269355942727017</c:v>
                </c:pt>
                <c:pt idx="623">
                  <c:v>-8.626963600389411</c:v>
                </c:pt>
                <c:pt idx="624">
                  <c:v>-8.6269916061325294</c:v>
                </c:pt>
                <c:pt idx="625">
                  <c:v>-8.6270196115020621</c:v>
                </c:pt>
                <c:pt idx="626">
                  <c:v>-8.6270476164980128</c:v>
                </c:pt>
                <c:pt idx="627">
                  <c:v>-8.6270756211203814</c:v>
                </c:pt>
                <c:pt idx="628">
                  <c:v>-8.6271036253691786</c:v>
                </c:pt>
                <c:pt idx="629">
                  <c:v>-8.6271316292443991</c:v>
                </c:pt>
                <c:pt idx="630">
                  <c:v>-8.6271596327460465</c:v>
                </c:pt>
                <c:pt idx="631">
                  <c:v>-8.627187635874126</c:v>
                </c:pt>
                <c:pt idx="632">
                  <c:v>-8.6272156386286465</c:v>
                </c:pt>
                <c:pt idx="633">
                  <c:v>-8.6272436410095992</c:v>
                </c:pt>
                <c:pt idx="634">
                  <c:v>-8.6272716430169947</c:v>
                </c:pt>
                <c:pt idx="635">
                  <c:v>-8.6272996446508365</c:v>
                </c:pt>
                <c:pt idx="636">
                  <c:v>-8.6273276459111248</c:v>
                </c:pt>
                <c:pt idx="637">
                  <c:v>-8.6273556467978612</c:v>
                </c:pt>
                <c:pt idx="638">
                  <c:v>-8.6273836473110617</c:v>
                </c:pt>
                <c:pt idx="639">
                  <c:v>-8.6274116474507068</c:v>
                </c:pt>
                <c:pt idx="640">
                  <c:v>-8.6274396472168196</c:v>
                </c:pt>
                <c:pt idx="641">
                  <c:v>-8.6274676466093947</c:v>
                </c:pt>
                <c:pt idx="642">
                  <c:v>-8.6274956456284357</c:v>
                </c:pt>
                <c:pt idx="643">
                  <c:v>-8.6275236442739445</c:v>
                </c:pt>
                <c:pt idx="644">
                  <c:v>-8.6275516425459227</c:v>
                </c:pt>
                <c:pt idx="645">
                  <c:v>-8.627579640444381</c:v>
                </c:pt>
                <c:pt idx="646">
                  <c:v>-8.6276076379693194</c:v>
                </c:pt>
                <c:pt idx="647">
                  <c:v>-8.6276356351207326</c:v>
                </c:pt>
                <c:pt idx="648">
                  <c:v>-8.6276636318986295</c:v>
                </c:pt>
                <c:pt idx="649">
                  <c:v>-8.6276916283030207</c:v>
                </c:pt>
                <c:pt idx="650">
                  <c:v>-8.6277196243339027</c:v>
                </c:pt>
                <c:pt idx="651">
                  <c:v>-8.6277476199912773</c:v>
                </c:pt>
                <c:pt idx="652">
                  <c:v>-8.6277756152751479</c:v>
                </c:pt>
                <c:pt idx="653">
                  <c:v>-8.6278036101855147</c:v>
                </c:pt>
                <c:pt idx="654">
                  <c:v>-8.6278316047223864</c:v>
                </c:pt>
                <c:pt idx="655">
                  <c:v>-8.6278595988857631</c:v>
                </c:pt>
                <c:pt idx="656">
                  <c:v>-8.6278875926756537</c:v>
                </c:pt>
                <c:pt idx="657">
                  <c:v>-8.6279155860920547</c:v>
                </c:pt>
                <c:pt idx="658">
                  <c:v>-8.6279435791349695</c:v>
                </c:pt>
                <c:pt idx="659">
                  <c:v>-8.6279715718044052</c:v>
                </c:pt>
                <c:pt idx="660">
                  <c:v>-8.6279995641003566</c:v>
                </c:pt>
                <c:pt idx="661">
                  <c:v>-8.6280275560228343</c:v>
                </c:pt>
                <c:pt idx="662">
                  <c:v>-8.6280555475718437</c:v>
                </c:pt>
                <c:pt idx="663">
                  <c:v>-8.6280835387473829</c:v>
                </c:pt>
                <c:pt idx="664">
                  <c:v>-8.6281115295494502</c:v>
                </c:pt>
                <c:pt idx="665">
                  <c:v>-8.6281395199780579</c:v>
                </c:pt>
                <c:pt idx="666">
                  <c:v>-8.6281675100332063</c:v>
                </c:pt>
                <c:pt idx="667">
                  <c:v>-8.6281954997148969</c:v>
                </c:pt>
                <c:pt idx="668">
                  <c:v>-8.6282234890231333</c:v>
                </c:pt>
                <c:pt idx="669">
                  <c:v>-8.6282514779579209</c:v>
                </c:pt>
                <c:pt idx="670">
                  <c:v>-8.6282794665192544</c:v>
                </c:pt>
                <c:pt idx="671">
                  <c:v>-8.6283074547071497</c:v>
                </c:pt>
                <c:pt idx="672">
                  <c:v>-8.6283354425215979</c:v>
                </c:pt>
                <c:pt idx="673">
                  <c:v>-8.628363429962608</c:v>
                </c:pt>
                <c:pt idx="674">
                  <c:v>-8.6283914170301852</c:v>
                </c:pt>
                <c:pt idx="675">
                  <c:v>-8.6284194037243296</c:v>
                </c:pt>
                <c:pt idx="676">
                  <c:v>-8.6284473900450411</c:v>
                </c:pt>
                <c:pt idx="677">
                  <c:v>-8.6284753759923287</c:v>
                </c:pt>
                <c:pt idx="678">
                  <c:v>-8.6285033615661906</c:v>
                </c:pt>
                <c:pt idx="679">
                  <c:v>-8.6285313467666391</c:v>
                </c:pt>
                <c:pt idx="680">
                  <c:v>-8.628559331593662</c:v>
                </c:pt>
                <c:pt idx="681">
                  <c:v>-8.6285873160472786</c:v>
                </c:pt>
                <c:pt idx="682">
                  <c:v>-8.6286153001274766</c:v>
                </c:pt>
                <c:pt idx="683">
                  <c:v>-8.6286432838342684</c:v>
                </c:pt>
                <c:pt idx="684">
                  <c:v>-8.6286712671676575</c:v>
                </c:pt>
                <c:pt idx="685">
                  <c:v>-8.628699250127644</c:v>
                </c:pt>
                <c:pt idx="686">
                  <c:v>-8.6287272327142333</c:v>
                </c:pt>
                <c:pt idx="687">
                  <c:v>-8.6287552149274251</c:v>
                </c:pt>
                <c:pt idx="688">
                  <c:v>-8.6287831967672233</c:v>
                </c:pt>
                <c:pt idx="689">
                  <c:v>-8.628811178233633</c:v>
                </c:pt>
                <c:pt idx="690">
                  <c:v>-8.6288391593266596</c:v>
                </c:pt>
                <c:pt idx="691">
                  <c:v>-8.628867140046296</c:v>
                </c:pt>
                <c:pt idx="692">
                  <c:v>-8.6288951203925546</c:v>
                </c:pt>
                <c:pt idx="693">
                  <c:v>-8.628923100365439</c:v>
                </c:pt>
                <c:pt idx="694">
                  <c:v>-8.6289510799649438</c:v>
                </c:pt>
                <c:pt idx="695">
                  <c:v>-8.6289790591910798</c:v>
                </c:pt>
                <c:pt idx="696">
                  <c:v>-8.6290070380438486</c:v>
                </c:pt>
                <c:pt idx="697">
                  <c:v>-8.6290350165232503</c:v>
                </c:pt>
                <c:pt idx="698">
                  <c:v>-8.629062994629292</c:v>
                </c:pt>
                <c:pt idx="699">
                  <c:v>-8.6290909723619755</c:v>
                </c:pt>
                <c:pt idx="700">
                  <c:v>-8.6291189497213008</c:v>
                </c:pt>
                <c:pt idx="701">
                  <c:v>-8.6291469267072749</c:v>
                </c:pt>
                <c:pt idx="702">
                  <c:v>-8.6291749033198961</c:v>
                </c:pt>
                <c:pt idx="703">
                  <c:v>-8.6292028795591715</c:v>
                </c:pt>
                <c:pt idx="704">
                  <c:v>-8.6292308554251047</c:v>
                </c:pt>
                <c:pt idx="705">
                  <c:v>-8.6292588309176974</c:v>
                </c:pt>
                <c:pt idx="706">
                  <c:v>-8.6292868060369567</c:v>
                </c:pt>
                <c:pt idx="707">
                  <c:v>-8.6293147807828792</c:v>
                </c:pt>
                <c:pt idx="708">
                  <c:v>-8.6293427551554629</c:v>
                </c:pt>
                <c:pt idx="709">
                  <c:v>-8.6293707291547257</c:v>
                </c:pt>
                <c:pt idx="710">
                  <c:v>-8.6293987027806587</c:v>
                </c:pt>
                <c:pt idx="711">
                  <c:v>-8.6294266760332743</c:v>
                </c:pt>
                <c:pt idx="712">
                  <c:v>-8.629454648912569</c:v>
                </c:pt>
                <c:pt idx="713">
                  <c:v>-8.6294826214185445</c:v>
                </c:pt>
                <c:pt idx="714">
                  <c:v>-8.6295105935512133</c:v>
                </c:pt>
                <c:pt idx="715">
                  <c:v>-8.6295385653105647</c:v>
                </c:pt>
                <c:pt idx="716">
                  <c:v>-8.6295665366966201</c:v>
                </c:pt>
                <c:pt idx="717">
                  <c:v>-8.6295945077093599</c:v>
                </c:pt>
                <c:pt idx="718">
                  <c:v>-8.6296224783488054</c:v>
                </c:pt>
                <c:pt idx="719">
                  <c:v>-8.6296504486149548</c:v>
                </c:pt>
                <c:pt idx="720">
                  <c:v>-8.6296784185078099</c:v>
                </c:pt>
                <c:pt idx="721">
                  <c:v>-8.629706388027369</c:v>
                </c:pt>
                <c:pt idx="722">
                  <c:v>-8.6297343571736445</c:v>
                </c:pt>
                <c:pt idx="723">
                  <c:v>-8.6297623259466292</c:v>
                </c:pt>
                <c:pt idx="724">
                  <c:v>-8.6297902943463356</c:v>
                </c:pt>
                <c:pt idx="725">
                  <c:v>-8.6298182623727584</c:v>
                </c:pt>
                <c:pt idx="726">
                  <c:v>-8.6298462300259118</c:v>
                </c:pt>
                <c:pt idx="727">
                  <c:v>-8.6298741973057869</c:v>
                </c:pt>
                <c:pt idx="728">
                  <c:v>-8.6299021642123996</c:v>
                </c:pt>
                <c:pt idx="729">
                  <c:v>-8.6299301307457341</c:v>
                </c:pt>
                <c:pt idx="730">
                  <c:v>-8.6299580969058152</c:v>
                </c:pt>
                <c:pt idx="731">
                  <c:v>-8.6299860626926304</c:v>
                </c:pt>
                <c:pt idx="732">
                  <c:v>-8.630014028106185</c:v>
                </c:pt>
                <c:pt idx="733">
                  <c:v>-8.6300419931464916</c:v>
                </c:pt>
                <c:pt idx="734">
                  <c:v>-8.6300699578135411</c:v>
                </c:pt>
                <c:pt idx="735">
                  <c:v>-8.6300979221073497</c:v>
                </c:pt>
                <c:pt idx="736">
                  <c:v>-8.6301258860279049</c:v>
                </c:pt>
                <c:pt idx="737">
                  <c:v>-8.6301538495752261</c:v>
                </c:pt>
                <c:pt idx="738">
                  <c:v>-8.6301818127493011</c:v>
                </c:pt>
                <c:pt idx="739">
                  <c:v>-8.6302097755501386</c:v>
                </c:pt>
                <c:pt idx="740">
                  <c:v>-8.6302377379777493</c:v>
                </c:pt>
                <c:pt idx="741">
                  <c:v>-8.6302657000321297</c:v>
                </c:pt>
                <c:pt idx="742">
                  <c:v>-8.6302936617132762</c:v>
                </c:pt>
                <c:pt idx="743">
                  <c:v>-8.6303216230212048</c:v>
                </c:pt>
                <c:pt idx="744">
                  <c:v>-8.6303495839559101</c:v>
                </c:pt>
                <c:pt idx="745">
                  <c:v>-8.6303775445173976</c:v>
                </c:pt>
                <c:pt idx="746">
                  <c:v>-8.6304055047056725</c:v>
                </c:pt>
                <c:pt idx="747">
                  <c:v>-8.6304334645207383</c:v>
                </c:pt>
                <c:pt idx="748">
                  <c:v>-8.6304614239625899</c:v>
                </c:pt>
                <c:pt idx="749">
                  <c:v>-8.6304893830312395</c:v>
                </c:pt>
                <c:pt idx="750">
                  <c:v>-8.6305173417266872</c:v>
                </c:pt>
                <c:pt idx="751">
                  <c:v>-8.6305453000489347</c:v>
                </c:pt>
                <c:pt idx="752">
                  <c:v>-8.6305732579979839</c:v>
                </c:pt>
                <c:pt idx="753">
                  <c:v>-8.6306012155738401</c:v>
                </c:pt>
                <c:pt idx="754">
                  <c:v>-8.6306291727765068</c:v>
                </c:pt>
                <c:pt idx="755">
                  <c:v>-8.6306571296059893</c:v>
                </c:pt>
                <c:pt idx="756">
                  <c:v>-8.6306850860622877</c:v>
                </c:pt>
                <c:pt idx="757">
                  <c:v>-8.6307130421454001</c:v>
                </c:pt>
                <c:pt idx="758">
                  <c:v>-8.6307409978553391</c:v>
                </c:pt>
                <c:pt idx="759">
                  <c:v>-8.6307689531921064</c:v>
                </c:pt>
                <c:pt idx="760">
                  <c:v>-8.6307969081556966</c:v>
                </c:pt>
                <c:pt idx="761">
                  <c:v>-8.6308248627461186</c:v>
                </c:pt>
                <c:pt idx="762">
                  <c:v>-8.6308528169633796</c:v>
                </c:pt>
                <c:pt idx="763">
                  <c:v>-8.6308807708074742</c:v>
                </c:pt>
                <c:pt idx="764">
                  <c:v>-8.6309087242784077</c:v>
                </c:pt>
                <c:pt idx="765">
                  <c:v>-8.6309366773761873</c:v>
                </c:pt>
                <c:pt idx="766">
                  <c:v>-8.6309646301008165</c:v>
                </c:pt>
                <c:pt idx="767">
                  <c:v>-8.63099258245229</c:v>
                </c:pt>
                <c:pt idx="768">
                  <c:v>-8.6310205344306201</c:v>
                </c:pt>
                <c:pt idx="769">
                  <c:v>-8.631048486035807</c:v>
                </c:pt>
                <c:pt idx="770">
                  <c:v>-8.6310764372678506</c:v>
                </c:pt>
                <c:pt idx="771">
                  <c:v>-8.6311043881267562</c:v>
                </c:pt>
                <c:pt idx="772">
                  <c:v>-8.6311323386125274</c:v>
                </c:pt>
                <c:pt idx="773">
                  <c:v>-8.631160288725173</c:v>
                </c:pt>
                <c:pt idx="774">
                  <c:v>-8.6311882384646808</c:v>
                </c:pt>
                <c:pt idx="775">
                  <c:v>-8.6312161878310665</c:v>
                </c:pt>
                <c:pt idx="776">
                  <c:v>-8.6312441368243285</c:v>
                </c:pt>
                <c:pt idx="777">
                  <c:v>-8.6312720854444738</c:v>
                </c:pt>
                <c:pt idx="778">
                  <c:v>-8.6313000336915024</c:v>
                </c:pt>
                <c:pt idx="779">
                  <c:v>-8.6313279815654163</c:v>
                </c:pt>
                <c:pt idx="780">
                  <c:v>-8.6313559290662223</c:v>
                </c:pt>
                <c:pt idx="781">
                  <c:v>-8.6313838761939188</c:v>
                </c:pt>
                <c:pt idx="782">
                  <c:v>-8.6314118229485146</c:v>
                </c:pt>
                <c:pt idx="783">
                  <c:v>-8.6314397693300045</c:v>
                </c:pt>
                <c:pt idx="784">
                  <c:v>-8.6314677153384007</c:v>
                </c:pt>
                <c:pt idx="785">
                  <c:v>-8.6314956609737017</c:v>
                </c:pt>
                <c:pt idx="786">
                  <c:v>-8.6315236062359073</c:v>
                </c:pt>
                <c:pt idx="787">
                  <c:v>-8.6315515511250265</c:v>
                </c:pt>
                <c:pt idx="788">
                  <c:v>-8.6315794956410627</c:v>
                </c:pt>
                <c:pt idx="789">
                  <c:v>-8.6316074397840161</c:v>
                </c:pt>
                <c:pt idx="790">
                  <c:v>-8.6316353835538848</c:v>
                </c:pt>
                <c:pt idx="791">
                  <c:v>-8.6316633269506777</c:v>
                </c:pt>
                <c:pt idx="792">
                  <c:v>-8.6316912699744002</c:v>
                </c:pt>
                <c:pt idx="793">
                  <c:v>-8.6317192126250504</c:v>
                </c:pt>
                <c:pt idx="794">
                  <c:v>-8.6317471549026354</c:v>
                </c:pt>
                <c:pt idx="795">
                  <c:v>-8.6317750968071554</c:v>
                </c:pt>
                <c:pt idx="796">
                  <c:v>-8.6318030383386102</c:v>
                </c:pt>
                <c:pt idx="797">
                  <c:v>-8.6318309794970123</c:v>
                </c:pt>
                <c:pt idx="798">
                  <c:v>-8.6318589202823599</c:v>
                </c:pt>
                <c:pt idx="799">
                  <c:v>-8.6318868606946548</c:v>
                </c:pt>
                <c:pt idx="800">
                  <c:v>-8.6319148007338971</c:v>
                </c:pt>
                <c:pt idx="801">
                  <c:v>-8.6319427404001008</c:v>
                </c:pt>
                <c:pt idx="802">
                  <c:v>-8.6319706796932554</c:v>
                </c:pt>
                <c:pt idx="803">
                  <c:v>-8.631998618613375</c:v>
                </c:pt>
                <c:pt idx="804">
                  <c:v>-8.6320265571604526</c:v>
                </c:pt>
                <c:pt idx="805">
                  <c:v>-8.6320544953344989</c:v>
                </c:pt>
                <c:pt idx="806">
                  <c:v>-8.632082433135519</c:v>
                </c:pt>
                <c:pt idx="807">
                  <c:v>-8.6321103705635061</c:v>
                </c:pt>
                <c:pt idx="808">
                  <c:v>-8.6321383076184741</c:v>
                </c:pt>
                <c:pt idx="809">
                  <c:v>-8.6321662443004197</c:v>
                </c:pt>
                <c:pt idx="810">
                  <c:v>-8.6321941806093463</c:v>
                </c:pt>
                <c:pt idx="811">
                  <c:v>-8.6322221165452593</c:v>
                </c:pt>
                <c:pt idx="812">
                  <c:v>-8.6322500521081604</c:v>
                </c:pt>
                <c:pt idx="813">
                  <c:v>-8.632277987298048</c:v>
                </c:pt>
                <c:pt idx="814">
                  <c:v>-8.6323059221149308</c:v>
                </c:pt>
                <c:pt idx="815">
                  <c:v>-8.6323338565588177</c:v>
                </c:pt>
                <c:pt idx="816">
                  <c:v>-8.6323617906297017</c:v>
                </c:pt>
                <c:pt idx="817">
                  <c:v>-8.632389724327588</c:v>
                </c:pt>
                <c:pt idx="818">
                  <c:v>-8.6324176576524785</c:v>
                </c:pt>
                <c:pt idx="819">
                  <c:v>-8.632445590604382</c:v>
                </c:pt>
                <c:pt idx="820">
                  <c:v>-8.632473523183295</c:v>
                </c:pt>
                <c:pt idx="821">
                  <c:v>-8.6325014553892299</c:v>
                </c:pt>
                <c:pt idx="822">
                  <c:v>-8.6325293872221831</c:v>
                </c:pt>
                <c:pt idx="823">
                  <c:v>-8.6325573186821547</c:v>
                </c:pt>
                <c:pt idx="824">
                  <c:v>-8.6325852497691535</c:v>
                </c:pt>
                <c:pt idx="825">
                  <c:v>-8.6326131804831778</c:v>
                </c:pt>
                <c:pt idx="826">
                  <c:v>-8.63264111082424</c:v>
                </c:pt>
                <c:pt idx="827">
                  <c:v>-8.6326690407923277</c:v>
                </c:pt>
                <c:pt idx="828">
                  <c:v>-8.6326969703874585</c:v>
                </c:pt>
                <c:pt idx="829">
                  <c:v>-8.6327248996096255</c:v>
                </c:pt>
                <c:pt idx="830">
                  <c:v>-8.6327528284588375</c:v>
                </c:pt>
                <c:pt idx="831">
                  <c:v>-8.6327807569350998</c:v>
                </c:pt>
                <c:pt idx="832">
                  <c:v>-8.6328086850384054</c:v>
                </c:pt>
                <c:pt idx="833">
                  <c:v>-8.6328366127687701</c:v>
                </c:pt>
                <c:pt idx="834">
                  <c:v>-8.632864540126187</c:v>
                </c:pt>
                <c:pt idx="835">
                  <c:v>-8.632892467110663</c:v>
                </c:pt>
                <c:pt idx="836">
                  <c:v>-8.6329203937222037</c:v>
                </c:pt>
                <c:pt idx="837">
                  <c:v>-8.6329483199608017</c:v>
                </c:pt>
                <c:pt idx="838">
                  <c:v>-8.6329762458264767</c:v>
                </c:pt>
                <c:pt idx="839">
                  <c:v>-8.6330041713192163</c:v>
                </c:pt>
                <c:pt idx="840">
                  <c:v>-8.6330320964390328</c:v>
                </c:pt>
                <c:pt idx="841">
                  <c:v>-8.6330600211859227</c:v>
                </c:pt>
                <c:pt idx="842">
                  <c:v>-8.6330879455599003</c:v>
                </c:pt>
                <c:pt idx="843">
                  <c:v>-8.6331158695609567</c:v>
                </c:pt>
                <c:pt idx="844">
                  <c:v>-8.6331437931890971</c:v>
                </c:pt>
                <c:pt idx="845">
                  <c:v>-8.6331717164443287</c:v>
                </c:pt>
                <c:pt idx="846">
                  <c:v>-8.6331996393266568</c:v>
                </c:pt>
                <c:pt idx="847">
                  <c:v>-8.6332275618360796</c:v>
                </c:pt>
                <c:pt idx="848">
                  <c:v>-8.6332554839725937</c:v>
                </c:pt>
                <c:pt idx="849">
                  <c:v>-8.633283405736222</c:v>
                </c:pt>
                <c:pt idx="850">
                  <c:v>-8.6333113271269486</c:v>
                </c:pt>
                <c:pt idx="851">
                  <c:v>-8.6333392481447788</c:v>
                </c:pt>
                <c:pt idx="852">
                  <c:v>-8.6333671687897287</c:v>
                </c:pt>
                <c:pt idx="853">
                  <c:v>-8.6333950890617857</c:v>
                </c:pt>
                <c:pt idx="854">
                  <c:v>-8.6334230089609676</c:v>
                </c:pt>
                <c:pt idx="855">
                  <c:v>-8.6334509284872656</c:v>
                </c:pt>
                <c:pt idx="856">
                  <c:v>-8.633478847640685</c:v>
                </c:pt>
                <c:pt idx="857">
                  <c:v>-8.6335067664212364</c:v>
                </c:pt>
                <c:pt idx="858">
                  <c:v>-8.6335346848289127</c:v>
                </c:pt>
                <c:pt idx="859">
                  <c:v>-8.6335626028637229</c:v>
                </c:pt>
                <c:pt idx="860">
                  <c:v>-8.6335905205256704</c:v>
                </c:pt>
                <c:pt idx="861">
                  <c:v>-8.6336184378147536</c:v>
                </c:pt>
                <c:pt idx="862">
                  <c:v>-8.6336463547309759</c:v>
                </c:pt>
                <c:pt idx="863">
                  <c:v>-8.6336742712743515</c:v>
                </c:pt>
                <c:pt idx="864">
                  <c:v>-8.6337021874448663</c:v>
                </c:pt>
                <c:pt idx="865">
                  <c:v>-8.6337301032425415</c:v>
                </c:pt>
                <c:pt idx="866">
                  <c:v>-8.6337580186673595</c:v>
                </c:pt>
                <c:pt idx="867">
                  <c:v>-8.6337859337193432</c:v>
                </c:pt>
                <c:pt idx="868">
                  <c:v>-8.6338138483984856</c:v>
                </c:pt>
                <c:pt idx="869">
                  <c:v>-8.6338417627047885</c:v>
                </c:pt>
                <c:pt idx="870">
                  <c:v>-8.6338696766382643</c:v>
                </c:pt>
                <c:pt idx="871">
                  <c:v>-8.6338975901989023</c:v>
                </c:pt>
                <c:pt idx="872">
                  <c:v>-8.6339255033867186</c:v>
                </c:pt>
                <c:pt idx="873">
                  <c:v>-8.633953416201706</c:v>
                </c:pt>
                <c:pt idx="874">
                  <c:v>-8.6339813286438716</c:v>
                </c:pt>
                <c:pt idx="875">
                  <c:v>-8.6340092407132225</c:v>
                </c:pt>
                <c:pt idx="876">
                  <c:v>-8.634037152409757</c:v>
                </c:pt>
                <c:pt idx="877">
                  <c:v>-8.634065063733475</c:v>
                </c:pt>
                <c:pt idx="878">
                  <c:v>-8.6340929746843944</c:v>
                </c:pt>
                <c:pt idx="879">
                  <c:v>-8.6341208852624973</c:v>
                </c:pt>
                <c:pt idx="880">
                  <c:v>-8.6341487954678033</c:v>
                </c:pt>
                <c:pt idx="881">
                  <c:v>-8.6341767053003107</c:v>
                </c:pt>
                <c:pt idx="882">
                  <c:v>-8.6342046147600158</c:v>
                </c:pt>
                <c:pt idx="883">
                  <c:v>-8.6342325238469364</c:v>
                </c:pt>
                <c:pt idx="884">
                  <c:v>-8.6342604325610548</c:v>
                </c:pt>
                <c:pt idx="885">
                  <c:v>-8.6342883409023958</c:v>
                </c:pt>
                <c:pt idx="886">
                  <c:v>-8.6343162488709435</c:v>
                </c:pt>
                <c:pt idx="887">
                  <c:v>-8.6343441564667192</c:v>
                </c:pt>
                <c:pt idx="888">
                  <c:v>-8.6343720636897157</c:v>
                </c:pt>
                <c:pt idx="889">
                  <c:v>-8.6343999705399295</c:v>
                </c:pt>
                <c:pt idx="890">
                  <c:v>-8.6344278770173766</c:v>
                </c:pt>
                <c:pt idx="891">
                  <c:v>-8.6344557831220499</c:v>
                </c:pt>
                <c:pt idx="892">
                  <c:v>-8.63448368885396</c:v>
                </c:pt>
                <c:pt idx="893">
                  <c:v>-8.6345115942131052</c:v>
                </c:pt>
                <c:pt idx="894">
                  <c:v>-8.6345394991994961</c:v>
                </c:pt>
                <c:pt idx="895">
                  <c:v>-8.6345674038131275</c:v>
                </c:pt>
                <c:pt idx="896">
                  <c:v>-8.6345953080540045</c:v>
                </c:pt>
                <c:pt idx="897">
                  <c:v>-8.6346232119221344</c:v>
                </c:pt>
                <c:pt idx="898">
                  <c:v>-8.6346511154175154</c:v>
                </c:pt>
                <c:pt idx="899">
                  <c:v>-8.634679018540151</c:v>
                </c:pt>
                <c:pt idx="900">
                  <c:v>-8.6347069212900447</c:v>
                </c:pt>
                <c:pt idx="901">
                  <c:v>-8.6347348236672001</c:v>
                </c:pt>
                <c:pt idx="902">
                  <c:v>-8.6347627256716244</c:v>
                </c:pt>
                <c:pt idx="903">
                  <c:v>-8.6347906273033139</c:v>
                </c:pt>
                <c:pt idx="904">
                  <c:v>-8.6348185285622723</c:v>
                </c:pt>
                <c:pt idx="905">
                  <c:v>-8.6348464294485066</c:v>
                </c:pt>
                <c:pt idx="906">
                  <c:v>-8.6348743299620132</c:v>
                </c:pt>
                <c:pt idx="907">
                  <c:v>-8.6349022301028064</c:v>
                </c:pt>
                <c:pt idx="908">
                  <c:v>-8.6349301298708792</c:v>
                </c:pt>
                <c:pt idx="909">
                  <c:v>-8.6349580292662385</c:v>
                </c:pt>
                <c:pt idx="910">
                  <c:v>-8.6349859282888861</c:v>
                </c:pt>
                <c:pt idx="911">
                  <c:v>-8.635013826938831</c:v>
                </c:pt>
                <c:pt idx="912">
                  <c:v>-8.6350417252160696</c:v>
                </c:pt>
                <c:pt idx="913">
                  <c:v>-8.635069623120609</c:v>
                </c:pt>
                <c:pt idx="914">
                  <c:v>-8.6350975206524456</c:v>
                </c:pt>
                <c:pt idx="915">
                  <c:v>-8.6351254178115902</c:v>
                </c:pt>
                <c:pt idx="916">
                  <c:v>-8.6351533145980426</c:v>
                </c:pt>
                <c:pt idx="917">
                  <c:v>-8.6351812110118029</c:v>
                </c:pt>
                <c:pt idx="918">
                  <c:v>-8.6352091070528818</c:v>
                </c:pt>
                <c:pt idx="919">
                  <c:v>-8.6352370027212739</c:v>
                </c:pt>
                <c:pt idx="920">
                  <c:v>-8.6352648980169899</c:v>
                </c:pt>
                <c:pt idx="921">
                  <c:v>-8.6352927929400245</c:v>
                </c:pt>
                <c:pt idx="922">
                  <c:v>-8.6353206874903901</c:v>
                </c:pt>
                <c:pt idx="923">
                  <c:v>-8.6353485816680848</c:v>
                </c:pt>
                <c:pt idx="924">
                  <c:v>-8.635376475473107</c:v>
                </c:pt>
                <c:pt idx="925">
                  <c:v>-8.6354043689054656</c:v>
                </c:pt>
                <c:pt idx="926">
                  <c:v>-8.6354322619651693</c:v>
                </c:pt>
                <c:pt idx="927">
                  <c:v>-8.6354601546522058</c:v>
                </c:pt>
                <c:pt idx="928">
                  <c:v>-8.6354880469665929</c:v>
                </c:pt>
                <c:pt idx="929">
                  <c:v>-8.6355159389083269</c:v>
                </c:pt>
                <c:pt idx="930">
                  <c:v>-8.6355438304774115</c:v>
                </c:pt>
                <c:pt idx="931">
                  <c:v>-8.6355717216738537</c:v>
                </c:pt>
                <c:pt idx="932">
                  <c:v>-8.6355996124976482</c:v>
                </c:pt>
                <c:pt idx="933">
                  <c:v>-8.6356275029488039</c:v>
                </c:pt>
                <c:pt idx="934">
                  <c:v>-8.6356553930273243</c:v>
                </c:pt>
                <c:pt idx="935">
                  <c:v>-8.6356832827332095</c:v>
                </c:pt>
                <c:pt idx="936">
                  <c:v>-8.635711172066463</c:v>
                </c:pt>
                <c:pt idx="937">
                  <c:v>-8.6357390610270919</c:v>
                </c:pt>
                <c:pt idx="938">
                  <c:v>-8.6357669496150997</c:v>
                </c:pt>
                <c:pt idx="939">
                  <c:v>-8.6357948378304776</c:v>
                </c:pt>
                <c:pt idx="940">
                  <c:v>-8.6358227256732434</c:v>
                </c:pt>
                <c:pt idx="941">
                  <c:v>-8.6358506131433916</c:v>
                </c:pt>
                <c:pt idx="942">
                  <c:v>-8.6358785002409295</c:v>
                </c:pt>
                <c:pt idx="943">
                  <c:v>-8.635906386965857</c:v>
                </c:pt>
                <c:pt idx="944">
                  <c:v>-8.6359342733181759</c:v>
                </c:pt>
                <c:pt idx="945">
                  <c:v>-8.6359621592979003</c:v>
                </c:pt>
                <c:pt idx="946">
                  <c:v>-8.6359900449050198</c:v>
                </c:pt>
                <c:pt idx="947">
                  <c:v>-8.6360179301395394</c:v>
                </c:pt>
                <c:pt idx="948">
                  <c:v>-8.6360458150014701</c:v>
                </c:pt>
                <c:pt idx="949">
                  <c:v>-8.6360736994908081</c:v>
                </c:pt>
                <c:pt idx="950">
                  <c:v>-8.6361015836075552</c:v>
                </c:pt>
                <c:pt idx="951">
                  <c:v>-8.6361294673517222</c:v>
                </c:pt>
                <c:pt idx="952">
                  <c:v>-8.6361573507233089</c:v>
                </c:pt>
                <c:pt idx="953">
                  <c:v>-8.6361852337223119</c:v>
                </c:pt>
                <c:pt idx="954">
                  <c:v>-8.6362131163487437</c:v>
                </c:pt>
                <c:pt idx="955">
                  <c:v>-8.6362409986026023</c:v>
                </c:pt>
                <c:pt idx="956">
                  <c:v>-8.636268880483895</c:v>
                </c:pt>
                <c:pt idx="957">
                  <c:v>-8.6362967619926199</c:v>
                </c:pt>
                <c:pt idx="958">
                  <c:v>-8.636324643128777</c:v>
                </c:pt>
                <c:pt idx="959">
                  <c:v>-8.6363525238923806</c:v>
                </c:pt>
                <c:pt idx="960">
                  <c:v>-8.6363804042834236</c:v>
                </c:pt>
                <c:pt idx="961">
                  <c:v>-8.6364082843019112</c:v>
                </c:pt>
                <c:pt idx="962">
                  <c:v>-8.636436163947856</c:v>
                </c:pt>
                <c:pt idx="963">
                  <c:v>-8.6364640432212489</c:v>
                </c:pt>
                <c:pt idx="964">
                  <c:v>-8.6364919221220955</c:v>
                </c:pt>
                <c:pt idx="965">
                  <c:v>-8.6365198006504027</c:v>
                </c:pt>
                <c:pt idx="966">
                  <c:v>-8.6365476788061706</c:v>
                </c:pt>
                <c:pt idx="967">
                  <c:v>-8.6365755565894062</c:v>
                </c:pt>
                <c:pt idx="968">
                  <c:v>-8.6366034340001097</c:v>
                </c:pt>
                <c:pt idx="969">
                  <c:v>-8.6366313110382791</c:v>
                </c:pt>
                <c:pt idx="970">
                  <c:v>-8.6366591877039252</c:v>
                </c:pt>
                <c:pt idx="971">
                  <c:v>-8.6366870639970514</c:v>
                </c:pt>
                <c:pt idx="972">
                  <c:v>-8.6367149399176544</c:v>
                </c:pt>
                <c:pt idx="973">
                  <c:v>-8.6367428154657446</c:v>
                </c:pt>
                <c:pt idx="974">
                  <c:v>-8.6367706906413169</c:v>
                </c:pt>
                <c:pt idx="975">
                  <c:v>-8.6367985654443782</c:v>
                </c:pt>
                <c:pt idx="976">
                  <c:v>-8.6368264398749357</c:v>
                </c:pt>
                <c:pt idx="977">
                  <c:v>-8.6368543139329841</c:v>
                </c:pt>
                <c:pt idx="978">
                  <c:v>-8.6368821876185358</c:v>
                </c:pt>
                <c:pt idx="979">
                  <c:v>-8.6369100609315872</c:v>
                </c:pt>
                <c:pt idx="980">
                  <c:v>-8.6369379338721437</c:v>
                </c:pt>
                <c:pt idx="981">
                  <c:v>-8.6369658064402159</c:v>
                </c:pt>
                <c:pt idx="982">
                  <c:v>-8.6369936786357844</c:v>
                </c:pt>
                <c:pt idx="983">
                  <c:v>-8.6370215504588739</c:v>
                </c:pt>
                <c:pt idx="984">
                  <c:v>-8.6370494219094844</c:v>
                </c:pt>
                <c:pt idx="985">
                  <c:v>-8.6370772929876107</c:v>
                </c:pt>
                <c:pt idx="986">
                  <c:v>-8.6371051636932616</c:v>
                </c:pt>
                <c:pt idx="987">
                  <c:v>-8.6371330340264354</c:v>
                </c:pt>
                <c:pt idx="988">
                  <c:v>-8.6371609039871426</c:v>
                </c:pt>
                <c:pt idx="989">
                  <c:v>-8.6371887735753798</c:v>
                </c:pt>
                <c:pt idx="990">
                  <c:v>-8.6372166427911541</c:v>
                </c:pt>
                <c:pt idx="991">
                  <c:v>-8.6372445116344672</c:v>
                </c:pt>
                <c:pt idx="992">
                  <c:v>-8.6372723801053226</c:v>
                </c:pt>
                <c:pt idx="993">
                  <c:v>-8.6373002482037204</c:v>
                </c:pt>
                <c:pt idx="994">
                  <c:v>-8.6373281159296695</c:v>
                </c:pt>
                <c:pt idx="995">
                  <c:v>-8.6373559832831663</c:v>
                </c:pt>
                <c:pt idx="996">
                  <c:v>-8.637383850264218</c:v>
                </c:pt>
                <c:pt idx="997">
                  <c:v>-8.6374117168728279</c:v>
                </c:pt>
                <c:pt idx="998">
                  <c:v>-8.6374395831089981</c:v>
                </c:pt>
                <c:pt idx="999">
                  <c:v>-8.6374674489727337</c:v>
                </c:pt>
                <c:pt idx="1000">
                  <c:v>-8.637495314464033</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Calculs!$J$4:$J$1004</c:f>
              <c:numCache>
                <c:formatCode>0.00</c:formatCode>
                <c:ptCount val="1001"/>
                <c:pt idx="0">
                  <c:v>131.0988212175593</c:v>
                </c:pt>
                <c:pt idx="1">
                  <c:v>131.48496544931137</c:v>
                </c:pt>
                <c:pt idx="2">
                  <c:v>131.87066443683017</c:v>
                </c:pt>
                <c:pt idx="3">
                  <c:v>132.25591955247907</c:v>
                </c:pt>
                <c:pt idx="4">
                  <c:v>132.64073216272351</c:v>
                </c:pt>
                <c:pt idx="5">
                  <c:v>133.02510362816565</c:v>
                </c:pt>
                <c:pt idx="6">
                  <c:v>133.40903530357886</c:v>
                </c:pt>
                <c:pt idx="7">
                  <c:v>133.79252853794193</c:v>
                </c:pt>
                <c:pt idx="8">
                  <c:v>134.17558467447307</c:v>
                </c:pt>
                <c:pt idx="9">
                  <c:v>134.55820505066362</c:v>
                </c:pt>
                <c:pt idx="10">
                  <c:v>134.94039099831153</c:v>
                </c:pt>
                <c:pt idx="11">
                  <c:v>135.32214384106013</c:v>
                </c:pt>
                <c:pt idx="12">
                  <c:v>135.70346489198027</c:v>
                </c:pt>
                <c:pt idx="13">
                  <c:v>136.08435545618764</c:v>
                </c:pt>
                <c:pt idx="14">
                  <c:v>136.46481683341483</c:v>
                </c:pt>
                <c:pt idx="15">
                  <c:v>136.84485031804172</c:v>
                </c:pt>
                <c:pt idx="16">
                  <c:v>137.22445719912528</c:v>
                </c:pt>
                <c:pt idx="17">
                  <c:v>137.60363876042942</c:v>
                </c:pt>
                <c:pt idx="18">
                  <c:v>137.98239628045442</c:v>
                </c:pt>
                <c:pt idx="19">
                  <c:v>138.36073103246636</c:v>
                </c:pt>
                <c:pt idx="20">
                  <c:v>138.73864428452615</c:v>
                </c:pt>
                <c:pt idx="21">
                  <c:v>139.11613730077448</c:v>
                </c:pt>
                <c:pt idx="22">
                  <c:v>139.49321134269536</c:v>
                </c:pt>
                <c:pt idx="23">
                  <c:v>139.86986766784511</c:v>
                </c:pt>
                <c:pt idx="24">
                  <c:v>140.24610752860266</c:v>
                </c:pt>
                <c:pt idx="25">
                  <c:v>140.62193217219871</c:v>
                </c:pt>
                <c:pt idx="26">
                  <c:v>140.99734284074464</c:v>
                </c:pt>
                <c:pt idx="27">
                  <c:v>141.37234077126126</c:v>
                </c:pt>
                <c:pt idx="28">
                  <c:v>141.74692719570734</c:v>
                </c:pt>
                <c:pt idx="29">
                  <c:v>142.12110334100791</c:v>
                </c:pt>
                <c:pt idx="30">
                  <c:v>142.49487042908243</c:v>
                </c:pt>
                <c:pt idx="31">
                  <c:v>142.86822967687263</c:v>
                </c:pt>
                <c:pt idx="32">
                  <c:v>143.2411822963704</c:v>
                </c:pt>
                <c:pt idx="33">
                  <c:v>143.61372949464518</c:v>
                </c:pt>
                <c:pt idx="34">
                  <c:v>143.98587247387141</c:v>
                </c:pt>
                <c:pt idx="35">
                  <c:v>144.35761243135565</c:v>
                </c:pt>
                <c:pt idx="36">
                  <c:v>144.72895055956357</c:v>
                </c:pt>
                <c:pt idx="37">
                  <c:v>145.09988804614679</c:v>
                </c:pt>
                <c:pt idx="38">
                  <c:v>145.47042607396935</c:v>
                </c:pt>
                <c:pt idx="39">
                  <c:v>145.84056582113425</c:v>
                </c:pt>
                <c:pt idx="40">
                  <c:v>146.21030846100962</c:v>
                </c:pt>
                <c:pt idx="41">
                  <c:v>146.57965516225485</c:v>
                </c:pt>
                <c:pt idx="42">
                  <c:v>146.94860708884639</c:v>
                </c:pt>
                <c:pt idx="43">
                  <c:v>147.31716540010351</c:v>
                </c:pt>
                <c:pt idx="44">
                  <c:v>147.68533125071374</c:v>
                </c:pt>
                <c:pt idx="45">
                  <c:v>148.05310579075834</c:v>
                </c:pt>
                <c:pt idx="46">
                  <c:v>148.42049016573733</c:v>
                </c:pt>
                <c:pt idx="47">
                  <c:v>148.78748551659467</c:v>
                </c:pt>
                <c:pt idx="48">
                  <c:v>149.15409297974293</c:v>
                </c:pt>
                <c:pt idx="49">
                  <c:v>149.52031368708802</c:v>
                </c:pt>
                <c:pt idx="50">
                  <c:v>149.88614876605374</c:v>
                </c:pt>
                <c:pt idx="51">
                  <c:v>150.25159933960603</c:v>
                </c:pt>
                <c:pt idx="52">
                  <c:v>150.61666652627716</c:v>
                </c:pt>
                <c:pt idx="53">
                  <c:v>150.98135144018974</c:v>
                </c:pt>
                <c:pt idx="54">
                  <c:v>151.34565519108057</c:v>
                </c:pt>
                <c:pt idx="55">
                  <c:v>151.70957888432429</c:v>
                </c:pt>
                <c:pt idx="56">
                  <c:v>152.07312362095695</c:v>
                </c:pt>
                <c:pt idx="57">
                  <c:v>152.4362904976993</c:v>
                </c:pt>
                <c:pt idx="58">
                  <c:v>152.79908060698006</c:v>
                </c:pt>
                <c:pt idx="59">
                  <c:v>153.16149503695888</c:v>
                </c:pt>
                <c:pt idx="60">
                  <c:v>153.52353487154937</c:v>
                </c:pt>
                <c:pt idx="61">
                  <c:v>153.88520119044173</c:v>
                </c:pt>
                <c:pt idx="62">
                  <c:v>154.24649506912539</c:v>
                </c:pt>
                <c:pt idx="63">
                  <c:v>154.60741757891137</c:v>
                </c:pt>
                <c:pt idx="64">
                  <c:v>154.96796978695471</c:v>
                </c:pt>
                <c:pt idx="65">
                  <c:v>155.32815275627647</c:v>
                </c:pt>
                <c:pt idx="66">
                  <c:v>155.6879675457858</c:v>
                </c:pt>
                <c:pt idx="67">
                  <c:v>156.04741521030175</c:v>
                </c:pt>
                <c:pt idx="68">
                  <c:v>156.40649680057501</c:v>
                </c:pt>
                <c:pt idx="69">
                  <c:v>156.76521336330944</c:v>
                </c:pt>
                <c:pt idx="70">
                  <c:v>157.12356594118347</c:v>
                </c:pt>
                <c:pt idx="71">
                  <c:v>157.48155557287143</c:v>
                </c:pt>
                <c:pt idx="72">
                  <c:v>157.83918329306459</c:v>
                </c:pt>
                <c:pt idx="73">
                  <c:v>158.19645013249226</c:v>
                </c:pt>
                <c:pt idx="74">
                  <c:v>158.5533571179426</c:v>
                </c:pt>
                <c:pt idx="75">
                  <c:v>158.90990527228328</c:v>
                </c:pt>
                <c:pt idx="76">
                  <c:v>159.26609561448217</c:v>
                </c:pt>
                <c:pt idx="77">
                  <c:v>159.62192915962774</c:v>
                </c:pt>
                <c:pt idx="78">
                  <c:v>159.97740691894933</c:v>
                </c:pt>
                <c:pt idx="79">
                  <c:v>160.33252989983743</c:v>
                </c:pt>
                <c:pt idx="80">
                  <c:v>160.68729910586359</c:v>
                </c:pt>
                <c:pt idx="81">
                  <c:v>161.04171553680052</c:v>
                </c:pt>
                <c:pt idx="82">
                  <c:v>161.39578018864171</c:v>
                </c:pt>
                <c:pt idx="83">
                  <c:v>161.74949405362119</c:v>
                </c:pt>
                <c:pt idx="84">
                  <c:v>162.10285812023304</c:v>
                </c:pt>
                <c:pt idx="85">
                  <c:v>162.45587337325077</c:v>
                </c:pt>
                <c:pt idx="86">
                  <c:v>162.80854079374666</c:v>
                </c:pt>
                <c:pt idx="87">
                  <c:v>163.16086135911084</c:v>
                </c:pt>
                <c:pt idx="88">
                  <c:v>163.51283604307039</c:v>
                </c:pt>
                <c:pt idx="89">
                  <c:v>163.8644658157082</c:v>
                </c:pt>
                <c:pt idx="90">
                  <c:v>164.21575164348181</c:v>
                </c:pt>
                <c:pt idx="91">
                  <c:v>164.56669448924202</c:v>
                </c:pt>
                <c:pt idx="92">
                  <c:v>164.91729531225153</c:v>
                </c:pt>
                <c:pt idx="93">
                  <c:v>165.26755506820319</c:v>
                </c:pt>
                <c:pt idx="94">
                  <c:v>165.61747470923851</c:v>
                </c:pt>
                <c:pt idx="95">
                  <c:v>165.96705518396575</c:v>
                </c:pt>
                <c:pt idx="96">
                  <c:v>166.31629743747803</c:v>
                </c:pt>
                <c:pt idx="97">
                  <c:v>166.66520241137121</c:v>
                </c:pt>
                <c:pt idx="98">
                  <c:v>167.01377104376189</c:v>
                </c:pt>
                <c:pt idx="99">
                  <c:v>167.362004269305</c:v>
                </c:pt>
                <c:pt idx="100">
                  <c:v>167.70990301921148</c:v>
                </c:pt>
                <c:pt idx="101">
                  <c:v>171.17056622310895</c:v>
                </c:pt>
                <c:pt idx="102">
                  <c:v>174.59837916586986</c:v>
                </c:pt>
                <c:pt idx="103">
                  <c:v>177.99424174881028</c:v>
                </c:pt>
                <c:pt idx="104">
                  <c:v>181.3590216117768</c:v>
                </c:pt>
                <c:pt idx="105">
                  <c:v>184.69355571745621</c:v>
                </c:pt>
                <c:pt idx="106">
                  <c:v>187.99865183955237</c:v>
                </c:pt>
                <c:pt idx="107">
                  <c:v>191.27508996176954</c:v>
                </c:pt>
                <c:pt idx="108">
                  <c:v>194.52362359396014</c:v>
                </c:pt>
                <c:pt idx="109">
                  <c:v>197.74498101126923</c:v>
                </c:pt>
                <c:pt idx="110">
                  <c:v>200.93986642163139</c:v>
                </c:pt>
                <c:pt idx="111">
                  <c:v>204.10896106654289</c:v>
                </c:pt>
                <c:pt idx="112">
                  <c:v>207.25292425963838</c:v>
                </c:pt>
                <c:pt idx="113">
                  <c:v>210.37239436724428</c:v>
                </c:pt>
                <c:pt idx="114">
                  <c:v>213.46798973475438</c:v>
                </c:pt>
                <c:pt idx="115">
                  <c:v>216.54030956237619</c:v>
                </c:pt>
                <c:pt idx="116">
                  <c:v>219.58993473352521</c:v>
                </c:pt>
                <c:pt idx="117">
                  <c:v>222.61742859889625</c:v>
                </c:pt>
                <c:pt idx="118">
                  <c:v>225.62333771901373</c:v>
                </c:pt>
                <c:pt idx="119">
                  <c:v>228.60819256785504</c:v>
                </c:pt>
                <c:pt idx="120">
                  <c:v>231.57250819995065</c:v>
                </c:pt>
                <c:pt idx="121">
                  <c:v>234.51678488318913</c:v>
                </c:pt>
                <c:pt idx="122">
                  <c:v>237.4415086993948</c:v>
                </c:pt>
                <c:pt idx="123">
                  <c:v>240.34715211459763</c:v>
                </c:pt>
                <c:pt idx="124">
                  <c:v>243.23417452077857</c:v>
                </c:pt>
                <c:pt idx="125">
                  <c:v>246.10302275074815</c:v>
                </c:pt>
                <c:pt idx="126">
                  <c:v>248.9541315677001</c:v>
                </c:pt>
                <c:pt idx="127">
                  <c:v>251.78792413087444</c:v>
                </c:pt>
                <c:pt idx="128">
                  <c:v>254.60481243866582</c:v>
                </c:pt>
                <c:pt idx="129">
                  <c:v>257.40519775042054</c:v>
                </c:pt>
                <c:pt idx="130">
                  <c:v>260.18947098808121</c:v>
                </c:pt>
                <c:pt idx="131">
                  <c:v>262.95801311875852</c:v>
                </c:pt>
                <c:pt idx="132">
                  <c:v>265.71119551923618</c:v>
                </c:pt>
                <c:pt idx="133">
                  <c:v>268.44938032334744</c:v>
                </c:pt>
                <c:pt idx="134">
                  <c:v>271.17292075309638</c:v>
                </c:pt>
                <c:pt idx="135">
                  <c:v>273.88216143433937</c:v>
                </c:pt>
                <c:pt idx="136">
                  <c:v>276.57743869778494</c:v>
                </c:pt>
                <c:pt idx="137">
                  <c:v>279.2590808660193</c:v>
                </c:pt>
                <c:pt idx="138">
                  <c:v>281.92740852721471</c:v>
                </c:pt>
                <c:pt idx="139">
                  <c:v>284.58273479613268</c:v>
                </c:pt>
                <c:pt idx="140">
                  <c:v>287.22536556298957</c:v>
                </c:pt>
                <c:pt idx="141">
                  <c:v>289.85559973071213</c:v>
                </c:pt>
                <c:pt idx="142">
                  <c:v>292.47372944107042</c:v>
                </c:pt>
                <c:pt idx="143">
                  <c:v>295.08004029013927</c:v>
                </c:pt>
                <c:pt idx="144">
                  <c:v>297.67481153350315</c:v>
                </c:pt>
                <c:pt idx="145">
                  <c:v>300.25831628158653</c:v>
                </c:pt>
                <c:pt idx="146">
                  <c:v>302.83082168545803</c:v>
                </c:pt>
                <c:pt idx="147">
                  <c:v>305.39258911342608</c:v>
                </c:pt>
                <c:pt idx="148">
                  <c:v>307.94387431871223</c:v>
                </c:pt>
                <c:pt idx="149">
                  <c:v>310.4849275984601</c:v>
                </c:pt>
                <c:pt idx="150">
                  <c:v>313.01599394430684</c:v>
                </c:pt>
                <c:pt idx="151">
                  <c:v>315.53731318471688</c:v>
                </c:pt>
                <c:pt idx="152">
                  <c:v>318.0491201192491</c:v>
                </c:pt>
                <c:pt idx="153">
                  <c:v>320.55164464489962</c:v>
                </c:pt>
                <c:pt idx="154">
                  <c:v>323.04511187463555</c:v>
                </c:pt>
                <c:pt idx="155">
                  <c:v>325.52974224820639</c:v>
                </c:pt>
                <c:pt idx="156">
                  <c:v>328.00575163529112</c:v>
                </c:pt>
                <c:pt idx="157">
                  <c:v>330.47335143101145</c:v>
                </c:pt>
                <c:pt idx="158">
                  <c:v>332.93274864381192</c:v>
                </c:pt>
                <c:pt idx="159">
                  <c:v>335.38414597567885</c:v>
                </c:pt>
                <c:pt idx="160">
                  <c:v>337.8277418946405</c:v>
                </c:pt>
                <c:pt idx="161">
                  <c:v>340.2637306994597</c:v>
                </c:pt>
                <c:pt idx="162">
                  <c:v>342.69230257640157</c:v>
                </c:pt>
                <c:pt idx="163">
                  <c:v>345.11364364792621</c:v>
                </c:pt>
                <c:pt idx="164">
                  <c:v>347.5279360131268</c:v>
                </c:pt>
                <c:pt idx="165">
                  <c:v>349.9353577797026</c:v>
                </c:pt>
                <c:pt idx="166">
                  <c:v>352.33608308722648</c:v>
                </c:pt>
                <c:pt idx="167">
                  <c:v>354.73028212143799</c:v>
                </c:pt>
                <c:pt idx="168">
                  <c:v>357.11812111926622</c:v>
                </c:pt>
                <c:pt idx="169">
                  <c:v>359.49976236426329</c:v>
                </c:pt>
                <c:pt idx="170">
                  <c:v>361.87536417210981</c:v>
                </c:pt>
                <c:pt idx="171">
                  <c:v>364.2450808658399</c:v>
                </c:pt>
                <c:pt idx="172">
                  <c:v>366.60906274042765</c:v>
                </c:pt>
                <c:pt idx="173">
                  <c:v>368.96745601638139</c:v>
                </c:pt>
                <c:pt idx="174">
                  <c:v>371.3204027820089</c:v>
                </c:pt>
                <c:pt idx="175">
                  <c:v>373.66804092405073</c:v>
                </c:pt>
                <c:pt idx="176">
                  <c:v>376.01050404643246</c:v>
                </c:pt>
                <c:pt idx="177">
                  <c:v>378.34792137696468</c:v>
                </c:pt>
                <c:pt idx="178">
                  <c:v>380.68041766192704</c:v>
                </c:pt>
                <c:pt idx="179">
                  <c:v>383.00811304861378</c:v>
                </c:pt>
                <c:pt idx="180">
                  <c:v>385.33112295609902</c:v>
                </c:pt>
                <c:pt idx="181">
                  <c:v>387.6495579347025</c:v>
                </c:pt>
                <c:pt idx="182">
                  <c:v>389.96352351490782</c:v>
                </c:pt>
                <c:pt idx="183">
                  <c:v>392.27312004680209</c:v>
                </c:pt>
                <c:pt idx="184">
                  <c:v>394.57844253147209</c:v>
                </c:pt>
                <c:pt idx="185">
                  <c:v>396.87958044619916</c:v>
                </c:pt>
                <c:pt idx="186">
                  <c:v>399.17661756573597</c:v>
                </c:pt>
                <c:pt idx="187">
                  <c:v>401.46963178240657</c:v>
                </c:pt>
                <c:pt idx="188">
                  <c:v>403.75869492822744</c:v>
                </c:pt>
                <c:pt idx="189">
                  <c:v>406.04387260267214</c:v>
                </c:pt>
                <c:pt idx="190">
                  <c:v>408.32522401006611</c:v>
                </c:pt>
                <c:pt idx="191">
                  <c:v>410.6028018108608</c:v>
                </c:pt>
                <c:pt idx="192">
                  <c:v>412.87665199116645</c:v>
                </c:pt>
                <c:pt idx="193">
                  <c:v>415.14681375488146</c:v>
                </c:pt>
                <c:pt idx="194">
                  <c:v>417.41331944252374</c:v>
                </c:pt>
                <c:pt idx="195">
                  <c:v>419.67619448042905</c:v>
                </c:pt>
                <c:pt idx="196">
                  <c:v>421.93545736334073</c:v>
                </c:pt>
                <c:pt idx="197">
                  <c:v>424.19111967259425</c:v>
                </c:pt>
                <c:pt idx="198">
                  <c:v>426.44318613114245</c:v>
                </c:pt>
                <c:pt idx="199">
                  <c:v>428.69165469562773</c:v>
                </c:pt>
                <c:pt idx="200">
                  <c:v>430.93651668465048</c:v>
                </c:pt>
                <c:pt idx="201">
                  <c:v>433.17775694137919</c:v>
                </c:pt>
                <c:pt idx="202">
                  <c:v>435.41535402775577</c:v>
                </c:pt>
                <c:pt idx="203">
                  <c:v>437.64928044682068</c:v>
                </c:pt>
                <c:pt idx="204">
                  <c:v>439.87950288915113</c:v>
                </c:pt>
                <c:pt idx="205">
                  <c:v>442.10598249908156</c:v>
                </c:pt>
                <c:pt idx="206">
                  <c:v>444.32867515625935</c:v>
                </c:pt>
                <c:pt idx="207">
                  <c:v>446.54753176815638</c:v>
                </c:pt>
                <c:pt idx="208">
                  <c:v>448.76249856938063</c:v>
                </c:pt>
                <c:pt idx="209">
                  <c:v>450.97351742397552</c:v>
                </c:pt>
                <c:pt idx="210">
                  <c:v>453.18052612731645</c:v>
                </c:pt>
                <c:pt idx="211">
                  <c:v>455.38345870468328</c:v>
                </c:pt>
                <c:pt idx="212">
                  <c:v>457.58224570406958</c:v>
                </c:pt>
                <c:pt idx="213">
                  <c:v>459.77681448126111</c:v>
                </c:pt>
                <c:pt idx="214">
                  <c:v>461.96708947565742</c:v>
                </c:pt>
                <c:pt idx="215">
                  <c:v>464.15299247571278</c:v>
                </c:pt>
                <c:pt idx="216">
                  <c:v>466.33444287322391</c:v>
                </c:pt>
                <c:pt idx="217">
                  <c:v>468.51135790599426</c:v>
                </c:pt>
                <c:pt idx="218">
                  <c:v>470.68365288865652</c:v>
                </c:pt>
                <c:pt idx="219">
                  <c:v>472.85124143163978</c:v>
                </c:pt>
                <c:pt idx="220">
                  <c:v>475.01403564842906</c:v>
                </c:pt>
                <c:pt idx="221">
                  <c:v>477.1719463513906</c:v>
                </c:pt>
                <c:pt idx="222">
                  <c:v>479.32488323652694</c:v>
                </c:pt>
                <c:pt idx="223">
                  <c:v>481.472755057592</c:v>
                </c:pt>
                <c:pt idx="224">
                  <c:v>483.61546979003805</c:v>
                </c:pt>
                <c:pt idx="225">
                  <c:v>485.75293478529181</c:v>
                </c:pt>
                <c:pt idx="226">
                  <c:v>487.88505691586658</c:v>
                </c:pt>
                <c:pt idx="227">
                  <c:v>490.01174271181725</c:v>
                </c:pt>
                <c:pt idx="228">
                  <c:v>492.13289848903543</c:v>
                </c:pt>
                <c:pt idx="229">
                  <c:v>494.24843046986763</c:v>
                </c:pt>
                <c:pt idx="230">
                  <c:v>496.3582448965193</c:v>
                </c:pt>
                <c:pt idx="231">
                  <c:v>498.46224813768589</c:v>
                </c:pt>
                <c:pt idx="232">
                  <c:v>500.56034678882833</c:v>
                </c:pt>
                <c:pt idx="233">
                  <c:v>502.65244776648535</c:v>
                </c:pt>
                <c:pt idx="234">
                  <c:v>504.7384583969905</c:v>
                </c:pt>
                <c:pt idx="235">
                  <c:v>506.81828649993724</c:v>
                </c:pt>
                <c:pt idx="236">
                  <c:v>508.89184046671215</c:v>
                </c:pt>
                <c:pt idx="237">
                  <c:v>510.95902933439282</c:v>
                </c:pt>
                <c:pt idx="238">
                  <c:v>513.01976285528644</c:v>
                </c:pt>
                <c:pt idx="239">
                  <c:v>515.07395156236373</c:v>
                </c:pt>
                <c:pt idx="240">
                  <c:v>517.12150683082496</c:v>
                </c:pt>
                <c:pt idx="241">
                  <c:v>519.16234093601554</c:v>
                </c:pt>
                <c:pt idx="242">
                  <c:v>521.19636710789416</c:v>
                </c:pt>
                <c:pt idx="243">
                  <c:v>523.22349958223879</c:v>
                </c:pt>
                <c:pt idx="244">
                  <c:v>525.24365364876428</c:v>
                </c:pt>
                <c:pt idx="245">
                  <c:v>527.25674569631065</c:v>
                </c:pt>
                <c:pt idx="246">
                  <c:v>529.26269325525004</c:v>
                </c:pt>
                <c:pt idx="247">
                  <c:v>531.26141503724887</c:v>
                </c:pt>
                <c:pt idx="248">
                  <c:v>533.25283097251258</c:v>
                </c:pt>
                <c:pt idx="249">
                  <c:v>535.23686224463063</c:v>
                </c:pt>
                <c:pt idx="250">
                  <c:v>537.21343132313143</c:v>
                </c:pt>
                <c:pt idx="251">
                  <c:v>539.18246199384919</c:v>
                </c:pt>
                <c:pt idx="252">
                  <c:v>541.14387938719779</c:v>
                </c:pt>
                <c:pt idx="253">
                  <c:v>543.09761000444007</c:v>
                </c:pt>
                <c:pt idx="254">
                  <c:v>545.04358174203662</c:v>
                </c:pt>
                <c:pt idx="255">
                  <c:v>546.98172391415119</c:v>
                </c:pt>
                <c:pt idx="256">
                  <c:v>548.91196727338581</c:v>
                </c:pt>
                <c:pt idx="257">
                  <c:v>550.83424402981541</c:v>
                </c:pt>
                <c:pt idx="258">
                  <c:v>552.74848786838538</c:v>
                </c:pt>
                <c:pt idx="259">
                  <c:v>554.65463396473513</c:v>
                </c:pt>
                <c:pt idx="260">
                  <c:v>556.55261899950415</c:v>
                </c:pt>
                <c:pt idx="261">
                  <c:v>558.44238117117698</c:v>
                </c:pt>
                <c:pt idx="262">
                  <c:v>560.32386020751881</c:v>
                </c:pt>
                <c:pt idx="263">
                  <c:v>562.19699737565145</c:v>
                </c:pt>
                <c:pt idx="264">
                  <c:v>564.06173549081859</c:v>
                </c:pt>
                <c:pt idx="265">
                  <c:v>565.9180189238848</c:v>
                </c:pt>
                <c:pt idx="266">
                  <c:v>567.76579360761241</c:v>
                </c:pt>
                <c:pt idx="267">
                  <c:v>569.60500704175854</c:v>
                </c:pt>
                <c:pt idx="268">
                  <c:v>571.43560829703313</c:v>
                </c:pt>
                <c:pt idx="269">
                  <c:v>573.25754801795563</c:v>
                </c:pt>
                <c:pt idx="270">
                  <c:v>575.07077842465014</c:v>
                </c:pt>
                <c:pt idx="271">
                  <c:v>576.87525331361326</c:v>
                </c:pt>
                <c:pt idx="272">
                  <c:v>578.67092805749212</c:v>
                </c:pt>
                <c:pt idx="273">
                  <c:v>580.45775960390517</c:v>
                </c:pt>
                <c:pt idx="274">
                  <c:v>582.23570647334009</c:v>
                </c:pt>
                <c:pt idx="275">
                  <c:v>584.00472875616083</c:v>
                </c:pt>
                <c:pt idx="276">
                  <c:v>585.76478810875551</c:v>
                </c:pt>
                <c:pt idx="277">
                  <c:v>587.51584774885589</c:v>
                </c:pt>
                <c:pt idx="278">
                  <c:v>589.25787245005836</c:v>
                </c:pt>
                <c:pt idx="279">
                  <c:v>590.99082853557582</c:v>
                </c:pt>
                <c:pt idx="280">
                  <c:v>592.71468387124935</c:v>
                </c:pt>
                <c:pt idx="281">
                  <c:v>594.4294078578472</c:v>
                </c:pt>
                <c:pt idx="282">
                  <c:v>596.13497142267909</c:v>
                </c:pt>
                <c:pt idx="283">
                  <c:v>597.83134701055201</c:v>
                </c:pt>
                <c:pt idx="284">
                  <c:v>599.51850857409443</c:v>
                </c:pt>
                <c:pt idx="285">
                  <c:v>601.19643156347411</c:v>
                </c:pt>
                <c:pt idx="286">
                  <c:v>602.86509291553512</c:v>
                </c:pt>
                <c:pt idx="287">
                  <c:v>604.52447104237899</c:v>
                </c:pt>
                <c:pt idx="288">
                  <c:v>606.17454581941331</c:v>
                </c:pt>
                <c:pt idx="289">
                  <c:v>607.81529857289252</c:v>
                </c:pt>
                <c:pt idx="290">
                  <c:v>609.44671206697353</c:v>
                </c:pt>
                <c:pt idx="291">
                  <c:v>611.06877049030959</c:v>
                </c:pt>
                <c:pt idx="292">
                  <c:v>612.68145944220396</c:v>
                </c:pt>
                <c:pt idx="293">
                  <c:v>614.28476591834647</c:v>
                </c:pt>
                <c:pt idx="294">
                  <c:v>615.87867829615288</c:v>
                </c:pt>
                <c:pt idx="295">
                  <c:v>617.46318631972974</c:v>
                </c:pt>
                <c:pt idx="296">
                  <c:v>619.0382810844842</c:v>
                </c:pt>
                <c:pt idx="297">
                  <c:v>620.60395502139966</c:v>
                </c:pt>
                <c:pt idx="298">
                  <c:v>622.16020188099651</c:v>
                </c:pt>
                <c:pt idx="299">
                  <c:v>623.7070167169976</c:v>
                </c:pt>
                <c:pt idx="300">
                  <c:v>625.24439586971744</c:v>
                </c:pt>
                <c:pt idx="301">
                  <c:v>626.77233694919335</c:v>
                </c:pt>
                <c:pt idx="302">
                  <c:v>628.29083881807696</c:v>
                </c:pt>
                <c:pt idx="303">
                  <c:v>629.79990157430348</c:v>
                </c:pt>
                <c:pt idx="304">
                  <c:v>631.29952653355622</c:v>
                </c:pt>
                <c:pt idx="305">
                  <c:v>632.78971621154324</c:v>
                </c:pt>
                <c:pt idx="306">
                  <c:v>634.27047430610207</c:v>
                </c:pt>
                <c:pt idx="307">
                  <c:v>635.74180567914948</c:v>
                </c:pt>
                <c:pt idx="308">
                  <c:v>637.20371633849095</c:v>
                </c:pt>
                <c:pt idx="309">
                  <c:v>638.65621341950578</c:v>
                </c:pt>
                <c:pt idx="310">
                  <c:v>640.09930516672227</c:v>
                </c:pt>
                <c:pt idx="311">
                  <c:v>641.53300091529786</c:v>
                </c:pt>
                <c:pt idx="312">
                  <c:v>642.95731107241738</c:v>
                </c:pt>
                <c:pt idx="313">
                  <c:v>644.37224709862437</c:v>
                </c:pt>
                <c:pt idx="314">
                  <c:v>645.77782148909739</c:v>
                </c:pt>
                <c:pt idx="315">
                  <c:v>647.17404775488501</c:v>
                </c:pt>
                <c:pt idx="316">
                  <c:v>648.56094040411176</c:v>
                </c:pt>
                <c:pt idx="317">
                  <c:v>649.93851492316685</c:v>
                </c:pt>
                <c:pt idx="318">
                  <c:v>651.30678775788817</c:v>
                </c:pt>
                <c:pt idx="319">
                  <c:v>652.66577629475159</c:v>
                </c:pt>
                <c:pt idx="320">
                  <c:v>654.0154988420777</c:v>
                </c:pt>
                <c:pt idx="321">
                  <c:v>655.35597461126611</c:v>
                </c:pt>
                <c:pt idx="322">
                  <c:v>656.68722369806767</c:v>
                </c:pt>
                <c:pt idx="323">
                  <c:v>658.00926706390396</c:v>
                </c:pt>
                <c:pt idx="324">
                  <c:v>659.32212651724467</c:v>
                </c:pt>
                <c:pt idx="325">
                  <c:v>660.62582469505037</c:v>
                </c:pt>
                <c:pt idx="326">
                  <c:v>661.92038504429149</c:v>
                </c:pt>
                <c:pt idx="327">
                  <c:v>663.20583180354993</c:v>
                </c:pt>
                <c:pt idx="328">
                  <c:v>664.48218998471316</c:v>
                </c:pt>
                <c:pt idx="329">
                  <c:v>665.74948535476744</c:v>
                </c:pt>
                <c:pt idx="330">
                  <c:v>667.00774441769795</c:v>
                </c:pt>
                <c:pt idx="331">
                  <c:v>668.25699439650327</c:v>
                </c:pt>
                <c:pt idx="332">
                  <c:v>669.49726321533103</c:v>
                </c:pt>
                <c:pt idx="333">
                  <c:v>670.72857948173998</c:v>
                </c:pt>
                <c:pt idx="334">
                  <c:v>671.95097246909722</c:v>
                </c:pt>
                <c:pt idx="335">
                  <c:v>673.1644720991136</c:v>
                </c:pt>
                <c:pt idx="336">
                  <c:v>674.36910892452499</c:v>
                </c:pt>
                <c:pt idx="337">
                  <c:v>675.56491411192405</c:v>
                </c:pt>
                <c:pt idx="338">
                  <c:v>676.75191942474737</c:v>
                </c:pt>
                <c:pt idx="339">
                  <c:v>677.93015720642256</c:v>
                </c:pt>
                <c:pt idx="340">
                  <c:v>679.09966036368064</c:v>
                </c:pt>
                <c:pt idx="341">
                  <c:v>680.26046235003719</c:v>
                </c:pt>
                <c:pt idx="342">
                  <c:v>681.41259714944624</c:v>
                </c:pt>
                <c:pt idx="343">
                  <c:v>682.5560992601313</c:v>
                </c:pt>
                <c:pt idx="344">
                  <c:v>683.69100367859608</c:v>
                </c:pt>
                <c:pt idx="345">
                  <c:v>684.81734588381858</c:v>
                </c:pt>
                <c:pt idx="346">
                  <c:v>685.93516182163194</c:v>
                </c:pt>
                <c:pt idx="347">
                  <c:v>687.0444878892938</c:v>
                </c:pt>
                <c:pt idx="348">
                  <c:v>688.14536092024787</c:v>
                </c:pt>
                <c:pt idx="349">
                  <c:v>689.23781816907899</c:v>
                </c:pt>
                <c:pt idx="350">
                  <c:v>690.3218972966647</c:v>
                </c:pt>
                <c:pt idx="351">
                  <c:v>691.3976363555247</c:v>
                </c:pt>
                <c:pt idx="352">
                  <c:v>692.46507377536955</c:v>
                </c:pt>
                <c:pt idx="353">
                  <c:v>693.52424834885153</c:v>
                </c:pt>
                <c:pt idx="354">
                  <c:v>694.57519921751725</c:v>
                </c:pt>
                <c:pt idx="355">
                  <c:v>695.61796585796435</c:v>
                </c:pt>
                <c:pt idx="356">
                  <c:v>696.65258806820304</c:v>
                </c:pt>
                <c:pt idx="357">
                  <c:v>697.67910595422302</c:v>
                </c:pt>
                <c:pt idx="358">
                  <c:v>698.69755991676652</c:v>
                </c:pt>
                <c:pt idx="359">
                  <c:v>699.70799063830827</c:v>
                </c:pt>
                <c:pt idx="360">
                  <c:v>700.71043907024239</c:v>
                </c:pt>
                <c:pt idx="361">
                  <c:v>701.70494642027643</c:v>
                </c:pt>
                <c:pt idx="362">
                  <c:v>702.69155414003285</c:v>
                </c:pt>
                <c:pt idx="363">
                  <c:v>703.67030391285789</c:v>
                </c:pt>
                <c:pt idx="364">
                  <c:v>704.64123764183694</c:v>
                </c:pt>
                <c:pt idx="365">
                  <c:v>705.60439743801714</c:v>
                </c:pt>
                <c:pt idx="366">
                  <c:v>706.55982560883615</c:v>
                </c:pt>
                <c:pt idx="367">
                  <c:v>707.50756464675612</c:v>
                </c:pt>
                <c:pt idx="368">
                  <c:v>708.44765721810325</c:v>
                </c:pt>
                <c:pt idx="369">
                  <c:v>709.38014615211159</c:v>
                </c:pt>
                <c:pt idx="370">
                  <c:v>710.3050744301695</c:v>
                </c:pt>
                <c:pt idx="371">
                  <c:v>711.22248517526918</c:v>
                </c:pt>
                <c:pt idx="372">
                  <c:v>712.13242164165752</c:v>
                </c:pt>
                <c:pt idx="373">
                  <c:v>713.03492720468637</c:v>
                </c:pt>
                <c:pt idx="374">
                  <c:v>713.93004535086254</c:v>
                </c:pt>
                <c:pt idx="375">
                  <c:v>714.81781966809513</c:v>
                </c:pt>
                <c:pt idx="376">
                  <c:v>715.69829383613876</c:v>
                </c:pt>
                <c:pt idx="377">
                  <c:v>716.57151161723209</c:v>
                </c:pt>
                <c:pt idx="378">
                  <c:v>717.43751684692904</c:v>
                </c:pt>
                <c:pt idx="379">
                  <c:v>717.43751684692904</c:v>
                </c:pt>
                <c:pt idx="380">
                  <c:v>717.43751684692904</c:v>
                </c:pt>
                <c:pt idx="381">
                  <c:v>717.43751684692904</c:v>
                </c:pt>
                <c:pt idx="382">
                  <c:v>717.43751684692904</c:v>
                </c:pt>
                <c:pt idx="383">
                  <c:v>717.43751684692904</c:v>
                </c:pt>
                <c:pt idx="384">
                  <c:v>717.43751684692904</c:v>
                </c:pt>
                <c:pt idx="385">
                  <c:v>717.43751684692904</c:v>
                </c:pt>
                <c:pt idx="386">
                  <c:v>717.43751684692904</c:v>
                </c:pt>
                <c:pt idx="387">
                  <c:v>717.43751684692904</c:v>
                </c:pt>
                <c:pt idx="388">
                  <c:v>717.43751684692904</c:v>
                </c:pt>
                <c:pt idx="389">
                  <c:v>717.43751684692904</c:v>
                </c:pt>
                <c:pt idx="390">
                  <c:v>717.43751684692904</c:v>
                </c:pt>
                <c:pt idx="391">
                  <c:v>717.43751684692904</c:v>
                </c:pt>
                <c:pt idx="392">
                  <c:v>717.43751684692904</c:v>
                </c:pt>
                <c:pt idx="393">
                  <c:v>717.43751684692904</c:v>
                </c:pt>
                <c:pt idx="394">
                  <c:v>717.43751684692904</c:v>
                </c:pt>
                <c:pt idx="395">
                  <c:v>717.43751684692904</c:v>
                </c:pt>
                <c:pt idx="396">
                  <c:v>717.43751684692904</c:v>
                </c:pt>
                <c:pt idx="397">
                  <c:v>717.43751684692904</c:v>
                </c:pt>
                <c:pt idx="398">
                  <c:v>717.43751684692904</c:v>
                </c:pt>
                <c:pt idx="399">
                  <c:v>717.43751684692904</c:v>
                </c:pt>
                <c:pt idx="400">
                  <c:v>717.43751684692904</c:v>
                </c:pt>
                <c:pt idx="401">
                  <c:v>717.43751684692904</c:v>
                </c:pt>
                <c:pt idx="402">
                  <c:v>717.43751684692904</c:v>
                </c:pt>
                <c:pt idx="403">
                  <c:v>717.43751684692904</c:v>
                </c:pt>
                <c:pt idx="404">
                  <c:v>717.43751684692904</c:v>
                </c:pt>
                <c:pt idx="405">
                  <c:v>717.43751684692904</c:v>
                </c:pt>
                <c:pt idx="406">
                  <c:v>717.43751684692904</c:v>
                </c:pt>
                <c:pt idx="407">
                  <c:v>717.43751684692904</c:v>
                </c:pt>
                <c:pt idx="408">
                  <c:v>717.43751684692904</c:v>
                </c:pt>
                <c:pt idx="409">
                  <c:v>717.43751684692904</c:v>
                </c:pt>
                <c:pt idx="410">
                  <c:v>717.43751684692904</c:v>
                </c:pt>
                <c:pt idx="411">
                  <c:v>717.43751684692904</c:v>
                </c:pt>
                <c:pt idx="412">
                  <c:v>717.43751684692904</c:v>
                </c:pt>
                <c:pt idx="413">
                  <c:v>717.43751684692904</c:v>
                </c:pt>
                <c:pt idx="414">
                  <c:v>717.43751684692904</c:v>
                </c:pt>
                <c:pt idx="415">
                  <c:v>717.43751684692904</c:v>
                </c:pt>
                <c:pt idx="416">
                  <c:v>717.43751684692904</c:v>
                </c:pt>
                <c:pt idx="417">
                  <c:v>717.43751684692904</c:v>
                </c:pt>
                <c:pt idx="418">
                  <c:v>717.43751684692904</c:v>
                </c:pt>
                <c:pt idx="419">
                  <c:v>717.43751684692904</c:v>
                </c:pt>
                <c:pt idx="420">
                  <c:v>717.43751684692904</c:v>
                </c:pt>
                <c:pt idx="421">
                  <c:v>717.43751684692904</c:v>
                </c:pt>
                <c:pt idx="422">
                  <c:v>717.43751684692904</c:v>
                </c:pt>
                <c:pt idx="423">
                  <c:v>717.43751684692904</c:v>
                </c:pt>
                <c:pt idx="424">
                  <c:v>717.43751684692904</c:v>
                </c:pt>
                <c:pt idx="425">
                  <c:v>717.43751684692904</c:v>
                </c:pt>
                <c:pt idx="426">
                  <c:v>717.43751684692904</c:v>
                </c:pt>
                <c:pt idx="427">
                  <c:v>717.43751684692904</c:v>
                </c:pt>
                <c:pt idx="428">
                  <c:v>717.43751684692904</c:v>
                </c:pt>
                <c:pt idx="429">
                  <c:v>717.43751684692904</c:v>
                </c:pt>
                <c:pt idx="430">
                  <c:v>717.43751684692904</c:v>
                </c:pt>
                <c:pt idx="431">
                  <c:v>717.43751684692904</c:v>
                </c:pt>
                <c:pt idx="432">
                  <c:v>717.43751684692904</c:v>
                </c:pt>
                <c:pt idx="433">
                  <c:v>717.43751684692904</c:v>
                </c:pt>
                <c:pt idx="434">
                  <c:v>717.43751684692904</c:v>
                </c:pt>
                <c:pt idx="435">
                  <c:v>717.43751684692904</c:v>
                </c:pt>
                <c:pt idx="436">
                  <c:v>717.43751684692904</c:v>
                </c:pt>
                <c:pt idx="437">
                  <c:v>717.43751684692904</c:v>
                </c:pt>
                <c:pt idx="438">
                  <c:v>717.43751684692904</c:v>
                </c:pt>
                <c:pt idx="439">
                  <c:v>717.43751684692904</c:v>
                </c:pt>
                <c:pt idx="440">
                  <c:v>717.43751684692904</c:v>
                </c:pt>
                <c:pt idx="441">
                  <c:v>717.43751684692904</c:v>
                </c:pt>
                <c:pt idx="442">
                  <c:v>717.43751684692904</c:v>
                </c:pt>
                <c:pt idx="443">
                  <c:v>717.43751684692904</c:v>
                </c:pt>
                <c:pt idx="444">
                  <c:v>717.43751684692904</c:v>
                </c:pt>
                <c:pt idx="445">
                  <c:v>717.43751684692904</c:v>
                </c:pt>
                <c:pt idx="446">
                  <c:v>717.43751684692904</c:v>
                </c:pt>
                <c:pt idx="447">
                  <c:v>717.43751684692904</c:v>
                </c:pt>
                <c:pt idx="448">
                  <c:v>717.43751684692904</c:v>
                </c:pt>
                <c:pt idx="449">
                  <c:v>717.43751684692904</c:v>
                </c:pt>
                <c:pt idx="450">
                  <c:v>717.43751684692904</c:v>
                </c:pt>
                <c:pt idx="451">
                  <c:v>717.43751684692904</c:v>
                </c:pt>
                <c:pt idx="452">
                  <c:v>717.43751684692904</c:v>
                </c:pt>
                <c:pt idx="453">
                  <c:v>717.43751684692904</c:v>
                </c:pt>
                <c:pt idx="454">
                  <c:v>717.43751684692904</c:v>
                </c:pt>
                <c:pt idx="455">
                  <c:v>717.43751684692904</c:v>
                </c:pt>
                <c:pt idx="456">
                  <c:v>717.43751684692904</c:v>
                </c:pt>
                <c:pt idx="457">
                  <c:v>717.43751684692904</c:v>
                </c:pt>
                <c:pt idx="458">
                  <c:v>717.43751684692904</c:v>
                </c:pt>
                <c:pt idx="459">
                  <c:v>717.43751684692904</c:v>
                </c:pt>
                <c:pt idx="460">
                  <c:v>717.43751684692904</c:v>
                </c:pt>
                <c:pt idx="461">
                  <c:v>717.43751684692904</c:v>
                </c:pt>
                <c:pt idx="462">
                  <c:v>717.43751684692904</c:v>
                </c:pt>
                <c:pt idx="463">
                  <c:v>717.43751684692904</c:v>
                </c:pt>
                <c:pt idx="464">
                  <c:v>717.43751684692904</c:v>
                </c:pt>
                <c:pt idx="465">
                  <c:v>717.43751684692904</c:v>
                </c:pt>
                <c:pt idx="466">
                  <c:v>717.43751684692904</c:v>
                </c:pt>
                <c:pt idx="467">
                  <c:v>717.43751684692904</c:v>
                </c:pt>
                <c:pt idx="468">
                  <c:v>717.43751684692904</c:v>
                </c:pt>
                <c:pt idx="469">
                  <c:v>717.43751684692904</c:v>
                </c:pt>
                <c:pt idx="470">
                  <c:v>717.43751684692904</c:v>
                </c:pt>
                <c:pt idx="471">
                  <c:v>717.43751684692904</c:v>
                </c:pt>
                <c:pt idx="472">
                  <c:v>717.43751684692904</c:v>
                </c:pt>
                <c:pt idx="473">
                  <c:v>717.43751684692904</c:v>
                </c:pt>
                <c:pt idx="474">
                  <c:v>717.43751684692904</c:v>
                </c:pt>
                <c:pt idx="475">
                  <c:v>717.43751684692904</c:v>
                </c:pt>
                <c:pt idx="476">
                  <c:v>717.43751684692904</c:v>
                </c:pt>
                <c:pt idx="477">
                  <c:v>717.43751684692904</c:v>
                </c:pt>
                <c:pt idx="478">
                  <c:v>717.43751684692904</c:v>
                </c:pt>
                <c:pt idx="479">
                  <c:v>717.43751684692904</c:v>
                </c:pt>
                <c:pt idx="480">
                  <c:v>717.43751684692904</c:v>
                </c:pt>
                <c:pt idx="481">
                  <c:v>717.43751684692904</c:v>
                </c:pt>
                <c:pt idx="482">
                  <c:v>717.43751684692904</c:v>
                </c:pt>
                <c:pt idx="483">
                  <c:v>717.43751684692904</c:v>
                </c:pt>
                <c:pt idx="484">
                  <c:v>717.43751684692904</c:v>
                </c:pt>
                <c:pt idx="485">
                  <c:v>717.43751684692904</c:v>
                </c:pt>
                <c:pt idx="486">
                  <c:v>717.43751684692904</c:v>
                </c:pt>
                <c:pt idx="487">
                  <c:v>717.43751684692904</c:v>
                </c:pt>
                <c:pt idx="488">
                  <c:v>717.43751684692904</c:v>
                </c:pt>
                <c:pt idx="489">
                  <c:v>717.43751684692904</c:v>
                </c:pt>
                <c:pt idx="490">
                  <c:v>717.43751684692904</c:v>
                </c:pt>
                <c:pt idx="491">
                  <c:v>717.43751684692904</c:v>
                </c:pt>
                <c:pt idx="492">
                  <c:v>717.43751684692904</c:v>
                </c:pt>
                <c:pt idx="493">
                  <c:v>717.43751684692904</c:v>
                </c:pt>
                <c:pt idx="494">
                  <c:v>717.43751684692904</c:v>
                </c:pt>
                <c:pt idx="495">
                  <c:v>717.43751684692904</c:v>
                </c:pt>
                <c:pt idx="496">
                  <c:v>717.43751684692904</c:v>
                </c:pt>
                <c:pt idx="497">
                  <c:v>717.43751684692904</c:v>
                </c:pt>
                <c:pt idx="498">
                  <c:v>717.43751684692904</c:v>
                </c:pt>
                <c:pt idx="499">
                  <c:v>717.43751684692904</c:v>
                </c:pt>
                <c:pt idx="500">
                  <c:v>717.43751684692904</c:v>
                </c:pt>
                <c:pt idx="501">
                  <c:v>717.43751684692904</c:v>
                </c:pt>
                <c:pt idx="502">
                  <c:v>717.43751684692904</c:v>
                </c:pt>
                <c:pt idx="503">
                  <c:v>717.43751684692904</c:v>
                </c:pt>
                <c:pt idx="504">
                  <c:v>717.43751684692904</c:v>
                </c:pt>
                <c:pt idx="505">
                  <c:v>717.43751684692904</c:v>
                </c:pt>
                <c:pt idx="506">
                  <c:v>717.43751684692904</c:v>
                </c:pt>
                <c:pt idx="507">
                  <c:v>717.43751684692904</c:v>
                </c:pt>
                <c:pt idx="508">
                  <c:v>717.43751684692904</c:v>
                </c:pt>
                <c:pt idx="509">
                  <c:v>717.43751684692904</c:v>
                </c:pt>
                <c:pt idx="510">
                  <c:v>717.43751684692904</c:v>
                </c:pt>
                <c:pt idx="511">
                  <c:v>717.43751684692904</c:v>
                </c:pt>
                <c:pt idx="512">
                  <c:v>717.43751684692904</c:v>
                </c:pt>
                <c:pt idx="513">
                  <c:v>717.43751684692904</c:v>
                </c:pt>
                <c:pt idx="514">
                  <c:v>717.43751684692904</c:v>
                </c:pt>
                <c:pt idx="515">
                  <c:v>717.43751684692904</c:v>
                </c:pt>
                <c:pt idx="516">
                  <c:v>717.43751684692904</c:v>
                </c:pt>
                <c:pt idx="517">
                  <c:v>717.43751684692904</c:v>
                </c:pt>
                <c:pt idx="518">
                  <c:v>717.43751684692904</c:v>
                </c:pt>
                <c:pt idx="519">
                  <c:v>717.43751684692904</c:v>
                </c:pt>
                <c:pt idx="520">
                  <c:v>717.43751684692904</c:v>
                </c:pt>
                <c:pt idx="521">
                  <c:v>717.43751684692904</c:v>
                </c:pt>
                <c:pt idx="522">
                  <c:v>717.43751684692904</c:v>
                </c:pt>
                <c:pt idx="523">
                  <c:v>717.43751684692904</c:v>
                </c:pt>
                <c:pt idx="524">
                  <c:v>717.43751684692904</c:v>
                </c:pt>
                <c:pt idx="525">
                  <c:v>717.43751684692904</c:v>
                </c:pt>
                <c:pt idx="526">
                  <c:v>717.43751684692904</c:v>
                </c:pt>
                <c:pt idx="527">
                  <c:v>717.43751684692904</c:v>
                </c:pt>
                <c:pt idx="528">
                  <c:v>717.43751684692904</c:v>
                </c:pt>
                <c:pt idx="529">
                  <c:v>717.43751684692904</c:v>
                </c:pt>
                <c:pt idx="530">
                  <c:v>717.43751684692904</c:v>
                </c:pt>
                <c:pt idx="531">
                  <c:v>717.43751684692904</c:v>
                </c:pt>
                <c:pt idx="532">
                  <c:v>717.43751684692904</c:v>
                </c:pt>
                <c:pt idx="533">
                  <c:v>717.43751684692904</c:v>
                </c:pt>
                <c:pt idx="534">
                  <c:v>717.43751684692904</c:v>
                </c:pt>
                <c:pt idx="535">
                  <c:v>717.43751684692904</c:v>
                </c:pt>
                <c:pt idx="536">
                  <c:v>717.43751684692904</c:v>
                </c:pt>
                <c:pt idx="537">
                  <c:v>717.43751684692904</c:v>
                </c:pt>
                <c:pt idx="538">
                  <c:v>717.43751684692904</c:v>
                </c:pt>
                <c:pt idx="539">
                  <c:v>717.43751684692904</c:v>
                </c:pt>
                <c:pt idx="540">
                  <c:v>717.43751684692904</c:v>
                </c:pt>
                <c:pt idx="541">
                  <c:v>717.43751684692904</c:v>
                </c:pt>
                <c:pt idx="542">
                  <c:v>717.43751684692904</c:v>
                </c:pt>
                <c:pt idx="543">
                  <c:v>717.43751684692904</c:v>
                </c:pt>
                <c:pt idx="544">
                  <c:v>717.43751684692904</c:v>
                </c:pt>
                <c:pt idx="545">
                  <c:v>717.43751684692904</c:v>
                </c:pt>
                <c:pt idx="546">
                  <c:v>717.43751684692904</c:v>
                </c:pt>
                <c:pt idx="547">
                  <c:v>717.43751684692904</c:v>
                </c:pt>
                <c:pt idx="548">
                  <c:v>717.43751684692904</c:v>
                </c:pt>
                <c:pt idx="549">
                  <c:v>717.43751684692904</c:v>
                </c:pt>
                <c:pt idx="550">
                  <c:v>717.43751684692904</c:v>
                </c:pt>
                <c:pt idx="551">
                  <c:v>717.43751684692904</c:v>
                </c:pt>
                <c:pt idx="552">
                  <c:v>717.43751684692904</c:v>
                </c:pt>
                <c:pt idx="553">
                  <c:v>717.43751684692904</c:v>
                </c:pt>
                <c:pt idx="554">
                  <c:v>717.43751684692904</c:v>
                </c:pt>
                <c:pt idx="555">
                  <c:v>717.43751684692904</c:v>
                </c:pt>
                <c:pt idx="556">
                  <c:v>717.43751684692904</c:v>
                </c:pt>
                <c:pt idx="557">
                  <c:v>717.43751684692904</c:v>
                </c:pt>
                <c:pt idx="558">
                  <c:v>717.43751684692904</c:v>
                </c:pt>
                <c:pt idx="559">
                  <c:v>717.43751684692904</c:v>
                </c:pt>
                <c:pt idx="560">
                  <c:v>717.43751684692904</c:v>
                </c:pt>
                <c:pt idx="561">
                  <c:v>717.43751684692904</c:v>
                </c:pt>
                <c:pt idx="562">
                  <c:v>717.43751684692904</c:v>
                </c:pt>
                <c:pt idx="563">
                  <c:v>717.43751684692904</c:v>
                </c:pt>
                <c:pt idx="564">
                  <c:v>717.43751684692904</c:v>
                </c:pt>
                <c:pt idx="565">
                  <c:v>717.43751684692904</c:v>
                </c:pt>
                <c:pt idx="566">
                  <c:v>717.43751684692904</c:v>
                </c:pt>
                <c:pt idx="567">
                  <c:v>717.43751684692904</c:v>
                </c:pt>
                <c:pt idx="568">
                  <c:v>717.43751684692904</c:v>
                </c:pt>
                <c:pt idx="569">
                  <c:v>717.43751684692904</c:v>
                </c:pt>
                <c:pt idx="570">
                  <c:v>717.43751684692904</c:v>
                </c:pt>
                <c:pt idx="571">
                  <c:v>717.43751684692904</c:v>
                </c:pt>
                <c:pt idx="572">
                  <c:v>717.43751684692904</c:v>
                </c:pt>
                <c:pt idx="573">
                  <c:v>717.43751684692904</c:v>
                </c:pt>
                <c:pt idx="574">
                  <c:v>717.43751684692904</c:v>
                </c:pt>
                <c:pt idx="575">
                  <c:v>717.43751684692904</c:v>
                </c:pt>
                <c:pt idx="576">
                  <c:v>717.43751684692904</c:v>
                </c:pt>
                <c:pt idx="577">
                  <c:v>717.43751684692904</c:v>
                </c:pt>
                <c:pt idx="578">
                  <c:v>717.43751684692904</c:v>
                </c:pt>
                <c:pt idx="579">
                  <c:v>717.43751684692904</c:v>
                </c:pt>
                <c:pt idx="580">
                  <c:v>717.43751684692904</c:v>
                </c:pt>
                <c:pt idx="581">
                  <c:v>717.43751684692904</c:v>
                </c:pt>
                <c:pt idx="582">
                  <c:v>717.43751684692904</c:v>
                </c:pt>
                <c:pt idx="583">
                  <c:v>717.43751684692904</c:v>
                </c:pt>
                <c:pt idx="584">
                  <c:v>717.43751684692904</c:v>
                </c:pt>
                <c:pt idx="585">
                  <c:v>717.43751684692904</c:v>
                </c:pt>
                <c:pt idx="586">
                  <c:v>717.43751684692904</c:v>
                </c:pt>
                <c:pt idx="587">
                  <c:v>717.43751684692904</c:v>
                </c:pt>
                <c:pt idx="588">
                  <c:v>717.43751684692904</c:v>
                </c:pt>
                <c:pt idx="589">
                  <c:v>717.43751684692904</c:v>
                </c:pt>
                <c:pt idx="590">
                  <c:v>717.43751684692904</c:v>
                </c:pt>
                <c:pt idx="591">
                  <c:v>717.43751684692904</c:v>
                </c:pt>
                <c:pt idx="592">
                  <c:v>717.43751684692904</c:v>
                </c:pt>
                <c:pt idx="593">
                  <c:v>717.43751684692904</c:v>
                </c:pt>
                <c:pt idx="594">
                  <c:v>717.43751684692904</c:v>
                </c:pt>
                <c:pt idx="595">
                  <c:v>717.43751684692904</c:v>
                </c:pt>
                <c:pt idx="596">
                  <c:v>717.43751684692904</c:v>
                </c:pt>
                <c:pt idx="597">
                  <c:v>717.43751684692904</c:v>
                </c:pt>
                <c:pt idx="598">
                  <c:v>717.43751684692904</c:v>
                </c:pt>
                <c:pt idx="599">
                  <c:v>717.43751684692904</c:v>
                </c:pt>
                <c:pt idx="600">
                  <c:v>717.43751684692904</c:v>
                </c:pt>
                <c:pt idx="601">
                  <c:v>717.43751684692904</c:v>
                </c:pt>
                <c:pt idx="602">
                  <c:v>717.43751684692904</c:v>
                </c:pt>
                <c:pt idx="603">
                  <c:v>717.43751684692904</c:v>
                </c:pt>
                <c:pt idx="604">
                  <c:v>717.43751684692904</c:v>
                </c:pt>
                <c:pt idx="605">
                  <c:v>717.43751684692904</c:v>
                </c:pt>
                <c:pt idx="606">
                  <c:v>717.43751684692904</c:v>
                </c:pt>
                <c:pt idx="607">
                  <c:v>717.43751684692904</c:v>
                </c:pt>
                <c:pt idx="608">
                  <c:v>717.43751684692904</c:v>
                </c:pt>
                <c:pt idx="609">
                  <c:v>717.43751684692904</c:v>
                </c:pt>
                <c:pt idx="610">
                  <c:v>717.43751684692904</c:v>
                </c:pt>
                <c:pt idx="611">
                  <c:v>717.43751684692904</c:v>
                </c:pt>
                <c:pt idx="612">
                  <c:v>717.43751684692904</c:v>
                </c:pt>
                <c:pt idx="613">
                  <c:v>717.43751684692904</c:v>
                </c:pt>
                <c:pt idx="614">
                  <c:v>717.43751684692904</c:v>
                </c:pt>
                <c:pt idx="615">
                  <c:v>717.43751684692904</c:v>
                </c:pt>
                <c:pt idx="616">
                  <c:v>717.43751684692904</c:v>
                </c:pt>
                <c:pt idx="617">
                  <c:v>717.43751684692904</c:v>
                </c:pt>
                <c:pt idx="618">
                  <c:v>717.43751684692904</c:v>
                </c:pt>
                <c:pt idx="619">
                  <c:v>717.43751684692904</c:v>
                </c:pt>
                <c:pt idx="620">
                  <c:v>717.43751684692904</c:v>
                </c:pt>
                <c:pt idx="621">
                  <c:v>717.43751684692904</c:v>
                </c:pt>
                <c:pt idx="622">
                  <c:v>717.43751684692904</c:v>
                </c:pt>
                <c:pt idx="623">
                  <c:v>717.43751684692904</c:v>
                </c:pt>
                <c:pt idx="624">
                  <c:v>717.43751684692904</c:v>
                </c:pt>
                <c:pt idx="625">
                  <c:v>717.43751684692904</c:v>
                </c:pt>
                <c:pt idx="626">
                  <c:v>717.43751684692904</c:v>
                </c:pt>
                <c:pt idx="627">
                  <c:v>717.43751684692904</c:v>
                </c:pt>
                <c:pt idx="628">
                  <c:v>717.43751684692904</c:v>
                </c:pt>
                <c:pt idx="629">
                  <c:v>717.43751684692904</c:v>
                </c:pt>
                <c:pt idx="630">
                  <c:v>717.43751684692904</c:v>
                </c:pt>
                <c:pt idx="631">
                  <c:v>717.43751684692904</c:v>
                </c:pt>
                <c:pt idx="632">
                  <c:v>717.43751684692904</c:v>
                </c:pt>
                <c:pt idx="633">
                  <c:v>717.43751684692904</c:v>
                </c:pt>
                <c:pt idx="634">
                  <c:v>717.43751684692904</c:v>
                </c:pt>
                <c:pt idx="635">
                  <c:v>717.43751684692904</c:v>
                </c:pt>
                <c:pt idx="636">
                  <c:v>717.43751684692904</c:v>
                </c:pt>
                <c:pt idx="637">
                  <c:v>717.43751684692904</c:v>
                </c:pt>
                <c:pt idx="638">
                  <c:v>717.43751684692904</c:v>
                </c:pt>
                <c:pt idx="639">
                  <c:v>717.43751684692904</c:v>
                </c:pt>
                <c:pt idx="640">
                  <c:v>717.43751684692904</c:v>
                </c:pt>
                <c:pt idx="641">
                  <c:v>717.43751684692904</c:v>
                </c:pt>
                <c:pt idx="642">
                  <c:v>717.43751684692904</c:v>
                </c:pt>
                <c:pt idx="643">
                  <c:v>717.43751684692904</c:v>
                </c:pt>
                <c:pt idx="644">
                  <c:v>717.43751684692904</c:v>
                </c:pt>
                <c:pt idx="645">
                  <c:v>717.43751684692904</c:v>
                </c:pt>
                <c:pt idx="646">
                  <c:v>717.43751684692904</c:v>
                </c:pt>
                <c:pt idx="647">
                  <c:v>717.43751684692904</c:v>
                </c:pt>
                <c:pt idx="648">
                  <c:v>717.43751684692904</c:v>
                </c:pt>
                <c:pt idx="649">
                  <c:v>717.43751684692904</c:v>
                </c:pt>
                <c:pt idx="650">
                  <c:v>717.43751684692904</c:v>
                </c:pt>
                <c:pt idx="651">
                  <c:v>717.43751684692904</c:v>
                </c:pt>
                <c:pt idx="652">
                  <c:v>717.43751684692904</c:v>
                </c:pt>
                <c:pt idx="653">
                  <c:v>717.43751684692904</c:v>
                </c:pt>
                <c:pt idx="654">
                  <c:v>717.43751684692904</c:v>
                </c:pt>
                <c:pt idx="655">
                  <c:v>717.43751684692904</c:v>
                </c:pt>
                <c:pt idx="656">
                  <c:v>717.43751684692904</c:v>
                </c:pt>
                <c:pt idx="657">
                  <c:v>717.43751684692904</c:v>
                </c:pt>
                <c:pt idx="658">
                  <c:v>717.43751684692904</c:v>
                </c:pt>
                <c:pt idx="659">
                  <c:v>717.43751684692904</c:v>
                </c:pt>
                <c:pt idx="660">
                  <c:v>717.43751684692904</c:v>
                </c:pt>
                <c:pt idx="661">
                  <c:v>717.43751684692904</c:v>
                </c:pt>
                <c:pt idx="662">
                  <c:v>717.43751684692904</c:v>
                </c:pt>
                <c:pt idx="663">
                  <c:v>717.43751684692904</c:v>
                </c:pt>
                <c:pt idx="664">
                  <c:v>717.43751684692904</c:v>
                </c:pt>
                <c:pt idx="665">
                  <c:v>717.43751684692904</c:v>
                </c:pt>
                <c:pt idx="666">
                  <c:v>717.43751684692904</c:v>
                </c:pt>
                <c:pt idx="667">
                  <c:v>717.43751684692904</c:v>
                </c:pt>
                <c:pt idx="668">
                  <c:v>717.43751684692904</c:v>
                </c:pt>
                <c:pt idx="669">
                  <c:v>717.43751684692904</c:v>
                </c:pt>
                <c:pt idx="670">
                  <c:v>717.43751684692904</c:v>
                </c:pt>
                <c:pt idx="671">
                  <c:v>717.43751684692904</c:v>
                </c:pt>
                <c:pt idx="672">
                  <c:v>717.43751684692904</c:v>
                </c:pt>
                <c:pt idx="673">
                  <c:v>717.43751684692904</c:v>
                </c:pt>
                <c:pt idx="674">
                  <c:v>717.43751684692904</c:v>
                </c:pt>
                <c:pt idx="675">
                  <c:v>717.43751684692904</c:v>
                </c:pt>
                <c:pt idx="676">
                  <c:v>717.43751684692904</c:v>
                </c:pt>
                <c:pt idx="677">
                  <c:v>717.43751684692904</c:v>
                </c:pt>
                <c:pt idx="678">
                  <c:v>717.43751684692904</c:v>
                </c:pt>
                <c:pt idx="679">
                  <c:v>717.43751684692904</c:v>
                </c:pt>
                <c:pt idx="680">
                  <c:v>717.43751684692904</c:v>
                </c:pt>
                <c:pt idx="681">
                  <c:v>717.43751684692904</c:v>
                </c:pt>
                <c:pt idx="682">
                  <c:v>717.43751684692904</c:v>
                </c:pt>
                <c:pt idx="683">
                  <c:v>717.43751684692904</c:v>
                </c:pt>
                <c:pt idx="684">
                  <c:v>717.43751684692904</c:v>
                </c:pt>
                <c:pt idx="685">
                  <c:v>717.43751684692904</c:v>
                </c:pt>
                <c:pt idx="686">
                  <c:v>717.43751684692904</c:v>
                </c:pt>
                <c:pt idx="687">
                  <c:v>717.43751684692904</c:v>
                </c:pt>
                <c:pt idx="688">
                  <c:v>717.43751684692904</c:v>
                </c:pt>
                <c:pt idx="689">
                  <c:v>717.43751684692904</c:v>
                </c:pt>
                <c:pt idx="690">
                  <c:v>717.43751684692904</c:v>
                </c:pt>
                <c:pt idx="691">
                  <c:v>717.43751684692904</c:v>
                </c:pt>
                <c:pt idx="692">
                  <c:v>717.43751684692904</c:v>
                </c:pt>
                <c:pt idx="693">
                  <c:v>717.43751684692904</c:v>
                </c:pt>
                <c:pt idx="694">
                  <c:v>717.43751684692904</c:v>
                </c:pt>
                <c:pt idx="695">
                  <c:v>717.43751684692904</c:v>
                </c:pt>
                <c:pt idx="696">
                  <c:v>717.43751684692904</c:v>
                </c:pt>
                <c:pt idx="697">
                  <c:v>717.43751684692904</c:v>
                </c:pt>
                <c:pt idx="698">
                  <c:v>717.43751684692904</c:v>
                </c:pt>
                <c:pt idx="699">
                  <c:v>717.43751684692904</c:v>
                </c:pt>
                <c:pt idx="700">
                  <c:v>717.43751684692904</c:v>
                </c:pt>
                <c:pt idx="701">
                  <c:v>717.43751684692904</c:v>
                </c:pt>
                <c:pt idx="702">
                  <c:v>717.43751684692904</c:v>
                </c:pt>
                <c:pt idx="703">
                  <c:v>717.43751684692904</c:v>
                </c:pt>
                <c:pt idx="704">
                  <c:v>717.43751684692904</c:v>
                </c:pt>
                <c:pt idx="705">
                  <c:v>717.43751684692904</c:v>
                </c:pt>
                <c:pt idx="706">
                  <c:v>717.43751684692904</c:v>
                </c:pt>
                <c:pt idx="707">
                  <c:v>717.43751684692904</c:v>
                </c:pt>
                <c:pt idx="708">
                  <c:v>717.43751684692904</c:v>
                </c:pt>
                <c:pt idx="709">
                  <c:v>717.43751684692904</c:v>
                </c:pt>
                <c:pt idx="710">
                  <c:v>717.43751684692904</c:v>
                </c:pt>
                <c:pt idx="711">
                  <c:v>717.43751684692904</c:v>
                </c:pt>
                <c:pt idx="712">
                  <c:v>717.43751684692904</c:v>
                </c:pt>
                <c:pt idx="713">
                  <c:v>717.43751684692904</c:v>
                </c:pt>
                <c:pt idx="714">
                  <c:v>717.43751684692904</c:v>
                </c:pt>
                <c:pt idx="715">
                  <c:v>717.43751684692904</c:v>
                </c:pt>
                <c:pt idx="716">
                  <c:v>717.43751684692904</c:v>
                </c:pt>
                <c:pt idx="717">
                  <c:v>717.43751684692904</c:v>
                </c:pt>
                <c:pt idx="718">
                  <c:v>717.43751684692904</c:v>
                </c:pt>
                <c:pt idx="719">
                  <c:v>717.43751684692904</c:v>
                </c:pt>
                <c:pt idx="720">
                  <c:v>717.43751684692904</c:v>
                </c:pt>
                <c:pt idx="721">
                  <c:v>717.43751684692904</c:v>
                </c:pt>
                <c:pt idx="722">
                  <c:v>717.43751684692904</c:v>
                </c:pt>
                <c:pt idx="723">
                  <c:v>717.43751684692904</c:v>
                </c:pt>
                <c:pt idx="724">
                  <c:v>717.43751684692904</c:v>
                </c:pt>
                <c:pt idx="725">
                  <c:v>717.43751684692904</c:v>
                </c:pt>
                <c:pt idx="726">
                  <c:v>717.43751684692904</c:v>
                </c:pt>
                <c:pt idx="727">
                  <c:v>717.43751684692904</c:v>
                </c:pt>
                <c:pt idx="728">
                  <c:v>717.43751684692904</c:v>
                </c:pt>
                <c:pt idx="729">
                  <c:v>717.43751684692904</c:v>
                </c:pt>
                <c:pt idx="730">
                  <c:v>717.43751684692904</c:v>
                </c:pt>
                <c:pt idx="731">
                  <c:v>717.43751684692904</c:v>
                </c:pt>
                <c:pt idx="732">
                  <c:v>717.43751684692904</c:v>
                </c:pt>
                <c:pt idx="733">
                  <c:v>717.43751684692904</c:v>
                </c:pt>
                <c:pt idx="734">
                  <c:v>717.43751684692904</c:v>
                </c:pt>
                <c:pt idx="735">
                  <c:v>717.43751684692904</c:v>
                </c:pt>
                <c:pt idx="736">
                  <c:v>717.43751684692904</c:v>
                </c:pt>
                <c:pt idx="737">
                  <c:v>717.43751684692904</c:v>
                </c:pt>
                <c:pt idx="738">
                  <c:v>717.43751684692904</c:v>
                </c:pt>
                <c:pt idx="739">
                  <c:v>717.43751684692904</c:v>
                </c:pt>
                <c:pt idx="740">
                  <c:v>717.43751684692904</c:v>
                </c:pt>
                <c:pt idx="741">
                  <c:v>717.43751684692904</c:v>
                </c:pt>
                <c:pt idx="742">
                  <c:v>717.43751684692904</c:v>
                </c:pt>
                <c:pt idx="743">
                  <c:v>717.43751684692904</c:v>
                </c:pt>
                <c:pt idx="744">
                  <c:v>717.43751684692904</c:v>
                </c:pt>
                <c:pt idx="745">
                  <c:v>717.43751684692904</c:v>
                </c:pt>
                <c:pt idx="746">
                  <c:v>717.43751684692904</c:v>
                </c:pt>
                <c:pt idx="747">
                  <c:v>717.43751684692904</c:v>
                </c:pt>
                <c:pt idx="748">
                  <c:v>717.43751684692904</c:v>
                </c:pt>
                <c:pt idx="749">
                  <c:v>717.43751684692904</c:v>
                </c:pt>
                <c:pt idx="750">
                  <c:v>717.43751684692904</c:v>
                </c:pt>
                <c:pt idx="751">
                  <c:v>717.43751684692904</c:v>
                </c:pt>
                <c:pt idx="752">
                  <c:v>717.43751684692904</c:v>
                </c:pt>
                <c:pt idx="753">
                  <c:v>717.43751684692904</c:v>
                </c:pt>
                <c:pt idx="754">
                  <c:v>717.43751684692904</c:v>
                </c:pt>
                <c:pt idx="755">
                  <c:v>717.43751684692904</c:v>
                </c:pt>
                <c:pt idx="756">
                  <c:v>717.43751684692904</c:v>
                </c:pt>
                <c:pt idx="757">
                  <c:v>717.43751684692904</c:v>
                </c:pt>
                <c:pt idx="758">
                  <c:v>717.43751684692904</c:v>
                </c:pt>
                <c:pt idx="759">
                  <c:v>717.43751684692904</c:v>
                </c:pt>
                <c:pt idx="760">
                  <c:v>717.43751684692904</c:v>
                </c:pt>
                <c:pt idx="761">
                  <c:v>717.43751684692904</c:v>
                </c:pt>
                <c:pt idx="762">
                  <c:v>717.43751684692904</c:v>
                </c:pt>
                <c:pt idx="763">
                  <c:v>717.43751684692904</c:v>
                </c:pt>
                <c:pt idx="764">
                  <c:v>717.43751684692904</c:v>
                </c:pt>
                <c:pt idx="765">
                  <c:v>717.43751684692904</c:v>
                </c:pt>
                <c:pt idx="766">
                  <c:v>717.43751684692904</c:v>
                </c:pt>
                <c:pt idx="767">
                  <c:v>717.43751684692904</c:v>
                </c:pt>
                <c:pt idx="768">
                  <c:v>717.43751684692904</c:v>
                </c:pt>
                <c:pt idx="769">
                  <c:v>717.43751684692904</c:v>
                </c:pt>
                <c:pt idx="770">
                  <c:v>717.43751684692904</c:v>
                </c:pt>
                <c:pt idx="771">
                  <c:v>717.43751684692904</c:v>
                </c:pt>
                <c:pt idx="772">
                  <c:v>717.43751684692904</c:v>
                </c:pt>
                <c:pt idx="773">
                  <c:v>717.43751684692904</c:v>
                </c:pt>
                <c:pt idx="774">
                  <c:v>717.43751684692904</c:v>
                </c:pt>
                <c:pt idx="775">
                  <c:v>717.43751684692904</c:v>
                </c:pt>
                <c:pt idx="776">
                  <c:v>717.43751684692904</c:v>
                </c:pt>
                <c:pt idx="777">
                  <c:v>717.43751684692904</c:v>
                </c:pt>
                <c:pt idx="778">
                  <c:v>717.43751684692904</c:v>
                </c:pt>
                <c:pt idx="779">
                  <c:v>717.43751684692904</c:v>
                </c:pt>
                <c:pt idx="780">
                  <c:v>717.43751684692904</c:v>
                </c:pt>
                <c:pt idx="781">
                  <c:v>717.43751684692904</c:v>
                </c:pt>
                <c:pt idx="782">
                  <c:v>717.43751684692904</c:v>
                </c:pt>
                <c:pt idx="783">
                  <c:v>717.43751684692904</c:v>
                </c:pt>
                <c:pt idx="784">
                  <c:v>717.43751684692904</c:v>
                </c:pt>
                <c:pt idx="785">
                  <c:v>717.43751684692904</c:v>
                </c:pt>
                <c:pt idx="786">
                  <c:v>717.43751684692904</c:v>
                </c:pt>
                <c:pt idx="787">
                  <c:v>717.43751684692904</c:v>
                </c:pt>
                <c:pt idx="788">
                  <c:v>717.43751684692904</c:v>
                </c:pt>
                <c:pt idx="789">
                  <c:v>717.43751684692904</c:v>
                </c:pt>
                <c:pt idx="790">
                  <c:v>717.43751684692904</c:v>
                </c:pt>
                <c:pt idx="791">
                  <c:v>717.43751684692904</c:v>
                </c:pt>
                <c:pt idx="792">
                  <c:v>717.43751684692904</c:v>
                </c:pt>
                <c:pt idx="793">
                  <c:v>717.43751684692904</c:v>
                </c:pt>
                <c:pt idx="794">
                  <c:v>717.43751684692904</c:v>
                </c:pt>
                <c:pt idx="795">
                  <c:v>717.43751684692904</c:v>
                </c:pt>
                <c:pt idx="796">
                  <c:v>717.43751684692904</c:v>
                </c:pt>
                <c:pt idx="797">
                  <c:v>717.43751684692904</c:v>
                </c:pt>
                <c:pt idx="798">
                  <c:v>717.43751684692904</c:v>
                </c:pt>
                <c:pt idx="799">
                  <c:v>717.43751684692904</c:v>
                </c:pt>
                <c:pt idx="800">
                  <c:v>717.43751684692904</c:v>
                </c:pt>
                <c:pt idx="801">
                  <c:v>717.43751684692904</c:v>
                </c:pt>
                <c:pt idx="802">
                  <c:v>717.43751684692904</c:v>
                </c:pt>
                <c:pt idx="803">
                  <c:v>717.43751684692904</c:v>
                </c:pt>
                <c:pt idx="804">
                  <c:v>717.43751684692904</c:v>
                </c:pt>
                <c:pt idx="805">
                  <c:v>717.43751684692904</c:v>
                </c:pt>
                <c:pt idx="806">
                  <c:v>717.43751684692904</c:v>
                </c:pt>
                <c:pt idx="807">
                  <c:v>717.43751684692904</c:v>
                </c:pt>
                <c:pt idx="808">
                  <c:v>717.43751684692904</c:v>
                </c:pt>
                <c:pt idx="809">
                  <c:v>717.43751684692904</c:v>
                </c:pt>
                <c:pt idx="810">
                  <c:v>717.43751684692904</c:v>
                </c:pt>
                <c:pt idx="811">
                  <c:v>717.43751684692904</c:v>
                </c:pt>
                <c:pt idx="812">
                  <c:v>717.43751684692904</c:v>
                </c:pt>
                <c:pt idx="813">
                  <c:v>717.43751684692904</c:v>
                </c:pt>
                <c:pt idx="814">
                  <c:v>717.43751684692904</c:v>
                </c:pt>
                <c:pt idx="815">
                  <c:v>717.43751684692904</c:v>
                </c:pt>
                <c:pt idx="816">
                  <c:v>717.43751684692904</c:v>
                </c:pt>
                <c:pt idx="817">
                  <c:v>717.43751684692904</c:v>
                </c:pt>
                <c:pt idx="818">
                  <c:v>717.43751684692904</c:v>
                </c:pt>
                <c:pt idx="819">
                  <c:v>717.43751684692904</c:v>
                </c:pt>
                <c:pt idx="820">
                  <c:v>717.43751684692904</c:v>
                </c:pt>
                <c:pt idx="821">
                  <c:v>717.43751684692904</c:v>
                </c:pt>
                <c:pt idx="822">
                  <c:v>717.43751684692904</c:v>
                </c:pt>
                <c:pt idx="823">
                  <c:v>717.43751684692904</c:v>
                </c:pt>
                <c:pt idx="824">
                  <c:v>717.43751684692904</c:v>
                </c:pt>
                <c:pt idx="825">
                  <c:v>717.43751684692904</c:v>
                </c:pt>
                <c:pt idx="826">
                  <c:v>717.43751684692904</c:v>
                </c:pt>
                <c:pt idx="827">
                  <c:v>717.43751684692904</c:v>
                </c:pt>
                <c:pt idx="828">
                  <c:v>717.43751684692904</c:v>
                </c:pt>
                <c:pt idx="829">
                  <c:v>717.43751684692904</c:v>
                </c:pt>
                <c:pt idx="830">
                  <c:v>717.43751684692904</c:v>
                </c:pt>
                <c:pt idx="831">
                  <c:v>717.43751684692904</c:v>
                </c:pt>
                <c:pt idx="832">
                  <c:v>717.43751684692904</c:v>
                </c:pt>
                <c:pt idx="833">
                  <c:v>717.43751684692904</c:v>
                </c:pt>
                <c:pt idx="834">
                  <c:v>717.43751684692904</c:v>
                </c:pt>
                <c:pt idx="835">
                  <c:v>717.43751684692904</c:v>
                </c:pt>
                <c:pt idx="836">
                  <c:v>717.43751684692904</c:v>
                </c:pt>
                <c:pt idx="837">
                  <c:v>717.43751684692904</c:v>
                </c:pt>
                <c:pt idx="838">
                  <c:v>717.43751684692904</c:v>
                </c:pt>
                <c:pt idx="839">
                  <c:v>717.43751684692904</c:v>
                </c:pt>
                <c:pt idx="840">
                  <c:v>717.43751684692904</c:v>
                </c:pt>
                <c:pt idx="841">
                  <c:v>717.43751684692904</c:v>
                </c:pt>
                <c:pt idx="842">
                  <c:v>717.43751684692904</c:v>
                </c:pt>
                <c:pt idx="843">
                  <c:v>717.43751684692904</c:v>
                </c:pt>
                <c:pt idx="844">
                  <c:v>717.43751684692904</c:v>
                </c:pt>
                <c:pt idx="845">
                  <c:v>717.43751684692904</c:v>
                </c:pt>
                <c:pt idx="846">
                  <c:v>717.43751684692904</c:v>
                </c:pt>
                <c:pt idx="847">
                  <c:v>717.43751684692904</c:v>
                </c:pt>
                <c:pt idx="848">
                  <c:v>717.43751684692904</c:v>
                </c:pt>
                <c:pt idx="849">
                  <c:v>717.43751684692904</c:v>
                </c:pt>
                <c:pt idx="850">
                  <c:v>717.43751684692904</c:v>
                </c:pt>
                <c:pt idx="851">
                  <c:v>717.43751684692904</c:v>
                </c:pt>
                <c:pt idx="852">
                  <c:v>717.43751684692904</c:v>
                </c:pt>
                <c:pt idx="853">
                  <c:v>717.43751684692904</c:v>
                </c:pt>
                <c:pt idx="854">
                  <c:v>717.43751684692904</c:v>
                </c:pt>
                <c:pt idx="855">
                  <c:v>717.43751684692904</c:v>
                </c:pt>
                <c:pt idx="856">
                  <c:v>717.43751684692904</c:v>
                </c:pt>
                <c:pt idx="857">
                  <c:v>717.43751684692904</c:v>
                </c:pt>
                <c:pt idx="858">
                  <c:v>717.43751684692904</c:v>
                </c:pt>
                <c:pt idx="859">
                  <c:v>717.43751684692904</c:v>
                </c:pt>
                <c:pt idx="860">
                  <c:v>717.43751684692904</c:v>
                </c:pt>
                <c:pt idx="861">
                  <c:v>717.43751684692904</c:v>
                </c:pt>
                <c:pt idx="862">
                  <c:v>717.43751684692904</c:v>
                </c:pt>
                <c:pt idx="863">
                  <c:v>717.43751684692904</c:v>
                </c:pt>
                <c:pt idx="864">
                  <c:v>717.43751684692904</c:v>
                </c:pt>
                <c:pt idx="865">
                  <c:v>717.43751684692904</c:v>
                </c:pt>
                <c:pt idx="866">
                  <c:v>717.43751684692904</c:v>
                </c:pt>
                <c:pt idx="867">
                  <c:v>717.43751684692904</c:v>
                </c:pt>
                <c:pt idx="868">
                  <c:v>717.43751684692904</c:v>
                </c:pt>
                <c:pt idx="869">
                  <c:v>717.43751684692904</c:v>
                </c:pt>
                <c:pt idx="870">
                  <c:v>717.43751684692904</c:v>
                </c:pt>
                <c:pt idx="871">
                  <c:v>717.43751684692904</c:v>
                </c:pt>
                <c:pt idx="872">
                  <c:v>717.43751684692904</c:v>
                </c:pt>
                <c:pt idx="873">
                  <c:v>717.43751684692904</c:v>
                </c:pt>
                <c:pt idx="874">
                  <c:v>717.43751684692904</c:v>
                </c:pt>
                <c:pt idx="875">
                  <c:v>717.43751684692904</c:v>
                </c:pt>
                <c:pt idx="876">
                  <c:v>717.43751684692904</c:v>
                </c:pt>
                <c:pt idx="877">
                  <c:v>717.43751684692904</c:v>
                </c:pt>
                <c:pt idx="878">
                  <c:v>717.43751684692904</c:v>
                </c:pt>
                <c:pt idx="879">
                  <c:v>717.43751684692904</c:v>
                </c:pt>
                <c:pt idx="880">
                  <c:v>717.43751684692904</c:v>
                </c:pt>
                <c:pt idx="881">
                  <c:v>717.43751684692904</c:v>
                </c:pt>
                <c:pt idx="882">
                  <c:v>717.43751684692904</c:v>
                </c:pt>
                <c:pt idx="883">
                  <c:v>717.43751684692904</c:v>
                </c:pt>
                <c:pt idx="884">
                  <c:v>717.43751684692904</c:v>
                </c:pt>
                <c:pt idx="885">
                  <c:v>717.43751684692904</c:v>
                </c:pt>
                <c:pt idx="886">
                  <c:v>717.43751684692904</c:v>
                </c:pt>
                <c:pt idx="887">
                  <c:v>717.43751684692904</c:v>
                </c:pt>
                <c:pt idx="888">
                  <c:v>717.43751684692904</c:v>
                </c:pt>
                <c:pt idx="889">
                  <c:v>717.43751684692904</c:v>
                </c:pt>
                <c:pt idx="890">
                  <c:v>717.43751684692904</c:v>
                </c:pt>
                <c:pt idx="891">
                  <c:v>717.43751684692904</c:v>
                </c:pt>
                <c:pt idx="892">
                  <c:v>717.43751684692904</c:v>
                </c:pt>
                <c:pt idx="893">
                  <c:v>717.43751684692904</c:v>
                </c:pt>
                <c:pt idx="894">
                  <c:v>717.43751684692904</c:v>
                </c:pt>
                <c:pt idx="895">
                  <c:v>717.43751684692904</c:v>
                </c:pt>
                <c:pt idx="896">
                  <c:v>717.43751684692904</c:v>
                </c:pt>
                <c:pt idx="897">
                  <c:v>717.43751684692904</c:v>
                </c:pt>
                <c:pt idx="898">
                  <c:v>717.43751684692904</c:v>
                </c:pt>
                <c:pt idx="899">
                  <c:v>717.43751684692904</c:v>
                </c:pt>
                <c:pt idx="900">
                  <c:v>717.43751684692904</c:v>
                </c:pt>
                <c:pt idx="901">
                  <c:v>717.43751684692904</c:v>
                </c:pt>
                <c:pt idx="902">
                  <c:v>717.43751684692904</c:v>
                </c:pt>
                <c:pt idx="903">
                  <c:v>717.43751684692904</c:v>
                </c:pt>
                <c:pt idx="904">
                  <c:v>717.43751684692904</c:v>
                </c:pt>
                <c:pt idx="905">
                  <c:v>717.43751684692904</c:v>
                </c:pt>
                <c:pt idx="906">
                  <c:v>717.43751684692904</c:v>
                </c:pt>
                <c:pt idx="907">
                  <c:v>717.43751684692904</c:v>
                </c:pt>
                <c:pt idx="908">
                  <c:v>717.43751684692904</c:v>
                </c:pt>
                <c:pt idx="909">
                  <c:v>717.43751684692904</c:v>
                </c:pt>
                <c:pt idx="910">
                  <c:v>717.43751684692904</c:v>
                </c:pt>
                <c:pt idx="911">
                  <c:v>717.43751684692904</c:v>
                </c:pt>
                <c:pt idx="912">
                  <c:v>717.43751684692904</c:v>
                </c:pt>
                <c:pt idx="913">
                  <c:v>717.43751684692904</c:v>
                </c:pt>
                <c:pt idx="914">
                  <c:v>717.43751684692904</c:v>
                </c:pt>
                <c:pt idx="915">
                  <c:v>717.43751684692904</c:v>
                </c:pt>
                <c:pt idx="916">
                  <c:v>717.43751684692904</c:v>
                </c:pt>
                <c:pt idx="917">
                  <c:v>717.43751684692904</c:v>
                </c:pt>
                <c:pt idx="918">
                  <c:v>717.43751684692904</c:v>
                </c:pt>
                <c:pt idx="919">
                  <c:v>717.43751684692904</c:v>
                </c:pt>
                <c:pt idx="920">
                  <c:v>717.43751684692904</c:v>
                </c:pt>
                <c:pt idx="921">
                  <c:v>717.43751684692904</c:v>
                </c:pt>
                <c:pt idx="922">
                  <c:v>717.43751684692904</c:v>
                </c:pt>
                <c:pt idx="923">
                  <c:v>717.43751684692904</c:v>
                </c:pt>
                <c:pt idx="924">
                  <c:v>717.43751684692904</c:v>
                </c:pt>
                <c:pt idx="925">
                  <c:v>717.43751684692904</c:v>
                </c:pt>
                <c:pt idx="926">
                  <c:v>717.43751684692904</c:v>
                </c:pt>
                <c:pt idx="927">
                  <c:v>717.43751684692904</c:v>
                </c:pt>
                <c:pt idx="928">
                  <c:v>717.43751684692904</c:v>
                </c:pt>
                <c:pt idx="929">
                  <c:v>717.43751684692904</c:v>
                </c:pt>
                <c:pt idx="930">
                  <c:v>717.43751684692904</c:v>
                </c:pt>
                <c:pt idx="931">
                  <c:v>717.43751684692904</c:v>
                </c:pt>
                <c:pt idx="932">
                  <c:v>717.43751684692904</c:v>
                </c:pt>
                <c:pt idx="933">
                  <c:v>717.43751684692904</c:v>
                </c:pt>
                <c:pt idx="934">
                  <c:v>717.43751684692904</c:v>
                </c:pt>
                <c:pt idx="935">
                  <c:v>717.43751684692904</c:v>
                </c:pt>
                <c:pt idx="936">
                  <c:v>717.43751684692904</c:v>
                </c:pt>
                <c:pt idx="937">
                  <c:v>717.43751684692904</c:v>
                </c:pt>
                <c:pt idx="938">
                  <c:v>717.43751684692904</c:v>
                </c:pt>
                <c:pt idx="939">
                  <c:v>717.43751684692904</c:v>
                </c:pt>
                <c:pt idx="940">
                  <c:v>717.43751684692904</c:v>
                </c:pt>
                <c:pt idx="941">
                  <c:v>717.43751684692904</c:v>
                </c:pt>
                <c:pt idx="942">
                  <c:v>717.43751684692904</c:v>
                </c:pt>
                <c:pt idx="943">
                  <c:v>717.43751684692904</c:v>
                </c:pt>
                <c:pt idx="944">
                  <c:v>717.43751684692904</c:v>
                </c:pt>
                <c:pt idx="945">
                  <c:v>717.43751684692904</c:v>
                </c:pt>
                <c:pt idx="946">
                  <c:v>717.43751684692904</c:v>
                </c:pt>
                <c:pt idx="947">
                  <c:v>717.43751684692904</c:v>
                </c:pt>
                <c:pt idx="948">
                  <c:v>717.43751684692904</c:v>
                </c:pt>
                <c:pt idx="949">
                  <c:v>717.43751684692904</c:v>
                </c:pt>
                <c:pt idx="950">
                  <c:v>717.43751684692904</c:v>
                </c:pt>
                <c:pt idx="951">
                  <c:v>717.43751684692904</c:v>
                </c:pt>
                <c:pt idx="952">
                  <c:v>717.43751684692904</c:v>
                </c:pt>
                <c:pt idx="953">
                  <c:v>717.43751684692904</c:v>
                </c:pt>
                <c:pt idx="954">
                  <c:v>717.43751684692904</c:v>
                </c:pt>
                <c:pt idx="955">
                  <c:v>717.43751684692904</c:v>
                </c:pt>
                <c:pt idx="956">
                  <c:v>717.43751684692904</c:v>
                </c:pt>
                <c:pt idx="957">
                  <c:v>717.43751684692904</c:v>
                </c:pt>
                <c:pt idx="958">
                  <c:v>717.43751684692904</c:v>
                </c:pt>
                <c:pt idx="959">
                  <c:v>717.43751684692904</c:v>
                </c:pt>
                <c:pt idx="960">
                  <c:v>717.43751684692904</c:v>
                </c:pt>
                <c:pt idx="961">
                  <c:v>717.43751684692904</c:v>
                </c:pt>
                <c:pt idx="962">
                  <c:v>717.43751684692904</c:v>
                </c:pt>
                <c:pt idx="963">
                  <c:v>717.43751684692904</c:v>
                </c:pt>
                <c:pt idx="964">
                  <c:v>717.43751684692904</c:v>
                </c:pt>
                <c:pt idx="965">
                  <c:v>717.43751684692904</c:v>
                </c:pt>
                <c:pt idx="966">
                  <c:v>717.43751684692904</c:v>
                </c:pt>
                <c:pt idx="967">
                  <c:v>717.43751684692904</c:v>
                </c:pt>
                <c:pt idx="968">
                  <c:v>717.43751684692904</c:v>
                </c:pt>
                <c:pt idx="969">
                  <c:v>717.43751684692904</c:v>
                </c:pt>
                <c:pt idx="970">
                  <c:v>717.43751684692904</c:v>
                </c:pt>
                <c:pt idx="971">
                  <c:v>717.43751684692904</c:v>
                </c:pt>
                <c:pt idx="972">
                  <c:v>717.43751684692904</c:v>
                </c:pt>
                <c:pt idx="973">
                  <c:v>717.43751684692904</c:v>
                </c:pt>
                <c:pt idx="974">
                  <c:v>717.43751684692904</c:v>
                </c:pt>
                <c:pt idx="975">
                  <c:v>717.43751684692904</c:v>
                </c:pt>
                <c:pt idx="976">
                  <c:v>717.43751684692904</c:v>
                </c:pt>
                <c:pt idx="977">
                  <c:v>717.43751684692904</c:v>
                </c:pt>
                <c:pt idx="978">
                  <c:v>717.43751684692904</c:v>
                </c:pt>
                <c:pt idx="979">
                  <c:v>717.43751684692904</c:v>
                </c:pt>
                <c:pt idx="980">
                  <c:v>717.43751684692904</c:v>
                </c:pt>
                <c:pt idx="981">
                  <c:v>717.43751684692904</c:v>
                </c:pt>
                <c:pt idx="982">
                  <c:v>717.43751684692904</c:v>
                </c:pt>
                <c:pt idx="983">
                  <c:v>717.43751684692904</c:v>
                </c:pt>
                <c:pt idx="984">
                  <c:v>717.43751684692904</c:v>
                </c:pt>
                <c:pt idx="985">
                  <c:v>717.43751684692904</c:v>
                </c:pt>
                <c:pt idx="986">
                  <c:v>717.43751684692904</c:v>
                </c:pt>
                <c:pt idx="987">
                  <c:v>717.43751684692904</c:v>
                </c:pt>
                <c:pt idx="988">
                  <c:v>717.43751684692904</c:v>
                </c:pt>
                <c:pt idx="989">
                  <c:v>717.43751684692904</c:v>
                </c:pt>
                <c:pt idx="990">
                  <c:v>717.43751684692904</c:v>
                </c:pt>
                <c:pt idx="991">
                  <c:v>717.43751684692904</c:v>
                </c:pt>
                <c:pt idx="992">
                  <c:v>717.43751684692904</c:v>
                </c:pt>
                <c:pt idx="993">
                  <c:v>717.43751684692904</c:v>
                </c:pt>
                <c:pt idx="994">
                  <c:v>717.43751684692904</c:v>
                </c:pt>
                <c:pt idx="995">
                  <c:v>717.43751684692904</c:v>
                </c:pt>
                <c:pt idx="996">
                  <c:v>717.43751684692904</c:v>
                </c:pt>
                <c:pt idx="997">
                  <c:v>717.43751684692904</c:v>
                </c:pt>
                <c:pt idx="998">
                  <c:v>717.43751684692904</c:v>
                </c:pt>
                <c:pt idx="999">
                  <c:v>717.43751684692904</c:v>
                </c:pt>
                <c:pt idx="1000">
                  <c:v>717.43751684692904</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Calculs!$K$4:$K$1004</c:f>
              <c:numCache>
                <c:formatCode>0.00</c:formatCode>
                <c:ptCount val="1001"/>
                <c:pt idx="0">
                  <c:v>564.13737529499281</c:v>
                </c:pt>
                <c:pt idx="1">
                  <c:v>565.62073361715602</c:v>
                </c:pt>
                <c:pt idx="2">
                  <c:v>567.10140055005058</c:v>
                </c:pt>
                <c:pt idx="3">
                  <c:v>568.57938249451911</c:v>
                </c:pt>
                <c:pt idx="4">
                  <c:v>570.054685823093</c:v>
                </c:pt>
                <c:pt idx="5">
                  <c:v>571.52731688015763</c:v>
                </c:pt>
                <c:pt idx="6">
                  <c:v>572.99728198211642</c:v>
                </c:pt>
                <c:pt idx="7">
                  <c:v>574.46458741755328</c:v>
                </c:pt>
                <c:pt idx="8">
                  <c:v>575.92923944739437</c:v>
                </c:pt>
                <c:pt idx="9">
                  <c:v>577.39124430506854</c:v>
                </c:pt>
                <c:pt idx="10">
                  <c:v>578.85060819666649</c:v>
                </c:pt>
                <c:pt idx="11">
                  <c:v>580.30733729157703</c:v>
                </c:pt>
                <c:pt idx="12">
                  <c:v>581.76143771330771</c:v>
                </c:pt>
                <c:pt idx="13">
                  <c:v>583.21291554953109</c:v>
                </c:pt>
                <c:pt idx="14">
                  <c:v>584.66177686193942</c:v>
                </c:pt>
                <c:pt idx="15">
                  <c:v>586.10802768638837</c:v>
                </c:pt>
                <c:pt idx="16">
                  <c:v>587.55167403304085</c:v>
                </c:pt>
                <c:pt idx="17">
                  <c:v>588.99272188650878</c:v>
                </c:pt>
                <c:pt idx="18">
                  <c:v>590.431177205994</c:v>
                </c:pt>
                <c:pt idx="19">
                  <c:v>591.86704592542912</c:v>
                </c:pt>
                <c:pt idx="20">
                  <c:v>593.30033395361613</c:v>
                </c:pt>
                <c:pt idx="21">
                  <c:v>594.73104717912668</c:v>
                </c:pt>
                <c:pt idx="22">
                  <c:v>596.15919147511113</c:v>
                </c:pt>
                <c:pt idx="23">
                  <c:v>597.58477269449543</c:v>
                </c:pt>
                <c:pt idx="24">
                  <c:v>599.00779666526807</c:v>
                </c:pt>
                <c:pt idx="25">
                  <c:v>600.42826919061929</c:v>
                </c:pt>
                <c:pt idx="26">
                  <c:v>601.84619604907857</c:v>
                </c:pt>
                <c:pt idx="27">
                  <c:v>603.26158299465214</c:v>
                </c:pt>
                <c:pt idx="28">
                  <c:v>604.67443575695836</c:v>
                </c:pt>
                <c:pt idx="29">
                  <c:v>606.08476004136298</c:v>
                </c:pt>
                <c:pt idx="30">
                  <c:v>607.49256152911323</c:v>
                </c:pt>
                <c:pt idx="31">
                  <c:v>608.8978458774709</c:v>
                </c:pt>
                <c:pt idx="32">
                  <c:v>610.30061871984446</c:v>
                </c:pt>
                <c:pt idx="33">
                  <c:v>611.70088566592051</c:v>
                </c:pt>
                <c:pt idx="34">
                  <c:v>613.098652301794</c:v>
                </c:pt>
                <c:pt idx="35">
                  <c:v>614.49392419009769</c:v>
                </c:pt>
                <c:pt idx="36">
                  <c:v>615.88670687013075</c:v>
                </c:pt>
                <c:pt idx="37">
                  <c:v>617.27700585798641</c:v>
                </c:pt>
                <c:pt idx="38">
                  <c:v>618.66482664667865</c:v>
                </c:pt>
                <c:pt idx="39">
                  <c:v>620.05017470626831</c:v>
                </c:pt>
                <c:pt idx="40">
                  <c:v>621.4330554839878</c:v>
                </c:pt>
                <c:pt idx="41">
                  <c:v>622.81347440436571</c:v>
                </c:pt>
                <c:pt idx="42">
                  <c:v>624.19143686934956</c:v>
                </c:pt>
                <c:pt idx="43">
                  <c:v>625.56694825842897</c:v>
                </c:pt>
                <c:pt idx="44">
                  <c:v>626.94001392875657</c:v>
                </c:pt>
                <c:pt idx="45">
                  <c:v>628.31063921526936</c:v>
                </c:pt>
                <c:pt idx="46">
                  <c:v>629.67882943080826</c:v>
                </c:pt>
                <c:pt idx="47">
                  <c:v>631.04458986623752</c:v>
                </c:pt>
                <c:pt idx="48">
                  <c:v>632.40792579056301</c:v>
                </c:pt>
                <c:pt idx="49">
                  <c:v>633.76884245104964</c:v>
                </c:pt>
                <c:pt idx="50">
                  <c:v>635.12734507333812</c:v>
                </c:pt>
                <c:pt idx="51">
                  <c:v>636.48343886156101</c:v>
                </c:pt>
                <c:pt idx="52">
                  <c:v>637.83712899845773</c:v>
                </c:pt>
                <c:pt idx="53">
                  <c:v>639.18842064548892</c:v>
                </c:pt>
                <c:pt idx="54">
                  <c:v>640.53731894295026</c:v>
                </c:pt>
                <c:pt idx="55">
                  <c:v>641.88382901008492</c:v>
                </c:pt>
                <c:pt idx="56">
                  <c:v>643.22795594519584</c:v>
                </c:pt>
                <c:pt idx="57">
                  <c:v>644.56970482575707</c:v>
                </c:pt>
                <c:pt idx="58">
                  <c:v>645.90908070852413</c:v>
                </c:pt>
                <c:pt idx="59">
                  <c:v>647.24608862964408</c:v>
                </c:pt>
                <c:pt idx="60">
                  <c:v>648.58073360476442</c:v>
                </c:pt>
                <c:pt idx="61">
                  <c:v>649.91302062914144</c:v>
                </c:pt>
                <c:pt idx="62">
                  <c:v>651.24295467774778</c:v>
                </c:pt>
                <c:pt idx="63">
                  <c:v>652.57054070537959</c:v>
                </c:pt>
                <c:pt idx="64">
                  <c:v>653.89578364676231</c:v>
                </c:pt>
                <c:pt idx="65">
                  <c:v>655.21868841665651</c:v>
                </c:pt>
                <c:pt idx="66">
                  <c:v>656.53925990996254</c:v>
                </c:pt>
                <c:pt idx="67">
                  <c:v>657.8575030018244</c:v>
                </c:pt>
                <c:pt idx="68">
                  <c:v>659.17342254773348</c:v>
                </c:pt>
                <c:pt idx="69">
                  <c:v>660.48702338363091</c:v>
                </c:pt>
                <c:pt idx="70">
                  <c:v>661.79831032600976</c:v>
                </c:pt>
                <c:pt idx="71">
                  <c:v>663.10728817201641</c:v>
                </c:pt>
                <c:pt idx="72">
                  <c:v>664.41396169955101</c:v>
                </c:pt>
                <c:pt idx="73">
                  <c:v>665.71833566736791</c:v>
                </c:pt>
                <c:pt idx="74">
                  <c:v>667.02041481517449</c:v>
                </c:pt>
                <c:pt idx="75">
                  <c:v>668.32020386373006</c:v>
                </c:pt>
                <c:pt idx="76">
                  <c:v>669.61770751494419</c:v>
                </c:pt>
                <c:pt idx="77">
                  <c:v>670.91293045197358</c:v>
                </c:pt>
                <c:pt idx="78">
                  <c:v>672.20587733931916</c:v>
                </c:pt>
                <c:pt idx="79">
                  <c:v>673.49655282292224</c:v>
                </c:pt>
                <c:pt idx="80">
                  <c:v>674.78496153025981</c:v>
                </c:pt>
                <c:pt idx="81">
                  <c:v>676.07110807043955</c:v>
                </c:pt>
                <c:pt idx="82">
                  <c:v>677.354997034294</c:v>
                </c:pt>
                <c:pt idx="83">
                  <c:v>678.63663299447433</c:v>
                </c:pt>
                <c:pt idx="84">
                  <c:v>679.9160205055432</c:v>
                </c:pt>
                <c:pt idx="85">
                  <c:v>681.19316410406736</c:v>
                </c:pt>
                <c:pt idx="86">
                  <c:v>682.46806830870935</c:v>
                </c:pt>
                <c:pt idx="87">
                  <c:v>683.74073762031878</c:v>
                </c:pt>
                <c:pt idx="88">
                  <c:v>685.01117652202311</c:v>
                </c:pt>
                <c:pt idx="89">
                  <c:v>686.27938947931727</c:v>
                </c:pt>
                <c:pt idx="90">
                  <c:v>687.54538094015368</c:v>
                </c:pt>
                <c:pt idx="91">
                  <c:v>688.80915533503071</c:v>
                </c:pt>
                <c:pt idx="92">
                  <c:v>690.07071707708144</c:v>
                </c:pt>
                <c:pt idx="93">
                  <c:v>691.33007056216093</c:v>
                </c:pt>
                <c:pt idx="94">
                  <c:v>692.58722016893375</c:v>
                </c:pt>
                <c:pt idx="95">
                  <c:v>693.84217025896044</c:v>
                </c:pt>
                <c:pt idx="96">
                  <c:v>695.09492517678382</c:v>
                </c:pt>
                <c:pt idx="97">
                  <c:v>696.34548925001411</c:v>
                </c:pt>
                <c:pt idx="98">
                  <c:v>697.59386678941451</c:v>
                </c:pt>
                <c:pt idx="99">
                  <c:v>698.84006208898495</c:v>
                </c:pt>
                <c:pt idx="100">
                  <c:v>700.08407942604663</c:v>
                </c:pt>
                <c:pt idx="101">
                  <c:v>712.40479487866219</c:v>
                </c:pt>
                <c:pt idx="102">
                  <c:v>724.51045196557129</c:v>
                </c:pt>
                <c:pt idx="103">
                  <c:v>736.4051690481615</c:v>
                </c:pt>
                <c:pt idx="104">
                  <c:v>748.09290833141824</c:v>
                </c:pt>
                <c:pt idx="105">
                  <c:v>759.57748338977012</c:v>
                </c:pt>
                <c:pt idx="106">
                  <c:v>770.8625662350812</c:v>
                </c:pt>
                <c:pt idx="107">
                  <c:v>781.95169395984215</c:v>
                </c:pt>
                <c:pt idx="108">
                  <c:v>792.84827498585025</c:v>
                </c:pt>
                <c:pt idx="109">
                  <c:v>803.55559494616443</c:v>
                </c:pt>
                <c:pt idx="110">
                  <c:v>814.07682222585538</c:v>
                </c:pt>
                <c:pt idx="111">
                  <c:v>824.41501318501253</c:v>
                </c:pt>
                <c:pt idx="112">
                  <c:v>834.57311708559757</c:v>
                </c:pt>
                <c:pt idx="113">
                  <c:v>844.5539807420364</c:v>
                </c:pt>
                <c:pt idx="114">
                  <c:v>854.36035291388873</c:v>
                </c:pt>
                <c:pt idx="115">
                  <c:v>863.99488845752376</c:v>
                </c:pt>
                <c:pt idx="116">
                  <c:v>873.46015225244082</c:v>
                </c:pt>
                <c:pt idx="117">
                  <c:v>882.7586229166958</c:v>
                </c:pt>
                <c:pt idx="118">
                  <c:v>891.89269632481671</c:v>
                </c:pt>
                <c:pt idx="119">
                  <c:v>900.86468894060556</c:v>
                </c:pt>
                <c:pt idx="120">
                  <c:v>909.67684097631991</c:v>
                </c:pt>
                <c:pt idx="121">
                  <c:v>918.33131938889801</c:v>
                </c:pt>
                <c:pt idx="122">
                  <c:v>926.83022072313099</c:v>
                </c:pt>
                <c:pt idx="123">
                  <c:v>935.17557381098516</c:v>
                </c:pt>
                <c:pt idx="124">
                  <c:v>943.36934233563477</c:v>
                </c:pt>
                <c:pt idx="125">
                  <c:v>951.41342726817265</c:v>
                </c:pt>
                <c:pt idx="126">
                  <c:v>959.30966918442084</c:v>
                </c:pt>
                <c:pt idx="127">
                  <c:v>967.05985046876128</c:v>
                </c:pt>
                <c:pt idx="128">
                  <c:v>974.66569741143951</c:v>
                </c:pt>
                <c:pt idx="129">
                  <c:v>982.12888220536888</c:v>
                </c:pt>
                <c:pt idx="130">
                  <c:v>989.45102484806409</c:v>
                </c:pt>
                <c:pt idx="131">
                  <c:v>996.63369495396751</c:v>
                </c:pt>
                <c:pt idx="132">
                  <c:v>1003.678413482093</c:v>
                </c:pt>
                <c:pt idx="133">
                  <c:v>1010.5866543835964</c:v>
                </c:pt>
                <c:pt idx="134">
                  <c:v>1017.3598461735933</c:v>
                </c:pt>
                <c:pt idx="135">
                  <c:v>1023.9993734312719</c:v>
                </c:pt>
                <c:pt idx="136">
                  <c:v>1030.5065782321026</c:v>
                </c:pt>
                <c:pt idx="137">
                  <c:v>1036.882761515709</c:v>
                </c:pt>
                <c:pt idx="138">
                  <c:v>1043.129184392755</c:v>
                </c:pt>
                <c:pt idx="139">
                  <c:v>1049.2470693939958</c:v>
                </c:pt>
                <c:pt idx="140">
                  <c:v>1055.2376016644646</c:v>
                </c:pt>
                <c:pt idx="141">
                  <c:v>1061.1019301055824</c:v>
                </c:pt>
                <c:pt idx="142">
                  <c:v>1066.8411684678269</c:v>
                </c:pt>
                <c:pt idx="143">
                  <c:v>1072.4563963964465</c:v>
                </c:pt>
                <c:pt idx="144">
                  <c:v>1077.9486604325605</c:v>
                </c:pt>
                <c:pt idx="145">
                  <c:v>1083.3189749718697</c:v>
                </c:pt>
                <c:pt idx="146">
                  <c:v>1088.568323183071</c:v>
                </c:pt>
                <c:pt idx="147">
                  <c:v>1093.6976578879692</c:v>
                </c:pt>
                <c:pt idx="148">
                  <c:v>1098.7079024051711</c:v>
                </c:pt>
                <c:pt idx="149">
                  <c:v>1103.5999513591573</c:v>
                </c:pt>
                <c:pt idx="150">
                  <c:v>1108.3746714564381</c:v>
                </c:pt>
                <c:pt idx="151">
                  <c:v>1113.0329022304238</c:v>
                </c:pt>
                <c:pt idx="152">
                  <c:v>1117.5754567565637</c:v>
                </c:pt>
                <c:pt idx="153">
                  <c:v>1122.0031223392464</c:v>
                </c:pt>
                <c:pt idx="154">
                  <c:v>1126.3166611718952</c:v>
                </c:pt>
                <c:pt idx="155">
                  <c:v>1130.5168109716369</c:v>
                </c:pt>
                <c:pt idx="156">
                  <c:v>1134.6042855898788</c:v>
                </c:pt>
                <c:pt idx="157">
                  <c:v>1138.579775600092</c:v>
                </c:pt>
                <c:pt idx="158">
                  <c:v>1142.443948864061</c:v>
                </c:pt>
                <c:pt idx="159">
                  <c:v>1146.1974510778371</c:v>
                </c:pt>
                <c:pt idx="160">
                  <c:v>1149.8409062986145</c:v>
                </c:pt>
                <c:pt idx="161">
                  <c:v>1153.3749174537338</c:v>
                </c:pt>
                <c:pt idx="162">
                  <c:v>1156.8000668330137</c:v>
                </c:pt>
                <c:pt idx="163">
                  <c:v>1160.1169165656174</c:v>
                </c:pt>
                <c:pt idx="164">
                  <c:v>1163.326009082668</c:v>
                </c:pt>
                <c:pt idx="165">
                  <c:v>1166.4278675668506</c:v>
                </c:pt>
                <c:pt idx="166">
                  <c:v>1169.422996390269</c:v>
                </c:pt>
                <c:pt idx="167">
                  <c:v>1172.3118815418595</c:v>
                </c:pt>
                <c:pt idx="168">
                  <c:v>1175.0949910457243</c:v>
                </c:pt>
                <c:pt idx="169">
                  <c:v>1177.772775371797</c:v>
                </c:pt>
                <c:pt idx="170">
                  <c:v>1180.3456678403343</c:v>
                </c:pt>
                <c:pt idx="171">
                  <c:v>1182.8140850218099</c:v>
                </c:pt>
                <c:pt idx="172">
                  <c:v>1185.178427133882</c:v>
                </c:pt>
                <c:pt idx="173">
                  <c:v>1187.4390784372163</c:v>
                </c:pt>
                <c:pt idx="174">
                  <c:v>1189.5964076320681</c:v>
                </c:pt>
                <c:pt idx="175">
                  <c:v>1191.6507682576537</c:v>
                </c:pt>
                <c:pt idx="176">
                  <c:v>1193.6024990964797</c:v>
                </c:pt>
                <c:pt idx="177">
                  <c:v>1195.4519245859465</c:v>
                </c:pt>
                <c:pt idx="178">
                  <c:v>1197.1993552396748</c:v>
                </c:pt>
                <c:pt idx="179">
                  <c:v>1198.8450880811511</c:v>
                </c:pt>
                <c:pt idx="180">
                  <c:v>1200.3894070923989</c:v>
                </c:pt>
                <c:pt idx="181">
                  <c:v>1201.8325836804886</c:v>
                </c:pt>
                <c:pt idx="182">
                  <c:v>1203.1748771647483</c:v>
                </c:pt>
                <c:pt idx="183">
                  <c:v>1204.4165352875496</c:v>
                </c:pt>
                <c:pt idx="184">
                  <c:v>1205.5577947514737</c:v>
                </c:pt>
                <c:pt idx="185">
                  <c:v>1206.5988817855091</c:v>
                </c:pt>
                <c:pt idx="186">
                  <c:v>1207.5400127426669</c:v>
                </c:pt>
                <c:pt idx="187">
                  <c:v>1208.3813947310125</c:v>
                </c:pt>
                <c:pt idx="188">
                  <c:v>1209.1232262795791</c:v>
                </c:pt>
                <c:pt idx="189">
                  <c:v>1209.7656980399458</c:v>
                </c:pt>
                <c:pt idx="190">
                  <c:v>1210.3089935234382</c:v>
                </c:pt>
                <c:pt idx="191">
                  <c:v>1210.7532898729344</c:v>
                </c:pt>
                <c:pt idx="192">
                  <c:v>1211.0987586671911</c:v>
                </c:pt>
                <c:pt idx="193">
                  <c:v>1211.3455667544508</c:v>
                </c:pt>
                <c:pt idx="194">
                  <c:v>1211.4938771109337</c:v>
                </c:pt>
                <c:pt idx="195">
                  <c:v>1211.5438497187113</c:v>
                </c:pt>
                <c:pt idx="196">
                  <c:v>1211.4956424564725</c:v>
                </c:pt>
                <c:pt idx="197">
                  <c:v>1211.3494119959028</c:v>
                </c:pt>
                <c:pt idx="198">
                  <c:v>1211.1053146958636</c:v>
                </c:pt>
                <c:pt idx="199">
                  <c:v>1210.7635074863178</c:v>
                </c:pt>
                <c:pt idx="200">
                  <c:v>1210.3241487340288</c:v>
                </c:pt>
                <c:pt idx="201">
                  <c:v>1209.7873990824476</c:v>
                </c:pt>
                <c:pt idx="202">
                  <c:v>1209.1534222588796</c:v>
                </c:pt>
                <c:pt idx="203">
                  <c:v>1208.4223858429123</c:v>
                </c:pt>
                <c:pt idx="204">
                  <c:v>1207.5944619911561</c:v>
                </c:pt>
                <c:pt idx="205">
                  <c:v>1206.6698281144947</c:v>
                </c:pt>
                <c:pt idx="206">
                  <c:v>1205.648667505214</c:v>
                </c:pt>
                <c:pt idx="207">
                  <c:v>1204.5311699125011</c:v>
                </c:pt>
                <c:pt idx="208">
                  <c:v>1203.3175320658406</c:v>
                </c:pt>
                <c:pt idx="209">
                  <c:v>1202.0079581467319</c:v>
                </c:pt>
                <c:pt idx="210">
                  <c:v>1200.6026602099105</c:v>
                </c:pt>
                <c:pt idx="211">
                  <c:v>1199.1018585558509</c:v>
                </c:pt>
                <c:pt idx="212">
                  <c:v>1197.505782056779</c:v>
                </c:pt>
                <c:pt idx="213">
                  <c:v>1195.8146684387302</c:v>
                </c:pt>
                <c:pt idx="214">
                  <c:v>1194.0287645223762</c:v>
                </c:pt>
                <c:pt idx="215">
                  <c:v>1192.1483264254323</c:v>
                </c:pt>
                <c:pt idx="216">
                  <c:v>1190.1736197294601</c:v>
                </c:pt>
                <c:pt idx="217">
                  <c:v>1188.1049196138206</c:v>
                </c:pt>
                <c:pt idx="218">
                  <c:v>1185.9425109594297</c:v>
                </c:pt>
                <c:pt idx="219">
                  <c:v>1183.6866884248316</c:v>
                </c:pt>
                <c:pt idx="220">
                  <c:v>1181.3377564969473</c:v>
                </c:pt>
                <c:pt idx="221">
                  <c:v>1178.8960295186921</c:v>
                </c:pt>
                <c:pt idx="222">
                  <c:v>1176.3618316954833</c:v>
                </c:pt>
                <c:pt idx="223">
                  <c:v>1173.7354970824958</c:v>
                </c:pt>
                <c:pt idx="224">
                  <c:v>1171.0173695543601</c:v>
                </c:pt>
                <c:pt idx="225">
                  <c:v>1168.2078027588475</c:v>
                </c:pt>
                <c:pt idx="226">
                  <c:v>1165.3071600559431</c:v>
                </c:pt>
                <c:pt idx="227">
                  <c:v>1162.3158144435811</c:v>
                </c:pt>
                <c:pt idx="228">
                  <c:v>1159.2341484711931</c:v>
                </c:pt>
                <c:pt idx="229">
                  <c:v>1156.0625541421152</c:v>
                </c:pt>
                <c:pt idx="230">
                  <c:v>1152.8014328058023</c:v>
                </c:pt>
                <c:pt idx="231">
                  <c:v>1149.4511950407073</c:v>
                </c:pt>
                <c:pt idx="232">
                  <c:v>1146.0122605286108</c:v>
                </c:pt>
                <c:pt idx="233">
                  <c:v>1142.4850579211102</c:v>
                </c:pt>
                <c:pt idx="234">
                  <c:v>1138.8700246989204</c:v>
                </c:pt>
                <c:pt idx="235">
                  <c:v>1135.1676070245815</c:v>
                </c:pt>
                <c:pt idx="236">
                  <c:v>1131.3782595891187</c:v>
                </c:pt>
                <c:pt idx="237">
                  <c:v>1127.5024454531588</c:v>
                </c:pt>
                <c:pt idx="238">
                  <c:v>1123.5406358829662</c:v>
                </c:pt>
                <c:pt idx="239">
                  <c:v>1119.4933101818315</c:v>
                </c:pt>
                <c:pt idx="240">
                  <c:v>1115.3609555172097</c:v>
                </c:pt>
                <c:pt idx="241">
                  <c:v>1111.1440667439842</c:v>
                </c:pt>
                <c:pt idx="242">
                  <c:v>1106.8431462242033</c:v>
                </c:pt>
                <c:pt idx="243">
                  <c:v>1102.4587036436194</c:v>
                </c:pt>
                <c:pt idx="244">
                  <c:v>1097.9912558253368</c:v>
                </c:pt>
                <c:pt idx="245">
                  <c:v>1093.4413265408627</c:v>
                </c:pt>
                <c:pt idx="246">
                  <c:v>1088.8094463188345</c:v>
                </c:pt>
                <c:pt idx="247">
                  <c:v>1084.0961522516861</c:v>
                </c:pt>
                <c:pt idx="248">
                  <c:v>1079.3019878005048</c:v>
                </c:pt>
                <c:pt idx="249">
                  <c:v>1074.4275025983115</c:v>
                </c:pt>
                <c:pt idx="250">
                  <c:v>1069.4732522519969</c:v>
                </c:pt>
                <c:pt idx="251">
                  <c:v>1064.4397981431268</c:v>
                </c:pt>
                <c:pt idx="252">
                  <c:v>1059.327707227827</c:v>
                </c:pt>
                <c:pt idx="253">
                  <c:v>1054.1375518359471</c:v>
                </c:pt>
                <c:pt idx="254">
                  <c:v>1048.8699094696951</c:v>
                </c:pt>
                <c:pt idx="255">
                  <c:v>1043.5253626019294</c:v>
                </c:pt>
                <c:pt idx="256">
                  <c:v>1038.1044984742825</c:v>
                </c:pt>
                <c:pt idx="257">
                  <c:v>1032.6079088952933</c:v>
                </c:pt>
                <c:pt idx="258">
                  <c:v>1027.036190038707</c:v>
                </c:pt>
                <c:pt idx="259">
                  <c:v>1021.3899422421067</c:v>
                </c:pt>
                <c:pt idx="260">
                  <c:v>1015.6697698060287</c:v>
                </c:pt>
                <c:pt idx="261">
                  <c:v>1009.8762807937078</c:v>
                </c:pt>
                <c:pt idx="262">
                  <c:v>1004.0100868315976</c:v>
                </c:pt>
                <c:pt idx="263">
                  <c:v>998.07180291080272</c:v>
                </c:pt>
                <c:pt idx="264">
                  <c:v>992.06204718955348</c:v>
                </c:pt>
                <c:pt idx="265">
                  <c:v>985.98144079685358</c:v>
                </c:pt>
                <c:pt idx="266">
                  <c:v>979.83060763742071</c:v>
                </c:pt>
                <c:pt idx="267">
                  <c:v>973.6101741980392</c:v>
                </c:pt>
                <c:pt idx="268">
                  <c:v>967.32076935543796</c:v>
                </c:pt>
                <c:pt idx="269">
                  <c:v>960.96302418580194</c:v>
                </c:pt>
                <c:pt idx="270">
                  <c:v>954.53757177602176</c:v>
                </c:pt>
                <c:pt idx="271">
                  <c:v>948.04504703678015</c:v>
                </c:pt>
                <c:pt idx="272">
                  <c:v>941.48608651757206</c:v>
                </c:pt>
                <c:pt idx="273">
                  <c:v>934.86132822374793</c:v>
                </c:pt>
                <c:pt idx="274">
                  <c:v>928.17141143566812</c:v>
                </c:pt>
                <c:pt idx="275">
                  <c:v>921.41697653004974</c:v>
                </c:pt>
                <c:pt idx="276">
                  <c:v>914.59866480358539</c:v>
                </c:pt>
                <c:pt idx="277">
                  <c:v>907.71711829890717</c:v>
                </c:pt>
                <c:pt idx="278">
                  <c:v>900.77297963296667</c:v>
                </c:pt>
                <c:pt idx="279">
                  <c:v>893.76689182789721</c:v>
                </c:pt>
                <c:pt idx="280">
                  <c:v>886.69949814441998</c:v>
                </c:pt>
                <c:pt idx="281">
                  <c:v>879.57144191785324</c:v>
                </c:pt>
                <c:pt idx="282">
                  <c:v>872.38336639677834</c:v>
                </c:pt>
                <c:pt idx="283">
                  <c:v>865.13591458441454</c:v>
                </c:pt>
                <c:pt idx="284">
                  <c:v>857.8297290827478</c:v>
                </c:pt>
                <c:pt idx="285">
                  <c:v>850.46545193945974</c:v>
                </c:pt>
                <c:pt idx="286">
                  <c:v>843.04372449769335</c:v>
                </c:pt>
                <c:pt idx="287">
                  <c:v>835.56518724869522</c:v>
                </c:pt>
                <c:pt idx="288">
                  <c:v>828.03047968736428</c:v>
                </c:pt>
                <c:pt idx="289">
                  <c:v>820.44024017073866</c:v>
                </c:pt>
                <c:pt idx="290">
                  <c:v>812.79510577944552</c:v>
                </c:pt>
                <c:pt idx="291">
                  <c:v>805.0957121821383</c:v>
                </c:pt>
                <c:pt idx="292">
                  <c:v>797.34269350293948</c:v>
                </c:pt>
                <c:pt idx="293">
                  <c:v>789.5366821919074</c:v>
                </c:pt>
                <c:pt idx="294">
                  <c:v>781.67830889853963</c:v>
                </c:pt>
                <c:pt idx="295">
                  <c:v>773.76820234832394</c:v>
                </c:pt>
                <c:pt idx="296">
                  <c:v>765.80698922234592</c:v>
                </c:pt>
                <c:pt idx="297">
                  <c:v>757.7952940399565</c:v>
                </c:pt>
                <c:pt idx="298">
                  <c:v>749.73373904450409</c:v>
                </c:pt>
                <c:pt idx="299">
                  <c:v>741.62294409212905</c:v>
                </c:pt>
                <c:pt idx="300">
                  <c:v>733.46352654361965</c:v>
                </c:pt>
                <c:pt idx="301">
                  <c:v>725.25610115932329</c:v>
                </c:pt>
                <c:pt idx="302">
                  <c:v>717.00127999710583</c:v>
                </c:pt>
                <c:pt idx="303">
                  <c:v>708.69967231334965</c:v>
                </c:pt>
                <c:pt idx="304">
                  <c:v>700.35188446697759</c:v>
                </c:pt>
                <c:pt idx="305">
                  <c:v>691.95851982648981</c:v>
                </c:pt>
                <c:pt idx="306">
                  <c:v>683.52017867999587</c:v>
                </c:pt>
                <c:pt idx="307">
                  <c:v>675.03745814822571</c:v>
                </c:pt>
                <c:pt idx="308">
                  <c:v>666.51095210049823</c:v>
                </c:pt>
                <c:pt idx="309">
                  <c:v>657.94125107362572</c:v>
                </c:pt>
                <c:pt idx="310">
                  <c:v>649.32894219373156</c:v>
                </c:pt>
                <c:pt idx="311">
                  <c:v>640.67460910095485</c:v>
                </c:pt>
                <c:pt idx="312">
                  <c:v>631.97883187701598</c:v>
                </c:pt>
                <c:pt idx="313">
                  <c:v>623.24218697561457</c:v>
                </c:pt>
                <c:pt idx="314">
                  <c:v>614.46524715563044</c:v>
                </c:pt>
                <c:pt idx="315">
                  <c:v>605.64858141709578</c:v>
                </c:pt>
                <c:pt idx="316">
                  <c:v>596.7927549399077</c:v>
                </c:pt>
                <c:pt idx="317">
                  <c:v>587.89832902524643</c:v>
                </c:pt>
                <c:pt idx="318">
                  <c:v>578.96586103966524</c:v>
                </c:pt>
                <c:pt idx="319">
                  <c:v>569.99590436181597</c:v>
                </c:pt>
                <c:pt idx="320">
                  <c:v>560.9890083317747</c:v>
                </c:pt>
                <c:pt idx="321">
                  <c:v>551.94571820292867</c:v>
                </c:pt>
                <c:pt idx="322">
                  <c:v>542.86657509638735</c:v>
                </c:pt>
                <c:pt idx="323">
                  <c:v>533.75211595787732</c:v>
                </c:pt>
                <c:pt idx="324">
                  <c:v>524.60287351708268</c:v>
                </c:pt>
                <c:pt idx="325">
                  <c:v>515.4193762493893</c:v>
                </c:pt>
                <c:pt idx="326">
                  <c:v>506.20214833999239</c:v>
                </c:pt>
                <c:pt idx="327">
                  <c:v>496.95170965032571</c:v>
                </c:pt>
                <c:pt idx="328">
                  <c:v>487.66857568677062</c:v>
                </c:pt>
                <c:pt idx="329">
                  <c:v>478.35325757160217</c:v>
                </c:pt>
                <c:pt idx="330">
                  <c:v>469.00626201612971</c:v>
                </c:pt>
                <c:pt idx="331">
                  <c:v>459.6280912959889</c:v>
                </c:pt>
                <c:pt idx="332">
                  <c:v>450.21924322854164</c:v>
                </c:pt>
                <c:pt idx="333">
                  <c:v>440.7802111523406</c:v>
                </c:pt>
                <c:pt idx="334">
                  <c:v>431.31148390861404</c:v>
                </c:pt>
                <c:pt idx="335">
                  <c:v>421.81354582472824</c:v>
                </c:pt>
                <c:pt idx="336">
                  <c:v>412.28687669958242</c:v>
                </c:pt>
                <c:pt idx="337">
                  <c:v>402.73195179089294</c:v>
                </c:pt>
                <c:pt idx="338">
                  <c:v>393.14924180432286</c:v>
                </c:pt>
                <c:pt idx="339">
                  <c:v>383.53921288441296</c:v>
                </c:pt>
                <c:pt idx="340">
                  <c:v>373.90232660727025</c:v>
                </c:pt>
                <c:pt idx="341">
                  <c:v>364.23903997497092</c:v>
                </c:pt>
                <c:pt idx="342">
                  <c:v>354.54980541163371</c:v>
                </c:pt>
                <c:pt idx="343">
                  <c:v>344.83507076112096</c:v>
                </c:pt>
                <c:pt idx="344">
                  <c:v>335.09527928632417</c:v>
                </c:pt>
                <c:pt idx="345">
                  <c:v>325.33086966999122</c:v>
                </c:pt>
                <c:pt idx="346">
                  <c:v>315.54227601705321</c:v>
                </c:pt>
                <c:pt idx="347">
                  <c:v>305.7299278584083</c:v>
                </c:pt>
                <c:pt idx="348">
                  <c:v>295.89425015612125</c:v>
                </c:pt>
                <c:pt idx="349">
                  <c:v>286.03566330999712</c:v>
                </c:pt>
                <c:pt idx="350">
                  <c:v>276.15458316548808</c:v>
                </c:pt>
                <c:pt idx="351">
                  <c:v>266.2514210228926</c:v>
                </c:pt>
                <c:pt idx="352">
                  <c:v>256.32658364780764</c:v>
                </c:pt>
                <c:pt idx="353">
                  <c:v>246.38047328279282</c:v>
                </c:pt>
                <c:pt idx="354">
                  <c:v>236.41348766020886</c:v>
                </c:pt>
                <c:pt idx="355">
                  <c:v>226.42602001619051</c:v>
                </c:pt>
                <c:pt idx="356">
                  <c:v>216.41845910571607</c:v>
                </c:pt>
                <c:pt idx="357">
                  <c:v>206.39118921873603</c:v>
                </c:pt>
                <c:pt idx="358">
                  <c:v>196.3445901973233</c:v>
                </c:pt>
                <c:pt idx="359">
                  <c:v>186.27903745380874</c:v>
                </c:pt>
                <c:pt idx="360">
                  <c:v>176.19490198986566</c:v>
                </c:pt>
                <c:pt idx="361">
                  <c:v>166.09255041650795</c:v>
                </c:pt>
                <c:pt idx="362">
                  <c:v>155.97234497496686</c:v>
                </c:pt>
                <c:pt idx="363">
                  <c:v>145.83464355841215</c:v>
                </c:pt>
                <c:pt idx="364">
                  <c:v>135.67979973448368</c:v>
                </c:pt>
                <c:pt idx="365">
                  <c:v>125.50816276860054</c:v>
                </c:pt>
                <c:pt idx="366">
                  <c:v>115.32007764801492</c:v>
                </c:pt>
                <c:pt idx="367">
                  <c:v>105.11588510657889</c:v>
                </c:pt>
                <c:pt idx="368">
                  <c:v>94.895921650192676</c:v>
                </c:pt>
                <c:pt idx="369">
                  <c:v>84.660519582903788</c:v>
                </c:pt>
                <c:pt idx="370">
                  <c:v>74.410007033626698</c:v>
                </c:pt>
                <c:pt idx="371">
                  <c:v>64.14470798345377</c:v>
                </c:pt>
                <c:pt idx="372">
                  <c:v>53.864942293528301</c:v>
                </c:pt>
                <c:pt idx="373">
                  <c:v>43.57102573345162</c:v>
                </c:pt>
                <c:pt idx="374">
                  <c:v>33.263270010196393</c:v>
                </c:pt>
                <c:pt idx="375">
                  <c:v>22.941982797499143</c:v>
                </c:pt>
                <c:pt idx="376">
                  <c:v>12.607467765705536</c:v>
                </c:pt>
                <c:pt idx="377">
                  <c:v>2.2600246120425673</c:v>
                </c:pt>
                <c:pt idx="378">
                  <c:v>-8.1000509087075798</c:v>
                </c:pt>
                <c:pt idx="379">
                  <c:v>-8.1104172330618418</c:v>
                </c:pt>
                <c:pt idx="380">
                  <c:v>-8.1207835696115378</c:v>
                </c:pt>
                <c:pt idx="381">
                  <c:v>-8.1311499183563818</c:v>
                </c:pt>
                <c:pt idx="382">
                  <c:v>-8.1415162792960878</c:v>
                </c:pt>
                <c:pt idx="383">
                  <c:v>-8.1518826524303698</c:v>
                </c:pt>
                <c:pt idx="384">
                  <c:v>-8.1622490377589418</c:v>
                </c:pt>
                <c:pt idx="385">
                  <c:v>-8.1726154352815197</c:v>
                </c:pt>
                <c:pt idx="386">
                  <c:v>-8.1829818449978173</c:v>
                </c:pt>
                <c:pt idx="387">
                  <c:v>-8.1933482669075488</c:v>
                </c:pt>
                <c:pt idx="388">
                  <c:v>-8.2037147010104281</c:v>
                </c:pt>
                <c:pt idx="389">
                  <c:v>-8.214081147306171</c:v>
                </c:pt>
                <c:pt idx="390">
                  <c:v>-8.2244476057944915</c:v>
                </c:pt>
                <c:pt idx="391">
                  <c:v>-8.2348140764751037</c:v>
                </c:pt>
                <c:pt idx="392">
                  <c:v>-8.2451805593477232</c:v>
                </c:pt>
                <c:pt idx="393">
                  <c:v>-8.2555470544120624</c:v>
                </c:pt>
                <c:pt idx="394">
                  <c:v>-8.265913561667837</c:v>
                </c:pt>
                <c:pt idx="395">
                  <c:v>-8.276280081114761</c:v>
                </c:pt>
                <c:pt idx="396">
                  <c:v>-8.2866466127525502</c:v>
                </c:pt>
                <c:pt idx="397">
                  <c:v>-8.2970131565809169</c:v>
                </c:pt>
                <c:pt idx="398">
                  <c:v>-8.3073797125995767</c:v>
                </c:pt>
                <c:pt idx="399">
                  <c:v>-8.3177462808082456</c:v>
                </c:pt>
                <c:pt idx="400">
                  <c:v>-8.3281128612066357</c:v>
                </c:pt>
                <c:pt idx="401">
                  <c:v>-8.3384794537944629</c:v>
                </c:pt>
                <c:pt idx="402">
                  <c:v>-8.348846058571441</c:v>
                </c:pt>
                <c:pt idx="403">
                  <c:v>-8.3592126755372842</c:v>
                </c:pt>
                <c:pt idx="404">
                  <c:v>-8.3695793046917082</c:v>
                </c:pt>
                <c:pt idx="405">
                  <c:v>-8.379945946034427</c:v>
                </c:pt>
                <c:pt idx="406">
                  <c:v>-8.3903125995651546</c:v>
                </c:pt>
                <c:pt idx="407">
                  <c:v>-8.4006792652836051</c:v>
                </c:pt>
                <c:pt idx="408">
                  <c:v>-8.4110459431894942</c:v>
                </c:pt>
                <c:pt idx="409">
                  <c:v>-8.4214126332825359</c:v>
                </c:pt>
                <c:pt idx="410">
                  <c:v>-8.4317793355624442</c:v>
                </c:pt>
                <c:pt idx="411">
                  <c:v>-8.4421460500289349</c:v>
                </c:pt>
                <c:pt idx="412">
                  <c:v>-8.4525127766817221</c:v>
                </c:pt>
                <c:pt idx="413">
                  <c:v>-8.4628795155205196</c:v>
                </c:pt>
                <c:pt idx="414">
                  <c:v>-8.4732462665450416</c:v>
                </c:pt>
                <c:pt idx="415">
                  <c:v>-8.4836130297550039</c:v>
                </c:pt>
                <c:pt idx="416">
                  <c:v>-8.4939798051501203</c:v>
                </c:pt>
                <c:pt idx="417">
                  <c:v>-8.5043465927301067</c:v>
                </c:pt>
                <c:pt idx="418">
                  <c:v>-8.5147133924946754</c:v>
                </c:pt>
                <c:pt idx="419">
                  <c:v>-8.5250802044435421</c:v>
                </c:pt>
                <c:pt idx="420">
                  <c:v>-8.5354470285764226</c:v>
                </c:pt>
                <c:pt idx="421">
                  <c:v>-8.5458138648930291</c:v>
                </c:pt>
                <c:pt idx="422">
                  <c:v>-8.5561807133930774</c:v>
                </c:pt>
                <c:pt idx="423">
                  <c:v>-8.5665475740762815</c:v>
                </c:pt>
                <c:pt idx="424">
                  <c:v>-8.5769144469423573</c:v>
                </c:pt>
                <c:pt idx="425">
                  <c:v>-8.5872813319910186</c:v>
                </c:pt>
                <c:pt idx="426">
                  <c:v>-8.5976482292219796</c:v>
                </c:pt>
                <c:pt idx="427">
                  <c:v>-8.6080151386349559</c:v>
                </c:pt>
                <c:pt idx="428">
                  <c:v>-8.6183820602296617</c:v>
                </c:pt>
                <c:pt idx="429">
                  <c:v>-8.6287489940058109</c:v>
                </c:pt>
                <c:pt idx="430">
                  <c:v>-8.6391159399631174</c:v>
                </c:pt>
                <c:pt idx="431">
                  <c:v>-8.6494828981012972</c:v>
                </c:pt>
                <c:pt idx="432">
                  <c:v>-8.6598498684200642</c:v>
                </c:pt>
                <c:pt idx="433">
                  <c:v>-8.6702168509191342</c:v>
                </c:pt>
                <c:pt idx="434">
                  <c:v>-8.6805838455982212</c:v>
                </c:pt>
                <c:pt idx="435">
                  <c:v>-8.6909508524570391</c:v>
                </c:pt>
                <c:pt idx="436">
                  <c:v>-8.7013178714953039</c:v>
                </c:pt>
                <c:pt idx="437">
                  <c:v>-8.7116849027127294</c:v>
                </c:pt>
                <c:pt idx="438">
                  <c:v>-8.7220519461090298</c:v>
                </c:pt>
                <c:pt idx="439">
                  <c:v>-8.7324190016839207</c:v>
                </c:pt>
                <c:pt idx="440">
                  <c:v>-8.7427860694371162</c:v>
                </c:pt>
                <c:pt idx="441">
                  <c:v>-8.7531531493683303</c:v>
                </c:pt>
                <c:pt idx="442">
                  <c:v>-8.7635202414772788</c:v>
                </c:pt>
                <c:pt idx="443">
                  <c:v>-8.7738873457636757</c:v>
                </c:pt>
                <c:pt idx="444">
                  <c:v>-8.7842544622272349</c:v>
                </c:pt>
                <c:pt idx="445">
                  <c:v>-8.7946215908676724</c:v>
                </c:pt>
                <c:pt idx="446">
                  <c:v>-8.804988731684702</c:v>
                </c:pt>
                <c:pt idx="447">
                  <c:v>-8.8153558846780395</c:v>
                </c:pt>
                <c:pt idx="448">
                  <c:v>-8.8257230498473991</c:v>
                </c:pt>
                <c:pt idx="449">
                  <c:v>-8.8360902271924946</c:v>
                </c:pt>
                <c:pt idx="450">
                  <c:v>-8.8464574167130419</c:v>
                </c:pt>
                <c:pt idx="451">
                  <c:v>-8.8568246184087549</c:v>
                </c:pt>
                <c:pt idx="452">
                  <c:v>-8.8671918322793477</c:v>
                </c:pt>
                <c:pt idx="453">
                  <c:v>-8.8775590583245361</c:v>
                </c:pt>
                <c:pt idx="454">
                  <c:v>-8.887926296544034</c:v>
                </c:pt>
                <c:pt idx="455">
                  <c:v>-8.8982935469375573</c:v>
                </c:pt>
                <c:pt idx="456">
                  <c:v>-8.9086608095048181</c:v>
                </c:pt>
                <c:pt idx="457">
                  <c:v>-8.9190280842455341</c:v>
                </c:pt>
                <c:pt idx="458">
                  <c:v>-8.9293953711594192</c:v>
                </c:pt>
                <c:pt idx="459">
                  <c:v>-8.9397626702461874</c:v>
                </c:pt>
                <c:pt idx="460">
                  <c:v>-8.9501299815055528</c:v>
                </c:pt>
                <c:pt idx="461">
                  <c:v>-8.9604973049372312</c:v>
                </c:pt>
                <c:pt idx="462">
                  <c:v>-8.9708646405409365</c:v>
                </c:pt>
                <c:pt idx="463">
                  <c:v>-8.9812319883163845</c:v>
                </c:pt>
                <c:pt idx="464">
                  <c:v>-8.9915993482632892</c:v>
                </c:pt>
                <c:pt idx="465">
                  <c:v>-9.0019667203813665</c:v>
                </c:pt>
                <c:pt idx="466">
                  <c:v>-9.0123341046703302</c:v>
                </c:pt>
                <c:pt idx="467">
                  <c:v>-9.0227015011298946</c:v>
                </c:pt>
                <c:pt idx="468">
                  <c:v>-9.0330689097597752</c:v>
                </c:pt>
                <c:pt idx="469">
                  <c:v>-9.0434363305596861</c:v>
                </c:pt>
                <c:pt idx="470">
                  <c:v>-9.0538037635293431</c:v>
                </c:pt>
                <c:pt idx="471">
                  <c:v>-9.0641712086684603</c:v>
                </c:pt>
                <c:pt idx="472">
                  <c:v>-9.0745386659767515</c:v>
                </c:pt>
                <c:pt idx="473">
                  <c:v>-9.0849061354539327</c:v>
                </c:pt>
                <c:pt idx="474">
                  <c:v>-9.0952736170997195</c:v>
                </c:pt>
                <c:pt idx="475">
                  <c:v>-9.1056411109138242</c:v>
                </c:pt>
                <c:pt idx="476">
                  <c:v>-9.1160086168959626</c:v>
                </c:pt>
                <c:pt idx="477">
                  <c:v>-9.1263761350458505</c:v>
                </c:pt>
                <c:pt idx="478">
                  <c:v>-9.1367436653632019</c:v>
                </c:pt>
                <c:pt idx="479">
                  <c:v>-9.1471112078477326</c:v>
                </c:pt>
                <c:pt idx="480">
                  <c:v>-9.1574787624991565</c:v>
                </c:pt>
                <c:pt idx="481">
                  <c:v>-9.1678463293171877</c:v>
                </c:pt>
                <c:pt idx="482">
                  <c:v>-9.1782139083015419</c:v>
                </c:pt>
                <c:pt idx="483">
                  <c:v>-9.1885814994519333</c:v>
                </c:pt>
                <c:pt idx="484">
                  <c:v>-9.1989491027680774</c:v>
                </c:pt>
                <c:pt idx="485">
                  <c:v>-9.2093167182496884</c:v>
                </c:pt>
                <c:pt idx="486">
                  <c:v>-9.2196843458964803</c:v>
                </c:pt>
                <c:pt idx="487">
                  <c:v>-9.2300519857081689</c:v>
                </c:pt>
                <c:pt idx="488">
                  <c:v>-9.2404196376844698</c:v>
                </c:pt>
                <c:pt idx="489">
                  <c:v>-9.2507873018250972</c:v>
                </c:pt>
                <c:pt idx="490">
                  <c:v>-9.2611549781297651</c:v>
                </c:pt>
                <c:pt idx="491">
                  <c:v>-9.2715226665981891</c:v>
                </c:pt>
                <c:pt idx="492">
                  <c:v>-9.2818903672300852</c:v>
                </c:pt>
                <c:pt idx="493">
                  <c:v>-9.2922580800251673</c:v>
                </c:pt>
                <c:pt idx="494">
                  <c:v>-9.3026258049831494</c:v>
                </c:pt>
                <c:pt idx="495">
                  <c:v>-9.3129935421037473</c:v>
                </c:pt>
                <c:pt idx="496">
                  <c:v>-9.323361291386675</c:v>
                </c:pt>
                <c:pt idx="497">
                  <c:v>-9.3337290528316483</c:v>
                </c:pt>
                <c:pt idx="498">
                  <c:v>-9.3440968264383812</c:v>
                </c:pt>
                <c:pt idx="499">
                  <c:v>-9.3544646122065895</c:v>
                </c:pt>
                <c:pt idx="500">
                  <c:v>-9.3648324101359872</c:v>
                </c:pt>
                <c:pt idx="501">
                  <c:v>-9.3752002202262883</c:v>
                </c:pt>
                <c:pt idx="502">
                  <c:v>-9.3855680424772086</c:v>
                </c:pt>
                <c:pt idx="503">
                  <c:v>-9.3959358768884638</c:v>
                </c:pt>
                <c:pt idx="504">
                  <c:v>-9.406303723459768</c:v>
                </c:pt>
                <c:pt idx="505">
                  <c:v>-9.4166715821908369</c:v>
                </c:pt>
                <c:pt idx="506">
                  <c:v>-9.4270394530813846</c:v>
                </c:pt>
                <c:pt idx="507">
                  <c:v>-9.4374073361311268</c:v>
                </c:pt>
                <c:pt idx="508">
                  <c:v>-9.4477752313397776</c:v>
                </c:pt>
                <c:pt idx="509">
                  <c:v>-9.4581431387070509</c:v>
                </c:pt>
                <c:pt idx="510">
                  <c:v>-9.4685110582326626</c:v>
                </c:pt>
                <c:pt idx="511">
                  <c:v>-9.4788789899163284</c:v>
                </c:pt>
                <c:pt idx="512">
                  <c:v>-9.4892469337577623</c:v>
                </c:pt>
                <c:pt idx="513">
                  <c:v>-9.4996148897566801</c:v>
                </c:pt>
                <c:pt idx="514">
                  <c:v>-9.5099828579127959</c:v>
                </c:pt>
                <c:pt idx="515">
                  <c:v>-9.5203508382258253</c:v>
                </c:pt>
                <c:pt idx="516">
                  <c:v>-9.5307188306954824</c:v>
                </c:pt>
                <c:pt idx="517">
                  <c:v>-9.5410868353214831</c:v>
                </c:pt>
                <c:pt idx="518">
                  <c:v>-9.5514548521035412</c:v>
                </c:pt>
                <c:pt idx="519">
                  <c:v>-9.5618228810413726</c:v>
                </c:pt>
                <c:pt idx="520">
                  <c:v>-9.5721909221346912</c:v>
                </c:pt>
                <c:pt idx="521">
                  <c:v>-9.582558975383213</c:v>
                </c:pt>
                <c:pt idx="522">
                  <c:v>-9.5929270407866518</c:v>
                </c:pt>
                <c:pt idx="523">
                  <c:v>-9.6032951183447235</c:v>
                </c:pt>
                <c:pt idx="524">
                  <c:v>-9.613663208057142</c:v>
                </c:pt>
                <c:pt idx="525">
                  <c:v>-9.6240313099236232</c:v>
                </c:pt>
                <c:pt idx="526">
                  <c:v>-9.6343994239438828</c:v>
                </c:pt>
                <c:pt idx="527">
                  <c:v>-9.6447675501176349</c:v>
                </c:pt>
                <c:pt idx="528">
                  <c:v>-9.6551356884445934</c:v>
                </c:pt>
                <c:pt idx="529">
                  <c:v>-9.6655038389244741</c:v>
                </c:pt>
                <c:pt idx="530">
                  <c:v>-9.6758720015569928</c:v>
                </c:pt>
                <c:pt idx="531">
                  <c:v>-9.6862401763418635</c:v>
                </c:pt>
                <c:pt idx="532">
                  <c:v>-9.696608363278802</c:v>
                </c:pt>
                <c:pt idx="533">
                  <c:v>-9.7069765623675224</c:v>
                </c:pt>
                <c:pt idx="534">
                  <c:v>-9.7173447736077403</c:v>
                </c:pt>
                <c:pt idx="535">
                  <c:v>-9.7277129969991698</c:v>
                </c:pt>
                <c:pt idx="536">
                  <c:v>-9.7380812325415267</c:v>
                </c:pt>
                <c:pt idx="537">
                  <c:v>-9.7484494802345267</c:v>
                </c:pt>
                <c:pt idx="538">
                  <c:v>-9.7588177400778839</c:v>
                </c:pt>
                <c:pt idx="539">
                  <c:v>-9.7691860120713141</c:v>
                </c:pt>
                <c:pt idx="540">
                  <c:v>-9.7795542962145312</c:v>
                </c:pt>
                <c:pt idx="541">
                  <c:v>-9.7899225925072511</c:v>
                </c:pt>
                <c:pt idx="542">
                  <c:v>-9.8002909009491876</c:v>
                </c:pt>
                <c:pt idx="543">
                  <c:v>-9.8106592215400568</c:v>
                </c:pt>
                <c:pt idx="544">
                  <c:v>-9.8210275542795742</c:v>
                </c:pt>
                <c:pt idx="545">
                  <c:v>-9.8313958991674539</c:v>
                </c:pt>
                <c:pt idx="546">
                  <c:v>-9.84176425620341</c:v>
                </c:pt>
                <c:pt idx="547">
                  <c:v>-9.8521326253871599</c:v>
                </c:pt>
                <c:pt idx="548">
                  <c:v>-9.8625010067184178</c:v>
                </c:pt>
                <c:pt idx="549">
                  <c:v>-9.8728694001968975</c:v>
                </c:pt>
                <c:pt idx="550">
                  <c:v>-9.8832378058223149</c:v>
                </c:pt>
                <c:pt idx="551">
                  <c:v>-9.8936062235943858</c:v>
                </c:pt>
                <c:pt idx="552">
                  <c:v>-9.9039746535128241</c:v>
                </c:pt>
                <c:pt idx="553">
                  <c:v>-9.9143430955773457</c:v>
                </c:pt>
                <c:pt idx="554">
                  <c:v>-9.9247115497876646</c:v>
                </c:pt>
                <c:pt idx="555">
                  <c:v>-9.9350800161434965</c:v>
                </c:pt>
                <c:pt idx="556">
                  <c:v>-9.9454484946445572</c:v>
                </c:pt>
                <c:pt idx="557">
                  <c:v>-9.9558169852905607</c:v>
                </c:pt>
                <c:pt idx="558">
                  <c:v>-9.9661854880812228</c:v>
                </c:pt>
                <c:pt idx="559">
                  <c:v>-9.9765540030162576</c:v>
                </c:pt>
                <c:pt idx="560">
                  <c:v>-9.9869225300953808</c:v>
                </c:pt>
                <c:pt idx="561">
                  <c:v>-9.9972910693183081</c:v>
                </c:pt>
                <c:pt idx="562">
                  <c:v>-10.007659620684754</c:v>
                </c:pt>
                <c:pt idx="563">
                  <c:v>-10.018028184194433</c:v>
                </c:pt>
                <c:pt idx="564">
                  <c:v>-10.028396759847062</c:v>
                </c:pt>
                <c:pt idx="565">
                  <c:v>-10.038765347642356</c:v>
                </c:pt>
                <c:pt idx="566">
                  <c:v>-10.049133947580028</c:v>
                </c:pt>
                <c:pt idx="567">
                  <c:v>-10.059502559659794</c:v>
                </c:pt>
                <c:pt idx="568">
                  <c:v>-10.06987118388137</c:v>
                </c:pt>
                <c:pt idx="569">
                  <c:v>-10.08023982024447</c:v>
                </c:pt>
                <c:pt idx="570">
                  <c:v>-10.09060846874881</c:v>
                </c:pt>
                <c:pt idx="571">
                  <c:v>-10.100977129394105</c:v>
                </c:pt>
                <c:pt idx="572">
                  <c:v>-10.111345802180068</c:v>
                </c:pt>
                <c:pt idx="573">
                  <c:v>-10.121714487106418</c:v>
                </c:pt>
                <c:pt idx="574">
                  <c:v>-10.132083184172867</c:v>
                </c:pt>
                <c:pt idx="575">
                  <c:v>-10.142451893379132</c:v>
                </c:pt>
                <c:pt idx="576">
                  <c:v>-10.152820614724927</c:v>
                </c:pt>
                <c:pt idx="577">
                  <c:v>-10.163189348209968</c:v>
                </c:pt>
                <c:pt idx="578">
                  <c:v>-10.17355809383397</c:v>
                </c:pt>
                <c:pt idx="579">
                  <c:v>-10.183926851596647</c:v>
                </c:pt>
                <c:pt idx="580">
                  <c:v>-10.194295621497716</c:v>
                </c:pt>
                <c:pt idx="581">
                  <c:v>-10.20466440353689</c:v>
                </c:pt>
                <c:pt idx="582">
                  <c:v>-10.215033197713886</c:v>
                </c:pt>
                <c:pt idx="583">
                  <c:v>-10.225402004028419</c:v>
                </c:pt>
                <c:pt idx="584">
                  <c:v>-10.235770822480205</c:v>
                </c:pt>
                <c:pt idx="585">
                  <c:v>-10.246139653068958</c:v>
                </c:pt>
                <c:pt idx="586">
                  <c:v>-10.256508495794392</c:v>
                </c:pt>
                <c:pt idx="587">
                  <c:v>-10.266877350656225</c:v>
                </c:pt>
                <c:pt idx="588">
                  <c:v>-10.27724621765417</c:v>
                </c:pt>
                <c:pt idx="589">
                  <c:v>-10.287615096787942</c:v>
                </c:pt>
                <c:pt idx="590">
                  <c:v>-10.297983988057258</c:v>
                </c:pt>
                <c:pt idx="591">
                  <c:v>-10.308352891461832</c:v>
                </c:pt>
                <c:pt idx="592">
                  <c:v>-10.31872180700138</c:v>
                </c:pt>
                <c:pt idx="593">
                  <c:v>-10.329090734675615</c:v>
                </c:pt>
                <c:pt idx="594">
                  <c:v>-10.339459674484255</c:v>
                </c:pt>
                <c:pt idx="595">
                  <c:v>-10.349828626427014</c:v>
                </c:pt>
                <c:pt idx="596">
                  <c:v>-10.360197590503606</c:v>
                </c:pt>
                <c:pt idx="597">
                  <c:v>-10.370566566713748</c:v>
                </c:pt>
                <c:pt idx="598">
                  <c:v>-10.380935555057155</c:v>
                </c:pt>
                <c:pt idx="599">
                  <c:v>-10.391304555533543</c:v>
                </c:pt>
                <c:pt idx="600">
                  <c:v>-10.401673568142625</c:v>
                </c:pt>
                <c:pt idx="601">
                  <c:v>-10.412042592884118</c:v>
                </c:pt>
                <c:pt idx="602">
                  <c:v>-10.422411629757738</c:v>
                </c:pt>
                <c:pt idx="603">
                  <c:v>-10.432780678763198</c:v>
                </c:pt>
                <c:pt idx="604">
                  <c:v>-10.443149739900214</c:v>
                </c:pt>
                <c:pt idx="605">
                  <c:v>-10.453518813168502</c:v>
                </c:pt>
                <c:pt idx="606">
                  <c:v>-10.463887898567776</c:v>
                </c:pt>
                <c:pt idx="607">
                  <c:v>-10.474256996097754</c:v>
                </c:pt>
                <c:pt idx="608">
                  <c:v>-10.484626105758148</c:v>
                </c:pt>
                <c:pt idx="609">
                  <c:v>-10.494995227548674</c:v>
                </c:pt>
                <c:pt idx="610">
                  <c:v>-10.505364361469049</c:v>
                </c:pt>
                <c:pt idx="611">
                  <c:v>-10.515733507518988</c:v>
                </c:pt>
                <c:pt idx="612">
                  <c:v>-10.526102665698204</c:v>
                </c:pt>
                <c:pt idx="613">
                  <c:v>-10.536471836006415</c:v>
                </c:pt>
                <c:pt idx="614">
                  <c:v>-10.546841018443335</c:v>
                </c:pt>
                <c:pt idx="615">
                  <c:v>-10.557210213008679</c:v>
                </c:pt>
                <c:pt idx="616">
                  <c:v>-10.567579419702163</c:v>
                </c:pt>
                <c:pt idx="617">
                  <c:v>-10.577948638523502</c:v>
                </c:pt>
                <c:pt idx="618">
                  <c:v>-10.58831786947241</c:v>
                </c:pt>
                <c:pt idx="619">
                  <c:v>-10.598687112548605</c:v>
                </c:pt>
                <c:pt idx="620">
                  <c:v>-10.609056367751801</c:v>
                </c:pt>
                <c:pt idx="621">
                  <c:v>-10.619425635081713</c:v>
                </c:pt>
                <c:pt idx="622">
                  <c:v>-10.629794914538056</c:v>
                </c:pt>
                <c:pt idx="623">
                  <c:v>-10.640164206120547</c:v>
                </c:pt>
                <c:pt idx="624">
                  <c:v>-10.6505335098289</c:v>
                </c:pt>
                <c:pt idx="625">
                  <c:v>-10.660902825662831</c:v>
                </c:pt>
                <c:pt idx="626">
                  <c:v>-10.671272153622054</c:v>
                </c:pt>
                <c:pt idx="627">
                  <c:v>-10.681641493706286</c:v>
                </c:pt>
                <c:pt idx="628">
                  <c:v>-10.692010845915242</c:v>
                </c:pt>
                <c:pt idx="629">
                  <c:v>-10.702380210248636</c:v>
                </c:pt>
                <c:pt idx="630">
                  <c:v>-10.712749586706185</c:v>
                </c:pt>
                <c:pt idx="631">
                  <c:v>-10.723118975287603</c:v>
                </c:pt>
                <c:pt idx="632">
                  <c:v>-10.733488375992607</c:v>
                </c:pt>
                <c:pt idx="633">
                  <c:v>-10.743857788820911</c:v>
                </c:pt>
                <c:pt idx="634">
                  <c:v>-10.75422721377223</c:v>
                </c:pt>
                <c:pt idx="635">
                  <c:v>-10.764596650846281</c:v>
                </c:pt>
                <c:pt idx="636">
                  <c:v>-10.774966100042779</c:v>
                </c:pt>
                <c:pt idx="637">
                  <c:v>-10.785335561361439</c:v>
                </c:pt>
                <c:pt idx="638">
                  <c:v>-10.795705034801976</c:v>
                </c:pt>
                <c:pt idx="639">
                  <c:v>-10.806074520364106</c:v>
                </c:pt>
                <c:pt idx="640">
                  <c:v>-10.816444018047545</c:v>
                </c:pt>
                <c:pt idx="641">
                  <c:v>-10.826813527852007</c:v>
                </c:pt>
                <c:pt idx="642">
                  <c:v>-10.837183049777208</c:v>
                </c:pt>
                <c:pt idx="643">
                  <c:v>-10.847552583822862</c:v>
                </c:pt>
                <c:pt idx="644">
                  <c:v>-10.857922129988687</c:v>
                </c:pt>
                <c:pt idx="645">
                  <c:v>-10.868291688274397</c:v>
                </c:pt>
                <c:pt idx="646">
                  <c:v>-10.878661258679708</c:v>
                </c:pt>
                <c:pt idx="647">
                  <c:v>-10.889030841204335</c:v>
                </c:pt>
                <c:pt idx="648">
                  <c:v>-10.899400435847992</c:v>
                </c:pt>
                <c:pt idx="649">
                  <c:v>-10.909770042610397</c:v>
                </c:pt>
                <c:pt idx="650">
                  <c:v>-10.920139661491264</c:v>
                </c:pt>
                <c:pt idx="651">
                  <c:v>-10.93050929249031</c:v>
                </c:pt>
                <c:pt idx="652">
                  <c:v>-10.940878935607248</c:v>
                </c:pt>
                <c:pt idx="653">
                  <c:v>-10.951248590841796</c:v>
                </c:pt>
                <c:pt idx="654">
                  <c:v>-10.961618258193669</c:v>
                </c:pt>
                <c:pt idx="655">
                  <c:v>-10.971987937662579</c:v>
                </c:pt>
                <c:pt idx="656">
                  <c:v>-10.982357629248245</c:v>
                </c:pt>
                <c:pt idx="657">
                  <c:v>-10.992727332950382</c:v>
                </c:pt>
                <c:pt idx="658">
                  <c:v>-11.003097048768705</c:v>
                </c:pt>
                <c:pt idx="659">
                  <c:v>-11.013466776702929</c:v>
                </c:pt>
                <c:pt idx="660">
                  <c:v>-11.02383651675277</c:v>
                </c:pt>
                <c:pt idx="661">
                  <c:v>-11.034206268917943</c:v>
                </c:pt>
                <c:pt idx="662">
                  <c:v>-11.044576033198164</c:v>
                </c:pt>
                <c:pt idx="663">
                  <c:v>-11.054945809593148</c:v>
                </c:pt>
                <c:pt idx="664">
                  <c:v>-11.065315598102611</c:v>
                </c:pt>
                <c:pt idx="665">
                  <c:v>-11.075685398726268</c:v>
                </c:pt>
                <c:pt idx="666">
                  <c:v>-11.086055211463835</c:v>
                </c:pt>
                <c:pt idx="667">
                  <c:v>-11.096425036315027</c:v>
                </c:pt>
                <c:pt idx="668">
                  <c:v>-11.106794873279561</c:v>
                </c:pt>
                <c:pt idx="669">
                  <c:v>-11.117164722357151</c:v>
                </c:pt>
                <c:pt idx="670">
                  <c:v>-11.127534583547513</c:v>
                </c:pt>
                <c:pt idx="671">
                  <c:v>-11.137904456850363</c:v>
                </c:pt>
                <c:pt idx="672">
                  <c:v>-11.148274342265415</c:v>
                </c:pt>
                <c:pt idx="673">
                  <c:v>-11.158644239792386</c:v>
                </c:pt>
                <c:pt idx="674">
                  <c:v>-11.169014149430989</c:v>
                </c:pt>
                <c:pt idx="675">
                  <c:v>-11.179384071180943</c:v>
                </c:pt>
                <c:pt idx="676">
                  <c:v>-11.18975400504196</c:v>
                </c:pt>
                <c:pt idx="677">
                  <c:v>-11.20012395101376</c:v>
                </c:pt>
                <c:pt idx="678">
                  <c:v>-11.210493909096055</c:v>
                </c:pt>
                <c:pt idx="679">
                  <c:v>-11.220863879288562</c:v>
                </c:pt>
                <c:pt idx="680">
                  <c:v>-11.231233861590995</c:v>
                </c:pt>
                <c:pt idx="681">
                  <c:v>-11.241603856003072</c:v>
                </c:pt>
                <c:pt idx="682">
                  <c:v>-11.251973862524506</c:v>
                </c:pt>
                <c:pt idx="683">
                  <c:v>-11.262343881155015</c:v>
                </c:pt>
                <c:pt idx="684">
                  <c:v>-11.272713911894312</c:v>
                </c:pt>
                <c:pt idx="685">
                  <c:v>-11.283083954742116</c:v>
                </c:pt>
                <c:pt idx="686">
                  <c:v>-11.29345400969814</c:v>
                </c:pt>
                <c:pt idx="687">
                  <c:v>-11.303824076762099</c:v>
                </c:pt>
                <c:pt idx="688">
                  <c:v>-11.314194155933711</c:v>
                </c:pt>
                <c:pt idx="689">
                  <c:v>-11.324564247212688</c:v>
                </c:pt>
                <c:pt idx="690">
                  <c:v>-11.334934350598749</c:v>
                </c:pt>
                <c:pt idx="691">
                  <c:v>-11.345304466091608</c:v>
                </c:pt>
                <c:pt idx="692">
                  <c:v>-11.355674593690981</c:v>
                </c:pt>
                <c:pt idx="693">
                  <c:v>-11.366044733396585</c:v>
                </c:pt>
                <c:pt idx="694">
                  <c:v>-11.376414885208133</c:v>
                </c:pt>
                <c:pt idx="695">
                  <c:v>-11.386785049125342</c:v>
                </c:pt>
                <c:pt idx="696">
                  <c:v>-11.397155225147927</c:v>
                </c:pt>
                <c:pt idx="697">
                  <c:v>-11.407525413275604</c:v>
                </c:pt>
                <c:pt idx="698">
                  <c:v>-11.417895613508088</c:v>
                </c:pt>
                <c:pt idx="699">
                  <c:v>-11.428265825845097</c:v>
                </c:pt>
                <c:pt idx="700">
                  <c:v>-11.438636050286345</c:v>
                </c:pt>
                <c:pt idx="701">
                  <c:v>-11.449006286831546</c:v>
                </c:pt>
                <c:pt idx="702">
                  <c:v>-11.459376535480418</c:v>
                </c:pt>
                <c:pt idx="703">
                  <c:v>-11.469746796232675</c:v>
                </c:pt>
                <c:pt idx="704">
                  <c:v>-11.480117069088035</c:v>
                </c:pt>
                <c:pt idx="705">
                  <c:v>-11.490487354046211</c:v>
                </c:pt>
                <c:pt idx="706">
                  <c:v>-11.500857651106919</c:v>
                </c:pt>
                <c:pt idx="707">
                  <c:v>-11.511227960269876</c:v>
                </c:pt>
                <c:pt idx="708">
                  <c:v>-11.521598281534796</c:v>
                </c:pt>
                <c:pt idx="709">
                  <c:v>-11.531968614901396</c:v>
                </c:pt>
                <c:pt idx="710">
                  <c:v>-11.542338960369392</c:v>
                </c:pt>
                <c:pt idx="711">
                  <c:v>-11.552709317938499</c:v>
                </c:pt>
                <c:pt idx="712">
                  <c:v>-11.563079687608433</c:v>
                </c:pt>
                <c:pt idx="713">
                  <c:v>-11.573450069378909</c:v>
                </c:pt>
                <c:pt idx="714">
                  <c:v>-11.583820463249642</c:v>
                </c:pt>
                <c:pt idx="715">
                  <c:v>-11.59419086922035</c:v>
                </c:pt>
                <c:pt idx="716">
                  <c:v>-11.604561287290748</c:v>
                </c:pt>
                <c:pt idx="717">
                  <c:v>-11.61493171746055</c:v>
                </c:pt>
                <c:pt idx="718">
                  <c:v>-11.625302159729474</c:v>
                </c:pt>
                <c:pt idx="719">
                  <c:v>-11.635672614097233</c:v>
                </c:pt>
                <c:pt idx="720">
                  <c:v>-11.646043080563544</c:v>
                </c:pt>
                <c:pt idx="721">
                  <c:v>-11.656413559128124</c:v>
                </c:pt>
                <c:pt idx="722">
                  <c:v>-11.666784049790687</c:v>
                </c:pt>
                <c:pt idx="723">
                  <c:v>-11.677154552550949</c:v>
                </c:pt>
                <c:pt idx="724">
                  <c:v>-11.687525067408625</c:v>
                </c:pt>
                <c:pt idx="725">
                  <c:v>-11.697895594363434</c:v>
                </c:pt>
                <c:pt idx="726">
                  <c:v>-11.708266133415089</c:v>
                </c:pt>
                <c:pt idx="727">
                  <c:v>-11.718636684563306</c:v>
                </c:pt>
                <c:pt idx="728">
                  <c:v>-11.7290072478078</c:v>
                </c:pt>
                <c:pt idx="729">
                  <c:v>-11.739377823148288</c:v>
                </c:pt>
                <c:pt idx="730">
                  <c:v>-11.749748410584486</c:v>
                </c:pt>
                <c:pt idx="731">
                  <c:v>-11.760119010116108</c:v>
                </c:pt>
                <c:pt idx="732">
                  <c:v>-11.770489621742872</c:v>
                </c:pt>
                <c:pt idx="733">
                  <c:v>-11.780860245464492</c:v>
                </c:pt>
                <c:pt idx="734">
                  <c:v>-11.791230881280685</c:v>
                </c:pt>
                <c:pt idx="735">
                  <c:v>-11.801601529191165</c:v>
                </c:pt>
                <c:pt idx="736">
                  <c:v>-11.81197218919565</c:v>
                </c:pt>
                <c:pt idx="737">
                  <c:v>-11.822342861293855</c:v>
                </c:pt>
                <c:pt idx="738">
                  <c:v>-11.832713545485495</c:v>
                </c:pt>
                <c:pt idx="739">
                  <c:v>-11.843084241770285</c:v>
                </c:pt>
                <c:pt idx="740">
                  <c:v>-11.853454950147942</c:v>
                </c:pt>
                <c:pt idx="741">
                  <c:v>-11.863825670618182</c:v>
                </c:pt>
                <c:pt idx="742">
                  <c:v>-11.87419640318072</c:v>
                </c:pt>
                <c:pt idx="743">
                  <c:v>-11.884567147835273</c:v>
                </c:pt>
                <c:pt idx="744">
                  <c:v>-11.894937904581557</c:v>
                </c:pt>
                <c:pt idx="745">
                  <c:v>-11.905308673419286</c:v>
                </c:pt>
                <c:pt idx="746">
                  <c:v>-11.915679454348178</c:v>
                </c:pt>
                <c:pt idx="747">
                  <c:v>-11.926050247367947</c:v>
                </c:pt>
                <c:pt idx="748">
                  <c:v>-11.936421052478307</c:v>
                </c:pt>
                <c:pt idx="749">
                  <c:v>-11.946791869678977</c:v>
                </c:pt>
                <c:pt idx="750">
                  <c:v>-11.957162698969672</c:v>
                </c:pt>
                <c:pt idx="751">
                  <c:v>-11.967533540350107</c:v>
                </c:pt>
                <c:pt idx="752">
                  <c:v>-11.977904393819999</c:v>
                </c:pt>
                <c:pt idx="753">
                  <c:v>-11.988275259379064</c:v>
                </c:pt>
                <c:pt idx="754">
                  <c:v>-11.998646137027016</c:v>
                </c:pt>
                <c:pt idx="755">
                  <c:v>-12.009017026763575</c:v>
                </c:pt>
                <c:pt idx="756">
                  <c:v>-12.019387928588452</c:v>
                </c:pt>
                <c:pt idx="757">
                  <c:v>-12.029758842501366</c:v>
                </c:pt>
                <c:pt idx="758">
                  <c:v>-12.04012976850203</c:v>
                </c:pt>
                <c:pt idx="759">
                  <c:v>-12.050500706590162</c:v>
                </c:pt>
                <c:pt idx="760">
                  <c:v>-12.060871656765476</c:v>
                </c:pt>
                <c:pt idx="761">
                  <c:v>-12.071242619027691</c:v>
                </c:pt>
                <c:pt idx="762">
                  <c:v>-12.08161359337652</c:v>
                </c:pt>
                <c:pt idx="763">
                  <c:v>-12.09198457981168</c:v>
                </c:pt>
                <c:pt idx="764">
                  <c:v>-12.102355578332887</c:v>
                </c:pt>
                <c:pt idx="765">
                  <c:v>-12.112726588939855</c:v>
                </c:pt>
                <c:pt idx="766">
                  <c:v>-12.123097611632303</c:v>
                </c:pt>
                <c:pt idx="767">
                  <c:v>-12.133468646409945</c:v>
                </c:pt>
                <c:pt idx="768">
                  <c:v>-12.143839693272497</c:v>
                </c:pt>
                <c:pt idx="769">
                  <c:v>-12.154210752219676</c:v>
                </c:pt>
                <c:pt idx="770">
                  <c:v>-12.164581823251195</c:v>
                </c:pt>
                <c:pt idx="771">
                  <c:v>-12.174952906366773</c:v>
                </c:pt>
                <c:pt idx="772">
                  <c:v>-12.185324001566125</c:v>
                </c:pt>
                <c:pt idx="773">
                  <c:v>-12.195695108848966</c:v>
                </c:pt>
                <c:pt idx="774">
                  <c:v>-12.206066228215013</c:v>
                </c:pt>
                <c:pt idx="775">
                  <c:v>-12.216437359663981</c:v>
                </c:pt>
                <c:pt idx="776">
                  <c:v>-12.226808503195587</c:v>
                </c:pt>
                <c:pt idx="777">
                  <c:v>-12.237179658809547</c:v>
                </c:pt>
                <c:pt idx="778">
                  <c:v>-12.247550826505575</c:v>
                </c:pt>
                <c:pt idx="779">
                  <c:v>-12.257922006283389</c:v>
                </c:pt>
                <c:pt idx="780">
                  <c:v>-12.268293198142704</c:v>
                </c:pt>
                <c:pt idx="781">
                  <c:v>-12.278664402083235</c:v>
                </c:pt>
                <c:pt idx="782">
                  <c:v>-12.2890356181047</c:v>
                </c:pt>
                <c:pt idx="783">
                  <c:v>-12.299406846206814</c:v>
                </c:pt>
                <c:pt idx="784">
                  <c:v>-12.309778086389294</c:v>
                </c:pt>
                <c:pt idx="785">
                  <c:v>-12.320149338651852</c:v>
                </c:pt>
                <c:pt idx="786">
                  <c:v>-12.330520602994207</c:v>
                </c:pt>
                <c:pt idx="787">
                  <c:v>-12.340891879416077</c:v>
                </c:pt>
                <c:pt idx="788">
                  <c:v>-12.351263167917175</c:v>
                </c:pt>
                <c:pt idx="789">
                  <c:v>-12.361634468497217</c:v>
                </c:pt>
                <c:pt idx="790">
                  <c:v>-12.372005781155918</c:v>
                </c:pt>
                <c:pt idx="791">
                  <c:v>-12.382377105892997</c:v>
                </c:pt>
                <c:pt idx="792">
                  <c:v>-12.39274844270817</c:v>
                </c:pt>
                <c:pt idx="793">
                  <c:v>-12.403119791601149</c:v>
                </c:pt>
                <c:pt idx="794">
                  <c:v>-12.413491152571654</c:v>
                </c:pt>
                <c:pt idx="795">
                  <c:v>-12.423862525619398</c:v>
                </c:pt>
                <c:pt idx="796">
                  <c:v>-12.4342339107441</c:v>
                </c:pt>
                <c:pt idx="797">
                  <c:v>-12.444605307945473</c:v>
                </c:pt>
                <c:pt idx="798">
                  <c:v>-12.454976717223236</c:v>
                </c:pt>
                <c:pt idx="799">
                  <c:v>-12.465348138577102</c:v>
                </c:pt>
                <c:pt idx="800">
                  <c:v>-12.47571957200679</c:v>
                </c:pt>
                <c:pt idx="801">
                  <c:v>-12.486091017512013</c:v>
                </c:pt>
                <c:pt idx="802">
                  <c:v>-12.496462475092489</c:v>
                </c:pt>
                <c:pt idx="803">
                  <c:v>-12.506833944747934</c:v>
                </c:pt>
                <c:pt idx="804">
                  <c:v>-12.517205426478062</c:v>
                </c:pt>
                <c:pt idx="805">
                  <c:v>-12.527576920282591</c:v>
                </c:pt>
                <c:pt idx="806">
                  <c:v>-12.537948426161238</c:v>
                </c:pt>
                <c:pt idx="807">
                  <c:v>-12.548319944113716</c:v>
                </c:pt>
                <c:pt idx="808">
                  <c:v>-12.558691474139744</c:v>
                </c:pt>
                <c:pt idx="809">
                  <c:v>-12.569063016239035</c:v>
                </c:pt>
                <c:pt idx="810">
                  <c:v>-12.579434570411307</c:v>
                </c:pt>
                <c:pt idx="811">
                  <c:v>-12.589806136656275</c:v>
                </c:pt>
                <c:pt idx="812">
                  <c:v>-12.600177714973658</c:v>
                </c:pt>
                <c:pt idx="813">
                  <c:v>-12.610549305363168</c:v>
                </c:pt>
                <c:pt idx="814">
                  <c:v>-12.620920907824523</c:v>
                </c:pt>
                <c:pt idx="815">
                  <c:v>-12.631292522357439</c:v>
                </c:pt>
                <c:pt idx="816">
                  <c:v>-12.641664148961633</c:v>
                </c:pt>
                <c:pt idx="817">
                  <c:v>-12.652035787636819</c:v>
                </c:pt>
                <c:pt idx="818">
                  <c:v>-12.662407438382715</c:v>
                </c:pt>
                <c:pt idx="819">
                  <c:v>-12.672779101199035</c:v>
                </c:pt>
                <c:pt idx="820">
                  <c:v>-12.683150776085498</c:v>
                </c:pt>
                <c:pt idx="821">
                  <c:v>-12.693522463041816</c:v>
                </c:pt>
                <c:pt idx="822">
                  <c:v>-12.703894162067709</c:v>
                </c:pt>
                <c:pt idx="823">
                  <c:v>-12.714265873162891</c:v>
                </c:pt>
                <c:pt idx="824">
                  <c:v>-12.724637596327078</c:v>
                </c:pt>
                <c:pt idx="825">
                  <c:v>-12.735009331559988</c:v>
                </c:pt>
                <c:pt idx="826">
                  <c:v>-12.745381078861335</c:v>
                </c:pt>
                <c:pt idx="827">
                  <c:v>-12.755752838230837</c:v>
                </c:pt>
                <c:pt idx="828">
                  <c:v>-12.766124609668209</c:v>
                </c:pt>
                <c:pt idx="829">
                  <c:v>-12.776496393173167</c:v>
                </c:pt>
                <c:pt idx="830">
                  <c:v>-12.786868188745427</c:v>
                </c:pt>
                <c:pt idx="831">
                  <c:v>-12.797239996384706</c:v>
                </c:pt>
                <c:pt idx="832">
                  <c:v>-12.807611816090718</c:v>
                </c:pt>
                <c:pt idx="833">
                  <c:v>-12.817983647863182</c:v>
                </c:pt>
                <c:pt idx="834">
                  <c:v>-12.828355491701812</c:v>
                </c:pt>
                <c:pt idx="835">
                  <c:v>-12.838727347606325</c:v>
                </c:pt>
                <c:pt idx="836">
                  <c:v>-12.849099215576437</c:v>
                </c:pt>
                <c:pt idx="837">
                  <c:v>-12.859471095611864</c:v>
                </c:pt>
                <c:pt idx="838">
                  <c:v>-12.869842987712323</c:v>
                </c:pt>
                <c:pt idx="839">
                  <c:v>-12.880214891877529</c:v>
                </c:pt>
                <c:pt idx="840">
                  <c:v>-12.890586808107198</c:v>
                </c:pt>
                <c:pt idx="841">
                  <c:v>-12.900958736401048</c:v>
                </c:pt>
                <c:pt idx="842">
                  <c:v>-12.911330676758794</c:v>
                </c:pt>
                <c:pt idx="843">
                  <c:v>-12.921702629180153</c:v>
                </c:pt>
                <c:pt idx="844">
                  <c:v>-12.93207459366484</c:v>
                </c:pt>
                <c:pt idx="845">
                  <c:v>-12.942446570212571</c:v>
                </c:pt>
                <c:pt idx="846">
                  <c:v>-12.952818558823063</c:v>
                </c:pt>
                <c:pt idx="847">
                  <c:v>-12.963190559496031</c:v>
                </c:pt>
                <c:pt idx="848">
                  <c:v>-12.973562572231192</c:v>
                </c:pt>
                <c:pt idx="849">
                  <c:v>-12.983934597028263</c:v>
                </c:pt>
                <c:pt idx="850">
                  <c:v>-12.994306633886959</c:v>
                </c:pt>
                <c:pt idx="851">
                  <c:v>-13.004678682806997</c:v>
                </c:pt>
                <c:pt idx="852">
                  <c:v>-13.015050743788093</c:v>
                </c:pt>
                <c:pt idx="853">
                  <c:v>-13.025422816829963</c:v>
                </c:pt>
                <c:pt idx="854">
                  <c:v>-13.035794901932322</c:v>
                </c:pt>
                <c:pt idx="855">
                  <c:v>-13.046166999094888</c:v>
                </c:pt>
                <c:pt idx="856">
                  <c:v>-13.056539108317377</c:v>
                </c:pt>
                <c:pt idx="857">
                  <c:v>-13.066911229599505</c:v>
                </c:pt>
                <c:pt idx="858">
                  <c:v>-13.077283362940987</c:v>
                </c:pt>
                <c:pt idx="859">
                  <c:v>-13.087655508341541</c:v>
                </c:pt>
                <c:pt idx="860">
                  <c:v>-13.098027665800883</c:v>
                </c:pt>
                <c:pt idx="861">
                  <c:v>-13.108399835318728</c:v>
                </c:pt>
                <c:pt idx="862">
                  <c:v>-13.118772016894793</c:v>
                </c:pt>
                <c:pt idx="863">
                  <c:v>-13.129144210528795</c:v>
                </c:pt>
                <c:pt idx="864">
                  <c:v>-13.139516416220449</c:v>
                </c:pt>
                <c:pt idx="865">
                  <c:v>-13.149888633969471</c:v>
                </c:pt>
                <c:pt idx="866">
                  <c:v>-13.16026086377558</c:v>
                </c:pt>
                <c:pt idx="867">
                  <c:v>-13.170633105638489</c:v>
                </c:pt>
                <c:pt idx="868">
                  <c:v>-13.181005359557915</c:v>
                </c:pt>
                <c:pt idx="869">
                  <c:v>-13.191377625533576</c:v>
                </c:pt>
                <c:pt idx="870">
                  <c:v>-13.201749903565187</c:v>
                </c:pt>
                <c:pt idx="871">
                  <c:v>-13.212122193652464</c:v>
                </c:pt>
                <c:pt idx="872">
                  <c:v>-13.222494495795123</c:v>
                </c:pt>
                <c:pt idx="873">
                  <c:v>-13.232866809992881</c:v>
                </c:pt>
                <c:pt idx="874">
                  <c:v>-13.243239136245455</c:v>
                </c:pt>
                <c:pt idx="875">
                  <c:v>-13.25361147455256</c:v>
                </c:pt>
                <c:pt idx="876">
                  <c:v>-13.263983824913913</c:v>
                </c:pt>
                <c:pt idx="877">
                  <c:v>-13.27435618732923</c:v>
                </c:pt>
                <c:pt idx="878">
                  <c:v>-13.284728561798227</c:v>
                </c:pt>
                <c:pt idx="879">
                  <c:v>-13.29510094832062</c:v>
                </c:pt>
                <c:pt idx="880">
                  <c:v>-13.305473346896127</c:v>
                </c:pt>
                <c:pt idx="881">
                  <c:v>-13.315845757524464</c:v>
                </c:pt>
                <c:pt idx="882">
                  <c:v>-13.326218180205345</c:v>
                </c:pt>
                <c:pt idx="883">
                  <c:v>-13.336590614938489</c:v>
                </c:pt>
                <c:pt idx="884">
                  <c:v>-13.34696306172361</c:v>
                </c:pt>
                <c:pt idx="885">
                  <c:v>-13.357335520560426</c:v>
                </c:pt>
                <c:pt idx="886">
                  <c:v>-13.367707991448652</c:v>
                </c:pt>
                <c:pt idx="887">
                  <c:v>-13.378080474388007</c:v>
                </c:pt>
                <c:pt idx="888">
                  <c:v>-13.388452969378205</c:v>
                </c:pt>
                <c:pt idx="889">
                  <c:v>-13.398825476418963</c:v>
                </c:pt>
                <c:pt idx="890">
                  <c:v>-13.409197995509997</c:v>
                </c:pt>
                <c:pt idx="891">
                  <c:v>-13.419570526651023</c:v>
                </c:pt>
                <c:pt idx="892">
                  <c:v>-13.429943069841759</c:v>
                </c:pt>
                <c:pt idx="893">
                  <c:v>-13.44031562508192</c:v>
                </c:pt>
                <c:pt idx="894">
                  <c:v>-13.450688192371222</c:v>
                </c:pt>
                <c:pt idx="895">
                  <c:v>-13.461060771709382</c:v>
                </c:pt>
                <c:pt idx="896">
                  <c:v>-13.471433363096118</c:v>
                </c:pt>
                <c:pt idx="897">
                  <c:v>-13.481805966531143</c:v>
                </c:pt>
                <c:pt idx="898">
                  <c:v>-13.492178582014175</c:v>
                </c:pt>
                <c:pt idx="899">
                  <c:v>-13.502551209544931</c:v>
                </c:pt>
                <c:pt idx="900">
                  <c:v>-13.512923849123128</c:v>
                </c:pt>
                <c:pt idx="901">
                  <c:v>-13.523296500748481</c:v>
                </c:pt>
                <c:pt idx="902">
                  <c:v>-13.533669164420706</c:v>
                </c:pt>
                <c:pt idx="903">
                  <c:v>-13.544041840139521</c:v>
                </c:pt>
                <c:pt idx="904">
                  <c:v>-13.55441452790464</c:v>
                </c:pt>
                <c:pt idx="905">
                  <c:v>-13.564787227715781</c:v>
                </c:pt>
                <c:pt idx="906">
                  <c:v>-13.575159939572661</c:v>
                </c:pt>
                <c:pt idx="907">
                  <c:v>-13.585532663474995</c:v>
                </c:pt>
                <c:pt idx="908">
                  <c:v>-13.595905399422501</c:v>
                </c:pt>
                <c:pt idx="909">
                  <c:v>-13.606278147414894</c:v>
                </c:pt>
                <c:pt idx="910">
                  <c:v>-13.616650907451891</c:v>
                </c:pt>
                <c:pt idx="911">
                  <c:v>-13.627023679533208</c:v>
                </c:pt>
                <c:pt idx="912">
                  <c:v>-13.637396463658561</c:v>
                </c:pt>
                <c:pt idx="913">
                  <c:v>-13.647769259827669</c:v>
                </c:pt>
                <c:pt idx="914">
                  <c:v>-13.658142068040245</c:v>
                </c:pt>
                <c:pt idx="915">
                  <c:v>-13.668514888296007</c:v>
                </c:pt>
                <c:pt idx="916">
                  <c:v>-13.678887720594673</c:v>
                </c:pt>
                <c:pt idx="917">
                  <c:v>-13.689260564935958</c:v>
                </c:pt>
                <c:pt idx="918">
                  <c:v>-13.699633421319579</c:v>
                </c:pt>
                <c:pt idx="919">
                  <c:v>-13.71000628974525</c:v>
                </c:pt>
                <c:pt idx="920">
                  <c:v>-13.72037917021269</c:v>
                </c:pt>
                <c:pt idx="921">
                  <c:v>-13.730752062721614</c:v>
                </c:pt>
                <c:pt idx="922">
                  <c:v>-13.741124967271739</c:v>
                </c:pt>
                <c:pt idx="923">
                  <c:v>-13.751497883862783</c:v>
                </c:pt>
                <c:pt idx="924">
                  <c:v>-13.761870812494461</c:v>
                </c:pt>
                <c:pt idx="925">
                  <c:v>-13.772243753166489</c:v>
                </c:pt>
                <c:pt idx="926">
                  <c:v>-13.782616705878585</c:v>
                </c:pt>
                <c:pt idx="927">
                  <c:v>-13.792989670630464</c:v>
                </c:pt>
                <c:pt idx="928">
                  <c:v>-13.803362647421842</c:v>
                </c:pt>
                <c:pt idx="929">
                  <c:v>-13.813735636252439</c:v>
                </c:pt>
                <c:pt idx="930">
                  <c:v>-13.824108637121968</c:v>
                </c:pt>
                <c:pt idx="931">
                  <c:v>-13.834481650030147</c:v>
                </c:pt>
                <c:pt idx="932">
                  <c:v>-13.844854674976693</c:v>
                </c:pt>
                <c:pt idx="933">
                  <c:v>-13.855227711961321</c:v>
                </c:pt>
                <c:pt idx="934">
                  <c:v>-13.865600760983748</c:v>
                </c:pt>
                <c:pt idx="935">
                  <c:v>-13.87597382204369</c:v>
                </c:pt>
                <c:pt idx="936">
                  <c:v>-13.886346895140864</c:v>
                </c:pt>
                <c:pt idx="937">
                  <c:v>-13.896719980274987</c:v>
                </c:pt>
                <c:pt idx="938">
                  <c:v>-13.907093077445776</c:v>
                </c:pt>
                <c:pt idx="939">
                  <c:v>-13.917466186652947</c:v>
                </c:pt>
                <c:pt idx="940">
                  <c:v>-13.927839307896216</c:v>
                </c:pt>
                <c:pt idx="941">
                  <c:v>-13.938212441175299</c:v>
                </c:pt>
                <c:pt idx="942">
                  <c:v>-13.948585586489914</c:v>
                </c:pt>
                <c:pt idx="943">
                  <c:v>-13.958958743839776</c:v>
                </c:pt>
                <c:pt idx="944">
                  <c:v>-13.969331913224604</c:v>
                </c:pt>
                <c:pt idx="945">
                  <c:v>-13.979705094644112</c:v>
                </c:pt>
                <c:pt idx="946">
                  <c:v>-13.990078288098017</c:v>
                </c:pt>
                <c:pt idx="947">
                  <c:v>-14.000451493586036</c:v>
                </c:pt>
                <c:pt idx="948">
                  <c:v>-14.010824711107887</c:v>
                </c:pt>
                <c:pt idx="949">
                  <c:v>-14.021197940663285</c:v>
                </c:pt>
                <c:pt idx="950">
                  <c:v>-14.031571182251946</c:v>
                </c:pt>
                <c:pt idx="951">
                  <c:v>-14.041944435873589</c:v>
                </c:pt>
                <c:pt idx="952">
                  <c:v>-14.052317701527928</c:v>
                </c:pt>
                <c:pt idx="953">
                  <c:v>-14.062690979214681</c:v>
                </c:pt>
                <c:pt idx="954">
                  <c:v>-14.073064268933564</c:v>
                </c:pt>
                <c:pt idx="955">
                  <c:v>-14.083437570684293</c:v>
                </c:pt>
                <c:pt idx="956">
                  <c:v>-14.093810884466585</c:v>
                </c:pt>
                <c:pt idx="957">
                  <c:v>-14.104184210280158</c:v>
                </c:pt>
                <c:pt idx="958">
                  <c:v>-14.114557548124727</c:v>
                </c:pt>
                <c:pt idx="959">
                  <c:v>-14.124930898000009</c:v>
                </c:pt>
                <c:pt idx="960">
                  <c:v>-14.135304259905721</c:v>
                </c:pt>
                <c:pt idx="961">
                  <c:v>-14.145677633841579</c:v>
                </c:pt>
                <c:pt idx="962">
                  <c:v>-14.1560510198073</c:v>
                </c:pt>
                <c:pt idx="963">
                  <c:v>-14.166424417802601</c:v>
                </c:pt>
                <c:pt idx="964">
                  <c:v>-14.176797827827198</c:v>
                </c:pt>
                <c:pt idx="965">
                  <c:v>-14.187171249880807</c:v>
                </c:pt>
                <c:pt idx="966">
                  <c:v>-14.197544683963146</c:v>
                </c:pt>
                <c:pt idx="967">
                  <c:v>-14.207918130073931</c:v>
                </c:pt>
                <c:pt idx="968">
                  <c:v>-14.21829158821288</c:v>
                </c:pt>
                <c:pt idx="969">
                  <c:v>-14.228665058379708</c:v>
                </c:pt>
                <c:pt idx="970">
                  <c:v>-14.239038540574132</c:v>
                </c:pt>
                <c:pt idx="971">
                  <c:v>-14.249412034795869</c:v>
                </c:pt>
                <c:pt idx="972">
                  <c:v>-14.259785541044634</c:v>
                </c:pt>
                <c:pt idx="973">
                  <c:v>-14.270159059320147</c:v>
                </c:pt>
                <c:pt idx="974">
                  <c:v>-14.280532589622121</c:v>
                </c:pt>
                <c:pt idx="975">
                  <c:v>-14.290906131950274</c:v>
                </c:pt>
                <c:pt idx="976">
                  <c:v>-14.301279686304325</c:v>
                </c:pt>
                <c:pt idx="977">
                  <c:v>-14.311653252683987</c:v>
                </c:pt>
                <c:pt idx="978">
                  <c:v>-14.32202683108898</c:v>
                </c:pt>
                <c:pt idx="979">
                  <c:v>-14.332400421519019</c:v>
                </c:pt>
                <c:pt idx="980">
                  <c:v>-14.342774023973819</c:v>
                </c:pt>
                <c:pt idx="981">
                  <c:v>-14.353147638453098</c:v>
                </c:pt>
                <c:pt idx="982">
                  <c:v>-14.363521264956574</c:v>
                </c:pt>
                <c:pt idx="983">
                  <c:v>-14.373894903483963</c:v>
                </c:pt>
                <c:pt idx="984">
                  <c:v>-14.384268554034982</c:v>
                </c:pt>
                <c:pt idx="985">
                  <c:v>-14.394642216609347</c:v>
                </c:pt>
                <c:pt idx="986">
                  <c:v>-14.405015891206775</c:v>
                </c:pt>
                <c:pt idx="987">
                  <c:v>-14.415389577826982</c:v>
                </c:pt>
                <c:pt idx="988">
                  <c:v>-14.425763276469686</c:v>
                </c:pt>
                <c:pt idx="989">
                  <c:v>-14.436136987134603</c:v>
                </c:pt>
                <c:pt idx="990">
                  <c:v>-14.44651070982145</c:v>
                </c:pt>
                <c:pt idx="991">
                  <c:v>-14.456884444529942</c:v>
                </c:pt>
                <c:pt idx="992">
                  <c:v>-14.467258191259798</c:v>
                </c:pt>
                <c:pt idx="993">
                  <c:v>-14.477631950010736</c:v>
                </c:pt>
                <c:pt idx="994">
                  <c:v>-14.488005720782468</c:v>
                </c:pt>
                <c:pt idx="995">
                  <c:v>-14.498379503574714</c:v>
                </c:pt>
                <c:pt idx="996">
                  <c:v>-14.508753298387191</c:v>
                </c:pt>
                <c:pt idx="997">
                  <c:v>-14.519127105219615</c:v>
                </c:pt>
                <c:pt idx="998">
                  <c:v>-14.529500924071703</c:v>
                </c:pt>
                <c:pt idx="999">
                  <c:v>-14.53987475494317</c:v>
                </c:pt>
                <c:pt idx="1000">
                  <c:v>-14.550248597833736</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Abaco!$K$43:$K$51</c:f>
              <c:numCache>
                <c:formatCode>General" m/s"</c:formatCode>
                <c:ptCount val="9"/>
                <c:pt idx="0">
                  <c:v>0.80796981852254368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Abaco!$K$52:$K$60</c:f>
              <c:numCache>
                <c:formatCode>General" m/s"</c:formatCode>
                <c:ptCount val="9"/>
                <c:pt idx="0">
                  <c:v>0.40398490927024355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Abaco!$K$61:$K$69</c:f>
              <c:numCache>
                <c:formatCode>General" m/s"</c:formatCode>
                <c:ptCount val="9"/>
                <c:pt idx="0">
                  <c:v>0.26932327284682905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1E-4</c:v>
                </c:pt>
                <c:pt idx="1">
                  <c:v>1.2483500000000001</c:v>
                </c:pt>
                <c:pt idx="2">
                  <c:v>2.4966000000000004</c:v>
                </c:pt>
                <c:pt idx="3">
                  <c:v>3.7448500000000005</c:v>
                </c:pt>
                <c:pt idx="4">
                  <c:v>4.9931000000000001</c:v>
                </c:pt>
                <c:pt idx="5">
                  <c:v>6.2413500000000006</c:v>
                </c:pt>
                <c:pt idx="6">
                  <c:v>7.4896000000000003</c:v>
                </c:pt>
                <c:pt idx="7">
                  <c:v>8.7378499999999999</c:v>
                </c:pt>
                <c:pt idx="8">
                  <c:v>9.9861000000000004</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4993"/>
</file>

<file path=xl/ctrlProps/ctrlProp3.xml><?xml version="1.0" encoding="utf-8"?>
<formControlPr xmlns="http://schemas.microsoft.com/office/spreadsheetml/2009/9/main" objectType="Spin" dx="15" fmlaLink="$C$13" inc="50" max="30000" noThreeD="1" page="10" val="542"/>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5"/>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4993"/>
</file>

<file path=xl/ctrlProps/ctrlProp13.xml><?xml version="1.0" encoding="utf-8"?>
<formControlPr xmlns="http://schemas.microsoft.com/office/spreadsheetml/2009/9/main" objectType="Spin" dx="15" fmlaLink="$C$12" inc="100" max="30000" noThreeD="1" page="10" val="4993"/>
</file>

<file path=xl/ctrlProps/ctrlProp14.xml><?xml version="1.0" encoding="utf-8"?>
<formControlPr xmlns="http://schemas.microsoft.com/office/spreadsheetml/2009/9/main" objectType="Spin" dx="15" fmlaLink="Stabilito!C12" inc="100" max="30000" noThreeD="1" page="10" val="4993"/>
</file>

<file path=xl/ctrlProps/ctrlProp15.xml><?xml version="1.0" encoding="utf-8"?>
<formControlPr xmlns="http://schemas.microsoft.com/office/spreadsheetml/2009/9/main" objectType="Spin" dx="15" fmlaLink="$B$44" inc="50" max="30000" noThreeD="1" page="10" val="350"/>
</file>

<file path=xl/ctrlProps/ctrlProp16.xml><?xml version="1.0" encoding="utf-8"?>
<formControlPr xmlns="http://schemas.microsoft.com/office/spreadsheetml/2009/9/main" objectType="Spin" dx="15" fmlaLink="$B$46" inc="50" max="30000" noThreeD="1" page="10" val="35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4993"/>
</file>

<file path=xl/ctrlProps/ctrlProp20.xml><?xml version="1.0" encoding="utf-8"?>
<formControlPr xmlns="http://schemas.microsoft.com/office/spreadsheetml/2009/9/main" objectType="Spin" dx="15" fmlaLink="Stabilito!C12" inc="100" max="30000" noThreeD="1" page="10" val="499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sp02_v3\Alpha\alpha.xlsx" TargetMode="External"/><Relationship Id="rId1" Type="http://schemas.openxmlformats.org/officeDocument/2006/relationships/externalLinkPath" Target="alp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sheetData sheetId="1"/>
      <sheetData sheetId="2"/>
      <sheetData sheetId="3">
        <row r="2">
          <cell r="L2">
            <v>0.65200000000000002</v>
          </cell>
        </row>
      </sheetData>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C13" sqref="C13"/>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99" t="s">
        <v>53</v>
      </c>
      <c r="D2" s="599"/>
      <c r="L2" s="147" t="str">
        <f>"Language/Langue"</f>
        <v>Language/Langue</v>
      </c>
      <c r="M2" s="624" t="s">
        <v>1</v>
      </c>
      <c r="N2" s="624"/>
      <c r="O2" s="624"/>
      <c r="P2" s="625"/>
      <c r="Q2" s="27"/>
    </row>
    <row r="3" spans="1:20" ht="12.75" customHeight="1" x14ac:dyDescent="0.2">
      <c r="A3" s="25"/>
      <c r="C3" s="599"/>
      <c r="D3" s="599"/>
      <c r="L3" s="632"/>
      <c r="M3" s="632"/>
      <c r="N3" s="45"/>
      <c r="Q3" s="27"/>
    </row>
    <row r="4" spans="1:20" ht="12.75" customHeight="1" x14ac:dyDescent="0.2">
      <c r="A4" s="25"/>
      <c r="C4" s="600" t="str">
        <f>IF(Lang="Français","Stabilité de fusée à ailerons",IF(Lang="English","Stability for rocket with fins",""))</f>
        <v>Stabilité de fusée à ailerons</v>
      </c>
      <c r="D4" s="600"/>
      <c r="L4" s="33"/>
      <c r="M4" s="624" t="s">
        <v>570</v>
      </c>
      <c r="N4" s="624"/>
      <c r="O4" s="624"/>
      <c r="P4" s="625"/>
      <c r="Q4" s="27"/>
    </row>
    <row r="5" spans="1:20" ht="12.75" customHeight="1" x14ac:dyDescent="0.25">
      <c r="A5" s="25"/>
      <c r="B5" s="28"/>
      <c r="C5" s="581"/>
      <c r="D5" s="581"/>
      <c r="L5" s="33"/>
      <c r="M5" s="606" t="s">
        <v>156</v>
      </c>
      <c r="N5" s="607"/>
      <c r="O5" s="635" t="s">
        <v>157</v>
      </c>
      <c r="P5" s="635"/>
      <c r="Q5" s="29"/>
    </row>
    <row r="6" spans="1:20" ht="12.75" customHeight="1" thickBot="1" x14ac:dyDescent="0.25">
      <c r="A6" s="25"/>
      <c r="B6" s="87"/>
      <c r="C6" s="594" t="str">
        <f>IF(Lang="Français","Remplir les cases jaunes",IF(Lang="English","Fill-in yellow cells only",""))</f>
        <v>Remplir les cases jaunes</v>
      </c>
      <c r="D6" s="594"/>
      <c r="L6" s="139" t="str">
        <f>IF(Lang="Français","Longueur      'L'",IF(Lang="English","Length      'L'",""))</f>
        <v>Longueur      'L'</v>
      </c>
      <c r="M6" s="595">
        <v>60</v>
      </c>
      <c r="N6" s="596"/>
      <c r="O6" s="616">
        <v>50</v>
      </c>
      <c r="P6" s="616"/>
      <c r="Q6" s="29"/>
    </row>
    <row r="7" spans="1:20" ht="12.75" customHeight="1" thickTop="1" thickBot="1" x14ac:dyDescent="0.25">
      <c r="A7" s="25"/>
      <c r="B7" s="31"/>
      <c r="C7" s="602" t="str">
        <f>IF(Lang="Français","Fusée",IF(Lang="English","Rocket",""))</f>
        <v>Fusée</v>
      </c>
      <c r="D7" s="603"/>
      <c r="L7" s="139" t="str">
        <f>IF(Lang="Français","Diamètre     'D1'",IF(Lang="English","Diameter 'D1'",""))</f>
        <v>Diamètre     'D1'</v>
      </c>
      <c r="M7" s="595">
        <v>84</v>
      </c>
      <c r="N7" s="596"/>
      <c r="O7" s="616">
        <v>104</v>
      </c>
      <c r="P7" s="616"/>
      <c r="Q7" s="29"/>
    </row>
    <row r="8" spans="1:20" ht="12.75" customHeight="1" thickTop="1" x14ac:dyDescent="0.2">
      <c r="A8" s="25"/>
      <c r="B8" s="138" t="str">
        <f>IF(Lang="Français","Nom",IF(Lang="English","Name",""))</f>
        <v>Nom</v>
      </c>
      <c r="C8" s="597" t="s">
        <v>571</v>
      </c>
      <c r="D8" s="597"/>
      <c r="E8" s="90"/>
      <c r="K8" s="33"/>
      <c r="L8" s="139" t="str">
        <f>IF(Lang="Français","Diamètre     'D2'",IF(Lang="English","Diameter 'D2'",""))</f>
        <v>Diamètre     'D2'</v>
      </c>
      <c r="M8" s="595">
        <v>104</v>
      </c>
      <c r="N8" s="596"/>
      <c r="O8" s="616">
        <v>84</v>
      </c>
      <c r="P8" s="616"/>
      <c r="Q8" s="29"/>
    </row>
    <row r="9" spans="1:20" ht="12.75" customHeight="1" x14ac:dyDescent="0.2">
      <c r="A9" s="25"/>
      <c r="B9" s="138" t="s">
        <v>4</v>
      </c>
      <c r="C9" s="598" t="s">
        <v>568</v>
      </c>
      <c r="D9" s="598"/>
      <c r="E9" s="90"/>
      <c r="K9" s="33"/>
      <c r="L9" s="139" t="str">
        <f>IF(Lang="Français","Implantation 'x'",IF(Lang="English","Basement 'x'",""))</f>
        <v>Implantation 'x'</v>
      </c>
      <c r="M9" s="595">
        <v>1</v>
      </c>
      <c r="N9" s="596"/>
      <c r="O9" s="616">
        <v>1070</v>
      </c>
      <c r="P9" s="616"/>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604" t="s">
        <v>567</v>
      </c>
      <c r="D11" s="605"/>
      <c r="E11" s="90"/>
      <c r="K11" s="33"/>
      <c r="L11" s="107"/>
      <c r="M11" s="224" t="str">
        <f>IF(Lang="Français","Propu plein",IF(Lang="English","Loaded Motor",""))</f>
        <v>Propu plein</v>
      </c>
      <c r="N11" s="633" t="str">
        <f>IF(Lang="Français","Propu vide",IF(Lang="English","Empty Motor",""))</f>
        <v>Propu vide</v>
      </c>
      <c r="O11" s="634"/>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f>4341+652</f>
        <v>4993</v>
      </c>
      <c r="D12" s="34" t="s">
        <v>572</v>
      </c>
      <c r="L12" s="108" t="str">
        <f>IF(Lang="Français","Masse propu",IF(Lang="English","Motor Mass",""))</f>
        <v>Masse propu</v>
      </c>
      <c r="M12" s="109">
        <f ca="1">MpropuPlein</f>
        <v>1E-4</v>
      </c>
      <c r="N12" s="628">
        <f ca="1">MpropuVide</f>
        <v>0</v>
      </c>
      <c r="O12" s="629"/>
      <c r="P12" s="110" t="s">
        <v>14</v>
      </c>
      <c r="Q12" s="29"/>
      <c r="S12" s="386" t="str">
        <f>IF(Lang="Français","Haut",IF(Lang="English","Top",""))</f>
        <v>Haut</v>
      </c>
      <c r="T12" s="387">
        <f ca="1">XpropuRef-Long_propu</f>
        <v>1110</v>
      </c>
    </row>
    <row r="13" spans="1:20" ht="12.75" customHeight="1" x14ac:dyDescent="0.2">
      <c r="A13" s="25"/>
      <c r="B13" s="139" t="str">
        <f>IF(Lang="Français","Centre de Masse",IF(Lang="English","Center of Mass",""))</f>
        <v>Centre de Masse</v>
      </c>
      <c r="C13" s="35">
        <v>542</v>
      </c>
      <c r="D13" s="34" t="s">
        <v>572</v>
      </c>
      <c r="L13" s="108" t="str">
        <f>IF(Lang="Français","CdM propu",IF(Lang="English","Motor CoM",""))</f>
        <v>CdM propu</v>
      </c>
      <c r="M13" s="111">
        <f ca="1">XpropuPlein</f>
        <v>0</v>
      </c>
      <c r="N13" s="626">
        <f ca="1">XpropuVide</f>
        <v>0</v>
      </c>
      <c r="O13" s="627"/>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95">
        <v>1120</v>
      </c>
      <c r="D14" s="596"/>
      <c r="L14" s="108" t="str">
        <f>IF(Lang="Français","Masse fusée",IF(Lang="English","Rocket Mass",""))</f>
        <v>Masse fusée</v>
      </c>
      <c r="M14" s="112">
        <f ca="1">MasseSans+MpropuPlein</f>
        <v>4.9931000000000001</v>
      </c>
      <c r="N14" s="608">
        <f ca="1">MasseSans+MpropuVide</f>
        <v>4.9930000000000003</v>
      </c>
      <c r="O14" s="609"/>
      <c r="P14" s="109">
        <f>IF(OR(D12="sans propu",D12="without motor"),C12/1000,IF(OR(D12="avec propu vide",D12="with empty motor"),C12/1000-MpropuVide,IF(OR(D12="avec propu plein",D12="with loaded motor"),C12/1000-MpropuPlein,"Erreur")))</f>
        <v>4.9930000000000003</v>
      </c>
      <c r="Q14" s="29"/>
      <c r="S14" s="386" t="str">
        <f>IF(Lang="Français","Bas",IF(Lang="English","Base",""))</f>
        <v>Bas</v>
      </c>
      <c r="T14" s="387">
        <f>XpropuRef</f>
        <v>1110</v>
      </c>
    </row>
    <row r="15" spans="1:20" ht="12.75" customHeight="1" x14ac:dyDescent="0.2">
      <c r="A15" s="25"/>
      <c r="B15" s="139" t="str">
        <f>IF(Lang="Français","Diamètre Réf.",IF(Lang="English","Ref. Diameter",""))</f>
        <v>Diamètre Réf.</v>
      </c>
      <c r="C15" s="595">
        <v>104</v>
      </c>
      <c r="D15" s="596"/>
      <c r="L15" s="175" t="str">
        <f>IF(Lang="Français","CdM fusée",IF(Lang="English","Rocket CoM",""))</f>
        <v>CdM fusée</v>
      </c>
      <c r="M15" s="176">
        <f ca="1">(XcgSans*MasseSans+(XpropuRef-Long_propu+XpropuPlein)*MpropuPlein)/MassePlein</f>
        <v>542.01137569846389</v>
      </c>
      <c r="N15" s="610">
        <f ca="1">(XcgSans*MasseSans+(XpropuRef-Long_propu+XpropuVide)*MpropuVide)/MasseVide</f>
        <v>542</v>
      </c>
      <c r="O15" s="611"/>
      <c r="P15" s="113">
        <f>IF(OR(D13="sans propu",D13="without motor"),C13,IF(OR(D13="avec propu vide",D13="with empty motor"),(C13*MasseVide-(XpropuRef-Long_propu+XpropuVide)*MpropuVide)/MasseSans,IF(OR(D13="avec propu plein",D13="with loaded motor"),(C13*MassePlein-(XpropuRef-Long_propu+XpropuPlein)*MpropuPlein)/MasseSans,"Erreur")))</f>
        <v>542</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3" t="str">
        <f>IF(Lang="Français","Propulseur",IF(Lang="English","Motor",""))</f>
        <v>Propulseur</v>
      </c>
      <c r="D17" s="584"/>
      <c r="L17" s="114"/>
      <c r="M17" s="612" t="s">
        <v>55</v>
      </c>
      <c r="N17" s="613"/>
      <c r="O17" s="636" t="s">
        <v>65</v>
      </c>
      <c r="P17" s="636"/>
      <c r="Q17" s="29"/>
      <c r="S17" s="386" t="str">
        <f>IF(Lang="Français","Haut","Top")</f>
        <v>Haut</v>
      </c>
      <c r="T17" s="387">
        <f>X_ail-m_ail</f>
        <v>860</v>
      </c>
    </row>
    <row r="18" spans="1:22" ht="12.75" customHeight="1" thickTop="1" x14ac:dyDescent="0.2">
      <c r="A18" s="25"/>
      <c r="B18" s="139" t="s">
        <v>54</v>
      </c>
      <c r="C18" s="585" t="s">
        <v>44</v>
      </c>
      <c r="D18" s="586"/>
      <c r="K18" s="37"/>
      <c r="L18" s="108" t="str">
        <f>IF(Lang="Français","Coiffe",IF(Lang="English","Nose Cone",""))</f>
        <v>Coiffe</v>
      </c>
      <c r="M18" s="588">
        <f>IF(LEFT(Forme_ogive,5)="Parab",1/2*Long_ogive,IF(LEFT(Forme_ogive,4)="Ogiv",7/15*Long_ogive,IF(LEFT(Forme_ogive,3)="Con",2/3*Long_ogive)))</f>
        <v>0.66666666666666663</v>
      </c>
      <c r="N18" s="589"/>
      <c r="O18" s="587">
        <f>2*POWER(D_og/D_ref, 2)</f>
        <v>1.304733727810651</v>
      </c>
      <c r="P18" s="587"/>
      <c r="Q18" s="29"/>
      <c r="S18" s="386" t="str">
        <f>IF(Lang="Français","Emplanture","Root edge")</f>
        <v>Emplanture</v>
      </c>
      <c r="T18" s="387">
        <f>m_ail</f>
        <v>210</v>
      </c>
    </row>
    <row r="19" spans="1:22" ht="12.75" customHeight="1" x14ac:dyDescent="0.2">
      <c r="A19" s="25"/>
      <c r="B19" s="139" t="str">
        <f>IF(Lang="Français","Position du bas",IF(Lang="English","Basement",""))</f>
        <v>Position du bas</v>
      </c>
      <c r="C19" s="616">
        <v>1110</v>
      </c>
      <c r="D19" s="616"/>
      <c r="L19" s="108" t="str">
        <f>IF(Lang="Français","Ailerons",IF(Lang="English","Fins",""))</f>
        <v>Ailerons</v>
      </c>
      <c r="M19" s="588">
        <f>(XCpa*Cnail-0.5*XCpi*Cni)/Cnai</f>
        <v>977.35632183908046</v>
      </c>
      <c r="N19" s="589"/>
      <c r="O19" s="590">
        <f>Cnail-Cni/2</f>
        <v>14.898908321521693</v>
      </c>
      <c r="P19" s="591"/>
      <c r="Q19" s="29"/>
      <c r="S19" s="386" t="str">
        <f>IF(Lang="Français","Bas","Base")</f>
        <v>Bas</v>
      </c>
      <c r="T19" s="387">
        <f>X_ail</f>
        <v>1070</v>
      </c>
    </row>
    <row r="20" spans="1:22" ht="12.75" customHeight="1" thickBot="1" x14ac:dyDescent="0.25">
      <c r="A20" s="25"/>
      <c r="B20" s="428" t="str">
        <f>IF(Propu="Cariacou","Cariacou :"," ")</f>
        <v xml:space="preserve"> </v>
      </c>
      <c r="C20" s="617" t="str">
        <f>IF(Propu="Pandora (Pro24-6G)",IF(Lang="Français","C'Space Seulement",IF(Lang="English","C'Space only","")),"")</f>
        <v/>
      </c>
      <c r="D20" s="617"/>
      <c r="L20" s="108" t="str">
        <f>IF(Lang="Français","Ail bas entier",IF(Lang="English","Total Lower Fins",""))</f>
        <v>Ail bas entier</v>
      </c>
      <c r="M20" s="588">
        <f>X_ail-m_ail+p_ail*(m_ail+2*n_ail)/(3*(m_ail+n_ail))+(m_ail+n_ail-m_ail*n_ail/(m_ail+n_ail))/6</f>
        <v>977.35632183908046</v>
      </c>
      <c r="N20" s="589"/>
      <c r="O20" s="587">
        <f>4*Q_ail*POWER((E_ail/D_ref),2)*(1+D_ail/(2*E_ail+D_ail))/(1+SQRT(1+POWER(2*f_ail/(m_ail+n_ail),2)))</f>
        <v>14.898908321521693</v>
      </c>
      <c r="P20" s="587"/>
      <c r="Q20" s="29"/>
    </row>
    <row r="21" spans="1:22" ht="12.75" customHeight="1" thickTop="1" thickBot="1" x14ac:dyDescent="0.25">
      <c r="A21" s="25"/>
      <c r="B21" s="30"/>
      <c r="C21" s="592" t="str">
        <f>IF(Lang="Français","Coiffe",IF(Lang="English","Nose Cone",""))</f>
        <v>Coiffe</v>
      </c>
      <c r="D21" s="593"/>
      <c r="L21" s="108" t="str">
        <f>IF(Lang="Français","Ailerons haut",IF(Lang="English","Upper Fins",""))</f>
        <v>Ailerons haut</v>
      </c>
      <c r="M21" s="588">
        <f>IF(LEFT(Type_masquage,1)="M",0, X_can-m_can+p_can*(m_can+2*n_can)/(3*(m_can+n_can))+(m_can+n_can-m_can*n_can/(m_can+n_can))/6)</f>
        <v>0</v>
      </c>
      <c r="N21" s="589"/>
      <c r="O21" s="587">
        <f>IF(LEFT(Type_masquage,1)="M",0, 4*Q_can*POWER((E_can/D_ref),2)*(1+D_can/(2*E_can+D_can))/(1+SQRT(1+POWER(2*f_can/(m_can+n_can),2))))</f>
        <v>0</v>
      </c>
      <c r="P21" s="587"/>
      <c r="Q21" s="29"/>
    </row>
    <row r="22" spans="1:22" ht="12.75" customHeight="1" thickTop="1" x14ac:dyDescent="0.2">
      <c r="A22" s="25"/>
      <c r="B22" s="139" t="str">
        <f>IF(Lang="Français","Forme",IF(Lang="English","Shape",""))</f>
        <v>Forme</v>
      </c>
      <c r="C22" s="618" t="s">
        <v>569</v>
      </c>
      <c r="D22" s="619"/>
      <c r="L22" s="108" t="str">
        <f>IF(Lang="Français","Partie masquée",IF(Lang="English","Interation zone",""))</f>
        <v>Partie masquée</v>
      </c>
      <c r="M22" s="601">
        <f>IF(LEFT(Type_masquage,1)="B", X_int-m_int+p_int*(m_int+2*n_int)/(3*(m_int+n_int))+(m_int+n_int-m_int*n_int/(m_int+n_int))/6, 0 )</f>
        <v>0</v>
      </c>
      <c r="N22" s="601"/>
      <c r="O22" s="590">
        <f>IF(LEFT(Type_masquage,1)="B", 4*Q_int*POWER((E_int/D_ref),2)*(1+D_int/(2*E_int+D_int))/(1+SQRT(1+POWER(2*f_int/(m_int+n_int),2))), 0 )</f>
        <v>0</v>
      </c>
      <c r="P22" s="591"/>
      <c r="Q22" s="29"/>
    </row>
    <row r="23" spans="1:22" ht="12.75" customHeight="1" x14ac:dyDescent="0.2">
      <c r="A23" s="25"/>
      <c r="B23" s="139" t="str">
        <f>IF(Lang="Français","Hauteur",IF(Lang="English","Heigth",""))</f>
        <v>Hauteur</v>
      </c>
      <c r="C23" s="595">
        <v>1</v>
      </c>
      <c r="D23" s="596"/>
      <c r="L23" s="108" t="s">
        <v>156</v>
      </c>
      <c r="M23" s="588">
        <f>IF(OR(RIGHT(Nb_diam,1)=",",D2j=0),0, X_j+l_j/3*(1+1/(1+D1j/D2j)) )</f>
        <v>32.063829787234042</v>
      </c>
      <c r="N23" s="589"/>
      <c r="O23" s="587">
        <f>IF(OR(RIGHT(Nb_diam,1)=",",D2j=0),0,2*(POWER(D2j/D_ref,2)-POWER(D1j/D_ref,2)))</f>
        <v>0.695266272189349</v>
      </c>
      <c r="P23" s="587"/>
      <c r="Q23" s="29"/>
    </row>
    <row r="24" spans="1:22" ht="12.75" customHeight="1" thickBot="1" x14ac:dyDescent="0.25">
      <c r="A24" s="25"/>
      <c r="B24" s="139" t="str">
        <f>IF(Lang="Français","Diamètre",IF(Lang="English","Diameter",""))</f>
        <v>Diamètre</v>
      </c>
      <c r="C24" s="595">
        <v>84</v>
      </c>
      <c r="D24" s="596"/>
      <c r="L24" s="108" t="s">
        <v>157</v>
      </c>
      <c r="M24" s="588">
        <f>IF( OR(RIGHT(Nb_diam,1)=",",D2r=0), 0, X_r+l_r/3*(1+1/(1+D1r/D2r)) )</f>
        <v>1094.113475177305</v>
      </c>
      <c r="N24" s="589"/>
      <c r="O24" s="587">
        <f>IF( OR(RIGHT(Nb_diam,1)=",",D2r=0), 0, 2*(POWER(D2r/D_ref,2)-POWER(D1r/D_ref,2)) )</f>
        <v>-0.695266272189349</v>
      </c>
      <c r="P24" s="587"/>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46171</v>
      </c>
      <c r="G26" s="137" t="s">
        <v>62</v>
      </c>
      <c r="H26" s="582" t="str">
        <f>IF(Lang="Français","Résultats",IF(Lang="English","Results",""))</f>
        <v>Résultats</v>
      </c>
      <c r="I26" s="582"/>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614" t="s">
        <v>423</v>
      </c>
      <c r="D27" s="615"/>
      <c r="E27" s="146">
        <f>m_ail</f>
        <v>210</v>
      </c>
      <c r="F27" s="105" t="s">
        <v>64</v>
      </c>
      <c r="G27" s="104">
        <f>IF(RIGHT(Type_fusee,1)=".",10, IF(OR(LEFT(Type_fusee,1)="R",LEFT(Type_fusee,1)=",",LEFT(Type_fusee,4)="Mini"),10, IF(LEFT(Type_fusee,5)="Micro",10, IF(RIGHT(Type_fusee,1)=" ",1))))</f>
        <v>10</v>
      </c>
      <c r="H27" s="630">
        <f>Long_tot/D_ref</f>
        <v>10.76923076923077</v>
      </c>
      <c r="I27" s="631"/>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180</v>
      </c>
      <c r="E28" s="146">
        <f>n_ail+(m_ail-n_ail)*(1-E_int/E_ail)</f>
        <v>111.37931034482759</v>
      </c>
      <c r="F28" s="105" t="str">
        <f>IF(Lang="Français","Portance","Lift")</f>
        <v>Portance</v>
      </c>
      <c r="G28" s="104">
        <f>IF(RIGHT(Type_fusee,1)=".",15,IF(OR(LEFT(Type_fusee,1)="R",LEFT(Type_fusee,1)=",",LEFT(Type_fusee,4)="Mini"),15, IF(LEFT(Type_fusee,5)="Micro",15, IF(RIGHT(Type_fusee,1)=" ",15))))</f>
        <v>15</v>
      </c>
      <c r="H28" s="508">
        <f>Cnai+Cnc+Cno+Cnj+Cnr</f>
        <v>16.203642049332345</v>
      </c>
      <c r="I28" s="508">
        <f>Cnail+Cnc+Cno+Cnj+Cnr</f>
        <v>16.203642049332345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140.34482758620689</v>
      </c>
      <c r="F29" s="515" t="str">
        <f>IF(Lang="Français","MargeStat.","StatMargin")</f>
        <v>MargeStat.</v>
      </c>
      <c r="G29" s="510">
        <f>IF(RIGHT(Type_fusee,1)=".",2, IF(OR(LEFT(Type_fusee,1)="R",LEFT(Type_fusee,1)=",",LEFT(Type_fusee,4)="Mini"),1.5, IF(LEFT(Type_fusee,5)="Micro",1, IF(RIGHT(Type_fusee,1)=" ",1))))</f>
        <v>2</v>
      </c>
      <c r="H29" s="97">
        <f ca="1">(XCp-XcgPlein)/D_ref</f>
        <v>2.9916389424638457</v>
      </c>
      <c r="I29" s="98">
        <f ca="1">(XCp0-XcgVide)/D_ref</f>
        <v>2.9917483241798446</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573</v>
      </c>
    </row>
    <row r="30" spans="1:22" ht="12.75" customHeight="1" x14ac:dyDescent="0.2">
      <c r="A30" s="25"/>
      <c r="B30" s="524" t="str">
        <f>IF(Lang="Français"," Flèche          'p'"," Offset         'p'")</f>
        <v xml:space="preserve"> Flèche          'p'</v>
      </c>
      <c r="C30" s="35">
        <v>185</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48.475446564527317</v>
      </c>
      <c r="I30" s="96">
        <f ca="1">MS_max*Cn0</f>
        <v>48.477218946700106</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575</v>
      </c>
    </row>
    <row r="31" spans="1:22" ht="12.75" customHeight="1" x14ac:dyDescent="0.2">
      <c r="A31" s="25"/>
      <c r="B31" s="524" t="str">
        <f>IF(Lang="Français"," Envergure     'E'",IF(Lang="English"," Span          'E'",""))</f>
        <v xml:space="preserve"> Envergure     'E'</v>
      </c>
      <c r="C31" s="35">
        <v>145</v>
      </c>
      <c r="D31" s="35">
        <v>110</v>
      </c>
      <c r="E31" s="146">
        <f>ep_ail</f>
        <v>4</v>
      </c>
      <c r="F31" s="106" t="s">
        <v>55</v>
      </c>
      <c r="G31" s="103"/>
      <c r="H31" s="509">
        <f>(Cnai*XCpai+Cnc*XCpc+Cnj*XCpj+Cnr*XCpr+Cno*XCpo)/(Cnai+Cnc+Cnr+Cnj+Cno)</f>
        <v>853.14182571470383</v>
      </c>
      <c r="I31" s="509">
        <f>(Cnail*XCpa+Cnc*XCpc+Cnj*XCpj+Cnr*XCpr+Cno*XCpo)/(Cnail+Cnc+Cnr+Cnj+Cno)</f>
        <v>853.14182571470383</v>
      </c>
      <c r="J31" s="102"/>
      <c r="K31" s="32"/>
      <c r="Q31" s="29"/>
      <c r="R31" s="38"/>
      <c r="S31" s="388"/>
      <c r="U31" s="24">
        <v>4.0199999999999996</v>
      </c>
      <c r="V31" s="24">
        <v>14.656000000000001</v>
      </c>
    </row>
    <row r="32" spans="1:22" ht="12.75" customHeight="1" x14ac:dyDescent="0.2">
      <c r="A32" s="25"/>
      <c r="B32" s="525" t="str">
        <f>IF(Lang="Français"," Epaisseur     'ep'",IF(Lang="English"," Thickness  'ep'",""))</f>
        <v xml:space="preserve"> Epaisseur     'ep'</v>
      </c>
      <c r="C32" s="35">
        <v>4</v>
      </c>
      <c r="D32" s="35">
        <v>4</v>
      </c>
      <c r="E32" s="146">
        <f>IF(Q_ail=Q_can,Q_ail,FALSE)</f>
        <v>4</v>
      </c>
      <c r="F32" s="106" t="s">
        <v>66</v>
      </c>
      <c r="G32" s="103"/>
      <c r="H32" s="100">
        <f ca="1">(XCp-XcgPlein)/Long_tot*100</f>
        <v>27.779504465735709</v>
      </c>
      <c r="I32" s="101">
        <f ca="1">(XCp-XcgVide)/Long_tot*100</f>
        <v>27.780520153098553</v>
      </c>
      <c r="J32" s="102"/>
      <c r="K32" s="32"/>
      <c r="Q32" s="29"/>
      <c r="R32" s="38"/>
      <c r="U32" s="24">
        <v>3.89</v>
      </c>
      <c r="V32" s="24">
        <v>14.656000000000001</v>
      </c>
    </row>
    <row r="33" spans="1:23" ht="12.75" customHeight="1" x14ac:dyDescent="0.2">
      <c r="A33" s="25"/>
      <c r="B33" s="524" t="str">
        <f>IF(Lang="Français"," Nombre            ",IF(Lang="English"," Number of fins",""))</f>
        <v xml:space="preserve"> Nombre            </v>
      </c>
      <c r="C33" s="36">
        <v>4</v>
      </c>
      <c r="D33" s="36">
        <v>4</v>
      </c>
      <c r="E33" s="146">
        <f>X_ail</f>
        <v>1070</v>
      </c>
      <c r="G33" s="24"/>
      <c r="H33" s="620" t="str">
        <f ca="1">IF(AND(CritCnmin&lt;Cn,Cn0&lt;CritCnmax,CritMsmin&lt;MS_min,MS_max&lt;CritMsmax,CritMsCnmin&lt;MS_Cn_min,MS_Cn_max&lt;CritMsCnmax),"STABLE",IF(OR(Cn&lt;CritCnmin,MS_min&lt;CritMsmin,MS_Cn_min&lt;CritMsCnmin),"INSTABLE",IF(Lang="Français","SURSTABLE","OVERSTABLE")))</f>
        <v>STABLE</v>
      </c>
      <c r="I33" s="621"/>
      <c r="J33" s="31"/>
      <c r="K33" s="32"/>
      <c r="Q33" s="29"/>
      <c r="R33" s="38"/>
    </row>
    <row r="34" spans="1:23" ht="12.75" customHeight="1" x14ac:dyDescent="0.2">
      <c r="A34" s="25"/>
      <c r="B34" s="524" t="str">
        <f>IF(Lang="Français"," Position du bas",IF(Lang="English"," Basement",""))</f>
        <v xml:space="preserve"> Position du bas</v>
      </c>
      <c r="C34" s="35">
        <v>1070</v>
      </c>
      <c r="D34" s="35">
        <v>1250</v>
      </c>
      <c r="E34" s="146">
        <f>D_ail</f>
        <v>104</v>
      </c>
      <c r="G34" s="24"/>
      <c r="H34" s="622"/>
      <c r="I34" s="623"/>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142.78402239441783</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188.21530224718711</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-860</v>
      </c>
      <c r="D132" s="197">
        <f>D_ail/2</f>
        <v>52</v>
      </c>
      <c r="E132" s="198">
        <f t="shared" si="0"/>
        <v>-52</v>
      </c>
      <c r="K132" s="46"/>
    </row>
    <row r="133" spans="2:11" x14ac:dyDescent="0.2">
      <c r="B133" s="185" t="s">
        <v>79</v>
      </c>
      <c r="C133" s="46">
        <f>-X_ail+m_ail-p_ail</f>
        <v>-1045</v>
      </c>
      <c r="D133" s="46">
        <f>D_ail/2+E_ail</f>
        <v>197</v>
      </c>
      <c r="E133" s="199">
        <f t="shared" si="0"/>
        <v>-197</v>
      </c>
      <c r="K133" s="46"/>
    </row>
    <row r="134" spans="2:11" x14ac:dyDescent="0.2">
      <c r="B134" s="185" t="s">
        <v>80</v>
      </c>
      <c r="C134" s="46">
        <f>-X_ail+m_ail-p_ail-n_ail</f>
        <v>-1125</v>
      </c>
      <c r="D134" s="46">
        <f>D_ail/2+E_ail</f>
        <v>197</v>
      </c>
      <c r="E134" s="199">
        <f t="shared" si="0"/>
        <v>-197</v>
      </c>
      <c r="K134" s="46"/>
    </row>
    <row r="135" spans="2:11" x14ac:dyDescent="0.2">
      <c r="B135" s="185" t="s">
        <v>81</v>
      </c>
      <c r="C135" s="46">
        <f>-X_ail</f>
        <v>-1070</v>
      </c>
      <c r="D135" s="46">
        <f>D_ail/2</f>
        <v>52</v>
      </c>
      <c r="E135" s="199">
        <f t="shared" si="0"/>
        <v>-52</v>
      </c>
      <c r="K135" s="46"/>
    </row>
    <row r="136" spans="2:11" x14ac:dyDescent="0.2">
      <c r="B136" s="187" t="s">
        <v>78</v>
      </c>
      <c r="C136" s="200">
        <f>-X_ail+m_ail</f>
        <v>-860</v>
      </c>
      <c r="D136" s="200">
        <f>D_ail/2</f>
        <v>52</v>
      </c>
      <c r="E136" s="201">
        <f t="shared" si="0"/>
        <v>-52</v>
      </c>
      <c r="K136" s="46"/>
    </row>
    <row r="137" spans="2:11" x14ac:dyDescent="0.2">
      <c r="B137" s="192" t="str">
        <f>IF(E_ail&gt;0,IF(Lang="Français","Envergure","Span"),"")</f>
        <v>Envergure</v>
      </c>
      <c r="C137" s="197">
        <f>MIN(-X_ail,-X_ail+m_ail-p_ail-n_ail)-Long_tot/30</f>
        <v>-1162.3333333333333</v>
      </c>
      <c r="D137" s="207">
        <f>-D_ail/2-E_ail</f>
        <v>-197</v>
      </c>
      <c r="E137" s="93"/>
      <c r="K137" s="46"/>
    </row>
    <row r="138" spans="2:11" x14ac:dyDescent="0.2">
      <c r="B138" s="195" t="s">
        <v>166</v>
      </c>
      <c r="C138" s="46">
        <f>MIN(-X_ail,-X_ail+m_ail-p_ail-n_ail)-Long_tot/30</f>
        <v>-1162.3333333333333</v>
      </c>
      <c r="D138" s="208">
        <f>-D_ail/2-E_ail/2</f>
        <v>-124.5</v>
      </c>
      <c r="E138" s="93"/>
      <c r="K138" s="46"/>
    </row>
    <row r="139" spans="2:11" x14ac:dyDescent="0.2">
      <c r="B139" s="212" t="s">
        <v>162</v>
      </c>
      <c r="C139" s="200">
        <f>MIN(-X_ail,-X_ail+m_ail-p_ail-n_ail)-Long_tot/30</f>
        <v>-1162.3333333333333</v>
      </c>
      <c r="D139" s="209">
        <f>-D_ail/2</f>
        <v>-52</v>
      </c>
      <c r="E139" s="93"/>
      <c r="K139" s="46"/>
    </row>
    <row r="140" spans="2:11" x14ac:dyDescent="0.2">
      <c r="B140" s="192" t="str">
        <f>IF(Lang="Français","Emplanture","Root edge")</f>
        <v>Emplanture</v>
      </c>
      <c r="C140" s="197">
        <f>-X_ail+m_ail</f>
        <v>-860</v>
      </c>
      <c r="D140" s="207">
        <f>D_ail/2+E_ail+Long_tot/20</f>
        <v>253</v>
      </c>
      <c r="E140" s="93"/>
      <c r="K140" s="46"/>
    </row>
    <row r="141" spans="2:11" x14ac:dyDescent="0.2">
      <c r="B141" s="195" t="s">
        <v>168</v>
      </c>
      <c r="C141" s="46">
        <f>-X_ail+m_ail/2</f>
        <v>-965</v>
      </c>
      <c r="D141" s="208">
        <f>D_ail/2+E_ail+Long_tot/20</f>
        <v>253</v>
      </c>
      <c r="E141" s="93"/>
      <c r="K141" s="46"/>
    </row>
    <row r="142" spans="2:11" x14ac:dyDescent="0.2">
      <c r="B142" s="212" t="s">
        <v>169</v>
      </c>
      <c r="C142" s="200">
        <f>-X_ail</f>
        <v>-1070</v>
      </c>
      <c r="D142" s="209">
        <f>D_ail/2+E_ail+Long_tot/20</f>
        <v>253</v>
      </c>
      <c r="E142" s="93"/>
      <c r="K142" s="46"/>
    </row>
    <row r="143" spans="2:11" x14ac:dyDescent="0.2">
      <c r="B143" s="192" t="str">
        <f>IF(p_ail&lt;&gt;0,IF(Lang="Français","Flèche","Offset"),"")</f>
        <v>Flèche</v>
      </c>
      <c r="C143" s="197">
        <f>-X_ail+m_ail</f>
        <v>-860</v>
      </c>
      <c r="D143" s="207">
        <f>-D_ail/2-E_ail-Long_tot/30</f>
        <v>-234.33333333333334</v>
      </c>
      <c r="E143" s="93"/>
      <c r="K143" s="46"/>
    </row>
    <row r="144" spans="2:11" x14ac:dyDescent="0.2">
      <c r="B144" s="195" t="s">
        <v>165</v>
      </c>
      <c r="C144" s="46">
        <f>-X_ail+m_ail-p_ail/2</f>
        <v>-952.5</v>
      </c>
      <c r="D144" s="208">
        <f>-D_ail/2-E_ail-Long_tot/30</f>
        <v>-234.33333333333334</v>
      </c>
      <c r="E144" s="93"/>
      <c r="K144" s="46"/>
    </row>
    <row r="145" spans="2:11" x14ac:dyDescent="0.2">
      <c r="B145" s="212" t="s">
        <v>163</v>
      </c>
      <c r="C145" s="200">
        <f>-X_ail+m_ail-p_ail</f>
        <v>-1045</v>
      </c>
      <c r="D145" s="209">
        <f>-D_ail/2-E_ail-Long_tot/30</f>
        <v>-234.33333333333334</v>
      </c>
      <c r="E145" s="93"/>
      <c r="K145" s="46"/>
    </row>
    <row r="146" spans="2:11" x14ac:dyDescent="0.2">
      <c r="B146" s="192" t="str">
        <f>IF(n_ail&gt;0,IF(Lang="Français","Saumon","Tip edge"),"")</f>
        <v>Saumon</v>
      </c>
      <c r="C146" s="197">
        <f>-X_ail+m_ail-p_ail</f>
        <v>-1045</v>
      </c>
      <c r="D146" s="207">
        <f>-D_ail/2-E_ail-Long_tot/20</f>
        <v>-253</v>
      </c>
      <c r="E146" s="93"/>
      <c r="K146" s="46"/>
    </row>
    <row r="147" spans="2:11" x14ac:dyDescent="0.2">
      <c r="B147" s="195" t="s">
        <v>167</v>
      </c>
      <c r="C147" s="46">
        <f>-X_ail+m_ail-p_ail-n_ail/2</f>
        <v>-1085</v>
      </c>
      <c r="D147" s="208">
        <f>-D_ail/2-E_ail-Long_tot/20</f>
        <v>-253</v>
      </c>
      <c r="E147" s="93"/>
      <c r="K147" s="46"/>
    </row>
    <row r="148" spans="2:11" x14ac:dyDescent="0.2">
      <c r="B148" s="212" t="s">
        <v>164</v>
      </c>
      <c r="C148" s="200">
        <f>-X_ail+m_ail-p_ail-n_ail</f>
        <v>-1125</v>
      </c>
      <c r="D148" s="209">
        <f>-D_ail/2-E_ail-Long_tot/20</f>
        <v>-253</v>
      </c>
      <c r="E148" s="93"/>
      <c r="K148" s="46"/>
    </row>
    <row r="149" spans="2:11" x14ac:dyDescent="0.2">
      <c r="B149" s="183" t="s">
        <v>82</v>
      </c>
      <c r="C149" s="197">
        <f ca="1">-XcgPlein</f>
        <v>-542.01137569846389</v>
      </c>
      <c r="D149" s="207">
        <v>0</v>
      </c>
      <c r="E149" s="93"/>
      <c r="K149" s="46"/>
    </row>
    <row r="150" spans="2:11" x14ac:dyDescent="0.2">
      <c r="B150" s="187" t="s">
        <v>83</v>
      </c>
      <c r="C150" s="200">
        <f ca="1">-XcgVide</f>
        <v>-542</v>
      </c>
      <c r="D150" s="209">
        <v>0</v>
      </c>
      <c r="E150" s="93"/>
      <c r="K150" s="46"/>
    </row>
    <row r="151" spans="2:11" x14ac:dyDescent="0.2">
      <c r="B151" s="183" t="s">
        <v>84</v>
      </c>
      <c r="C151" s="197">
        <f>-XCp</f>
        <v>-853.14182571470383</v>
      </c>
      <c r="D151" s="207">
        <v>0</v>
      </c>
      <c r="E151" s="93"/>
      <c r="K151" s="46"/>
    </row>
    <row r="152" spans="2:11" x14ac:dyDescent="0.2">
      <c r="B152" s="187" t="s">
        <v>84</v>
      </c>
      <c r="C152" s="200">
        <f>-XCp</f>
        <v>-853.14182571470383</v>
      </c>
      <c r="D152" s="209">
        <f>Cn*D_ref/CritCnmin</f>
        <v>112.3452515420376</v>
      </c>
      <c r="E152" s="93"/>
      <c r="K152" s="46"/>
    </row>
    <row r="153" spans="2:11" x14ac:dyDescent="0.2">
      <c r="B153" s="185" t="s">
        <v>422</v>
      </c>
      <c r="C153" s="46">
        <f>-XCp0</f>
        <v>-853.14182571470383</v>
      </c>
      <c r="D153" s="208">
        <f>Cn0*D_ref/CritCnmin</f>
        <v>112.3452515420376</v>
      </c>
      <c r="E153" s="93"/>
      <c r="K153" s="46"/>
    </row>
    <row r="154" spans="2:11" x14ac:dyDescent="0.2">
      <c r="B154" s="185" t="s">
        <v>422</v>
      </c>
      <c r="C154" s="46">
        <f>-XCp0</f>
        <v>-853.14182571470383</v>
      </c>
      <c r="D154" s="208">
        <v>0</v>
      </c>
      <c r="E154" s="93"/>
      <c r="K154" s="46"/>
    </row>
    <row r="155" spans="2:11" x14ac:dyDescent="0.2">
      <c r="B155" s="192" t="str">
        <f>IF(n_ail&gt;0,IF(Lang="Français","Marge Statique","Static Margin"),"")</f>
        <v>Marge Statique</v>
      </c>
      <c r="C155" s="197">
        <f ca="1">(-XcgPlein-XcgVide)/2</f>
        <v>-542.00568784923189</v>
      </c>
      <c r="D155" s="207">
        <f>-D_ail/2-E_ail-Long_tot/20</f>
        <v>-253</v>
      </c>
      <c r="E155" s="93"/>
      <c r="K155" s="46"/>
    </row>
    <row r="156" spans="2:11" x14ac:dyDescent="0.2">
      <c r="B156" s="195" t="s">
        <v>170</v>
      </c>
      <c r="C156" s="46">
        <f ca="1">(C155+C157)/2</f>
        <v>-697.57375678196786</v>
      </c>
      <c r="D156" s="208">
        <f>-D_ail/2-E_ail-Long_tot/20</f>
        <v>-253</v>
      </c>
      <c r="E156" s="93"/>
      <c r="K156" s="46"/>
    </row>
    <row r="157" spans="2:11" x14ac:dyDescent="0.2">
      <c r="B157" s="212" t="s">
        <v>171</v>
      </c>
      <c r="C157" s="200">
        <f>-XCp</f>
        <v>-853.14182571470383</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-1136.25</v>
      </c>
      <c r="D168" s="46">
        <f>MAX(E_ail+D_ail/2, Long_tot/3)</f>
        <v>373.33333333333331</v>
      </c>
      <c r="E168" s="93"/>
      <c r="K168" s="46"/>
    </row>
    <row r="169" spans="2:11" x14ac:dyDescent="0.2">
      <c r="B169" s="45" t="s">
        <v>93</v>
      </c>
      <c r="C169" s="46">
        <f>C168</f>
        <v>-1136.25</v>
      </c>
      <c r="D169" s="46">
        <f>-D168</f>
        <v>-373.33333333333331</v>
      </c>
      <c r="E169" s="93"/>
      <c r="K169" s="46"/>
    </row>
    <row r="170" spans="2:11" x14ac:dyDescent="0.2">
      <c r="B170" s="183" t="s">
        <v>94</v>
      </c>
      <c r="C170" s="197">
        <f ca="1">-XpropuRef+Long_propu</f>
        <v>-1110</v>
      </c>
      <c r="D170" s="207">
        <f ca="1">-Diam_propu/2</f>
        <v>0</v>
      </c>
      <c r="E170" s="93"/>
      <c r="K170" s="46"/>
    </row>
    <row r="171" spans="2:11" x14ac:dyDescent="0.2">
      <c r="B171" s="185" t="s">
        <v>95</v>
      </c>
      <c r="C171" s="46">
        <f ca="1">-XpropuRef+Long_propu</f>
        <v>-1110</v>
      </c>
      <c r="D171" s="208">
        <f ca="1">Diam_propu/2</f>
        <v>0</v>
      </c>
      <c r="E171" s="93"/>
      <c r="K171" s="46"/>
    </row>
    <row r="172" spans="2:11" x14ac:dyDescent="0.2">
      <c r="B172" s="185" t="s">
        <v>96</v>
      </c>
      <c r="C172" s="46">
        <f>-XpropuRef</f>
        <v>-1110</v>
      </c>
      <c r="D172" s="208">
        <f ca="1">Diam_propu/2</f>
        <v>0</v>
      </c>
      <c r="E172" s="93"/>
      <c r="K172" s="46"/>
    </row>
    <row r="173" spans="2:11" x14ac:dyDescent="0.2">
      <c r="B173" s="185" t="s">
        <v>97</v>
      </c>
      <c r="C173" s="46">
        <f>-XpropuRef</f>
        <v>-1110</v>
      </c>
      <c r="D173" s="208">
        <f ca="1">-Diam_propu/2</f>
        <v>0</v>
      </c>
      <c r="E173" s="93"/>
      <c r="K173" s="46"/>
    </row>
    <row r="174" spans="2:11" x14ac:dyDescent="0.2">
      <c r="B174" s="187" t="s">
        <v>98</v>
      </c>
      <c r="C174" s="200">
        <f ca="1">-XpropuRef+Long_propu</f>
        <v>-1110</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2.9916389424638457</v>
      </c>
      <c r="C190" s="203">
        <f>Cn</f>
        <v>16.203642049332345</v>
      </c>
      <c r="D190" s="185">
        <v>3</v>
      </c>
      <c r="E190" s="205">
        <f t="shared" si="4"/>
        <v>33.333333333333336</v>
      </c>
      <c r="K190" s="45"/>
    </row>
    <row r="191" spans="2:11" x14ac:dyDescent="0.2">
      <c r="B191" s="512">
        <f ca="1">(XCp0-XcgPlein)/D_ref</f>
        <v>2.9916389424638457</v>
      </c>
      <c r="C191" s="513">
        <f>Cn0</f>
        <v>16.203642049332345</v>
      </c>
      <c r="D191" s="185">
        <v>4</v>
      </c>
      <c r="E191" s="205">
        <f t="shared" si="4"/>
        <v>25</v>
      </c>
      <c r="K191" s="45"/>
    </row>
    <row r="192" spans="2:11" x14ac:dyDescent="0.2">
      <c r="B192" s="512">
        <f ca="1">(XCp0-XcgVide)/D_ref</f>
        <v>2.9917483241798446</v>
      </c>
      <c r="C192" s="513">
        <f>Cn0</f>
        <v>16.203642049332345</v>
      </c>
      <c r="D192" s="185">
        <v>6</v>
      </c>
      <c r="E192" s="205">
        <f t="shared" si="4"/>
        <v>16.666666666666668</v>
      </c>
      <c r="K192" s="45"/>
    </row>
    <row r="193" spans="2:11" x14ac:dyDescent="0.2">
      <c r="B193" s="512">
        <f ca="1">(XCp-XcgVide)/D_ref</f>
        <v>2.9917483241798446</v>
      </c>
      <c r="C193" s="513">
        <f>Cn</f>
        <v>16.203642049332345</v>
      </c>
      <c r="D193" s="187">
        <v>7</v>
      </c>
      <c r="E193" s="206">
        <f t="shared" si="4"/>
        <v>14.285714285714286</v>
      </c>
      <c r="K193" s="45"/>
    </row>
    <row r="194" spans="2:11" x14ac:dyDescent="0.2">
      <c r="B194" s="512">
        <f ca="1">MS_min</f>
        <v>2.9916389424638457</v>
      </c>
      <c r="C194" s="514">
        <f>Cn</f>
        <v>16.203642049332345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topLeftCell="A7" zoomScaleNormal="100" workbookViewId="0">
      <selection activeCell="S27" sqref="S27"/>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76" t="s">
        <v>0</v>
      </c>
      <c r="D2" s="576"/>
      <c r="F2" s="3"/>
      <c r="J2" s="4"/>
      <c r="N2" s="57"/>
    </row>
    <row r="3" spans="1:14" ht="12.75" customHeight="1" x14ac:dyDescent="0.2">
      <c r="A3" s="56"/>
      <c r="B3" s="2"/>
      <c r="C3" s="576"/>
      <c r="D3" s="576"/>
      <c r="H3" s="5"/>
      <c r="J3" s="4"/>
      <c r="N3" s="57"/>
    </row>
    <row r="4" spans="1:14" ht="12.75" customHeight="1" x14ac:dyDescent="0.2">
      <c r="A4" s="56"/>
      <c r="B4" s="2"/>
      <c r="C4" s="580" t="str">
        <f>IF(Lang="Français","Trajectographie de fusée",IF(Lang="English","Rocket Trajectography",""))</f>
        <v>Trajectographie de fusée</v>
      </c>
      <c r="D4" s="580"/>
      <c r="H4" s="5"/>
      <c r="J4" s="4"/>
      <c r="N4" s="57"/>
    </row>
    <row r="5" spans="1:14" ht="12.75" customHeight="1" x14ac:dyDescent="0.2">
      <c r="A5" s="56"/>
      <c r="B5" s="2"/>
      <c r="C5" s="575"/>
      <c r="D5" s="575"/>
      <c r="J5" s="4"/>
      <c r="N5" s="57"/>
    </row>
    <row r="6" spans="1:14" ht="12.95" customHeight="1" x14ac:dyDescent="0.2">
      <c r="A6" s="56"/>
      <c r="B6" s="87"/>
      <c r="C6" s="579" t="str">
        <f>IF(Lang="Français","Remplir les cases jaunes",IF(Lang="English","Fill-in yellow cells only",""))</f>
        <v>Remplir les cases jaunes</v>
      </c>
      <c r="D6" s="579"/>
      <c r="J6" s="4"/>
      <c r="N6" s="57"/>
    </row>
    <row r="7" spans="1:14" x14ac:dyDescent="0.2">
      <c r="A7" s="56"/>
      <c r="B7" s="6"/>
      <c r="C7" s="556" t="str">
        <f>IF(Lang="Français","Fusée",IF(Lang="English","Rocket",""))</f>
        <v>Fusée</v>
      </c>
      <c r="D7" s="556"/>
      <c r="N7" s="58"/>
    </row>
    <row r="8" spans="1:14" ht="12.75" customHeight="1" x14ac:dyDescent="0.25">
      <c r="A8" s="56"/>
      <c r="B8" s="140" t="str">
        <f>IF(Lang="Français","Nom",IF(Lang="English","Name",""))</f>
        <v>Nom</v>
      </c>
      <c r="C8" s="577" t="str">
        <f>Nom</f>
        <v>SP02</v>
      </c>
      <c r="D8" s="577"/>
      <c r="E8" s="5"/>
      <c r="F8" s="5"/>
      <c r="J8" s="4"/>
      <c r="N8" s="57"/>
    </row>
    <row r="9" spans="1:14" ht="12.75" customHeight="1" x14ac:dyDescent="0.25">
      <c r="A9" s="59"/>
      <c r="B9" s="140" t="s">
        <v>4</v>
      </c>
      <c r="C9" s="578" t="str">
        <f>Club</f>
        <v>L'AéroIPSA</v>
      </c>
      <c r="D9" s="578"/>
      <c r="F9" s="5"/>
      <c r="N9" s="58"/>
    </row>
    <row r="10" spans="1:14" ht="12.75" customHeight="1" x14ac:dyDescent="0.25">
      <c r="A10" s="59"/>
      <c r="B10" s="141" t="s">
        <v>562</v>
      </c>
      <c r="C10" s="574" t="str">
        <f>Matricule</f>
        <v>FX0</v>
      </c>
      <c r="D10" s="574"/>
      <c r="F10" s="5"/>
      <c r="N10" s="58"/>
    </row>
    <row r="11" spans="1:14" ht="12.75" customHeight="1" x14ac:dyDescent="0.2">
      <c r="A11" s="59"/>
      <c r="B11" s="140" t="str">
        <f>IF(Lang="Français","Masse totale",IF(Lang="English","Total Mass",""))</f>
        <v>Masse totale</v>
      </c>
      <c r="C11" s="551">
        <f ca="1">MassePlein</f>
        <v>4.9931000000000001</v>
      </c>
      <c r="D11" s="551"/>
      <c r="F11" s="5"/>
      <c r="N11" s="58"/>
    </row>
    <row r="12" spans="1:14" ht="12.75" customHeight="1" x14ac:dyDescent="0.2">
      <c r="A12" s="59"/>
      <c r="B12" s="227" t="str">
        <f>IF(Lang="Français","Propulseur",IF(Lang="English","Motor",""))</f>
        <v>Propulseur</v>
      </c>
      <c r="C12" s="554" t="str">
        <f>Propu</f>
        <v>Aucun (2e ét. inerte)</v>
      </c>
      <c r="D12" s="555"/>
      <c r="F12" s="5"/>
      <c r="N12" s="58"/>
    </row>
    <row r="13" spans="1:14" ht="12.75" customHeight="1" x14ac:dyDescent="0.2">
      <c r="A13" s="59"/>
      <c r="N13" s="58"/>
    </row>
    <row r="14" spans="1:14" ht="12.75" customHeight="1" x14ac:dyDescent="0.2">
      <c r="A14" s="59"/>
      <c r="B14"/>
      <c r="C14" s="556" t="str">
        <f>IF(Lang="Français","Traînée Aérdynamique",IF(Lang="English","Drag",""))</f>
        <v>Traînée Aérdynamique</v>
      </c>
      <c r="D14" s="556"/>
      <c r="N14" s="58"/>
    </row>
    <row r="15" spans="1:14" ht="12.75" customHeight="1" x14ac:dyDescent="0.2">
      <c r="A15" s="59"/>
      <c r="B15" s="140" t="s">
        <v>40</v>
      </c>
      <c r="C15" s="557">
        <f>(PI()*D_ref^2/4+E_ail*ep_ail*Q_ail)/10^6</f>
        <v>1.0814866535306802E-2</v>
      </c>
      <c r="D15" s="557"/>
      <c r="N15" s="58"/>
    </row>
    <row r="16" spans="1:14" ht="12.75" customHeight="1" x14ac:dyDescent="0.2">
      <c r="A16" s="59"/>
      <c r="B16" s="141" t="s">
        <v>5</v>
      </c>
      <c r="C16" s="549">
        <v>0.6</v>
      </c>
      <c r="D16" s="550"/>
      <c r="N16" s="58"/>
    </row>
    <row r="17" spans="1:18" ht="12.75" customHeight="1" x14ac:dyDescent="0.2">
      <c r="A17" s="59"/>
      <c r="N17" s="58"/>
    </row>
    <row r="18" spans="1:18" ht="12.75" customHeight="1" x14ac:dyDescent="0.2">
      <c r="A18" s="59"/>
      <c r="B18"/>
      <c r="C18" s="556" t="str">
        <f>IF(Lang="Français","Rampe de Lancement",IF(Lang="English","Launch Pad",""))</f>
        <v>Rampe de Lancement</v>
      </c>
      <c r="D18" s="556"/>
      <c r="N18" s="58"/>
    </row>
    <row r="19" spans="1:18" ht="12.75" customHeight="1" x14ac:dyDescent="0.2">
      <c r="A19" s="59"/>
      <c r="B19" s="140" t="str">
        <f>IF(Lang="Français","Longueur",IF(Lang="English","Length",""))</f>
        <v>Longueur</v>
      </c>
      <c r="C19" s="553">
        <f>IF(RIGHT(Type_fusee,1)=".",4, IF(LEFT(Type_fusee,4)="Mini",2.5, IF(LEFT(Type_fusee,5)="Micro",1, IF(RIGHT(Type_fusee,1)=" ",0.1,IF(LEFT(Type_fusee,1)="R",3, 2.5)))))</f>
        <v>4</v>
      </c>
      <c r="D19" s="553"/>
      <c r="N19" s="58"/>
    </row>
    <row r="20" spans="1:18" ht="12.75" customHeight="1" x14ac:dyDescent="0.2">
      <c r="A20" s="59"/>
      <c r="B20" s="140" t="str">
        <f>IF(Lang="Français","Élévation",IF(Lang="English","Angle /horizon",""))</f>
        <v>Élévation</v>
      </c>
      <c r="C20" s="552">
        <v>75.413359423049215</v>
      </c>
      <c r="D20" s="552"/>
      <c r="N20" s="58"/>
    </row>
    <row r="21" spans="1:18" ht="12.75" customHeight="1" x14ac:dyDescent="0.2">
      <c r="A21" s="59"/>
      <c r="B21" s="140" t="s">
        <v>6</v>
      </c>
      <c r="C21" s="553">
        <v>0</v>
      </c>
      <c r="D21" s="553"/>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558" t="str">
        <f>IF(Lang="Français","DescenteSousParachute",IF(Lang="English","Over Parachute",""))</f>
        <v>DescenteSousParachute</v>
      </c>
      <c r="D23" s="559"/>
      <c r="F23" s="4"/>
      <c r="G23" s="50">
        <f ca="1">TODAY()</f>
        <v>46171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560" t="str">
        <f>IF(Lang="Français","Sortie de Rampe",IF(Lang="English","Launch-Pad Exit",""))</f>
        <v>Sortie de Rampe</v>
      </c>
      <c r="G24" s="561"/>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4.9930000000000003</v>
      </c>
      <c r="D25" s="480">
        <f>IF(RIGHT(Type_fusee,1)=".",1,0.15)</f>
        <v>1</v>
      </c>
      <c r="F25" s="563" t="str">
        <f>IF(Lang="Français","Vit max &amp; Acc max",IF(Lang="English","Max Velocity &amp; Acc",""))</f>
        <v>Vit max &amp; Acc max</v>
      </c>
      <c r="G25" s="543"/>
      <c r="H25" s="115"/>
      <c r="I25" s="115"/>
      <c r="J25" s="115"/>
      <c r="K25" s="158">
        <f ca="1">MAX(vit_xz)</f>
        <v>153.41546177529116</v>
      </c>
      <c r="L25" s="494">
        <f ca="1">MAX(acc_xz)</f>
        <v>27.312464382693577</v>
      </c>
      <c r="M25" s="500"/>
      <c r="N25" s="58"/>
    </row>
    <row r="26" spans="1:18" x14ac:dyDescent="0.2">
      <c r="A26" s="59"/>
      <c r="B26" s="469" t="str">
        <f>IF(Lang="Français","Dépotage",IF(Lang="English","Delay",""))</f>
        <v>Dépotage</v>
      </c>
      <c r="C26" s="505" t="s">
        <v>407</v>
      </c>
      <c r="D26" s="535"/>
      <c r="F26" s="564" t="str">
        <f>IF(Lang="Français","Largage du satellite",IF(Lang="English","Satellite separation",""))</f>
        <v>Largage du satellite</v>
      </c>
      <c r="G26" s="545"/>
      <c r="H26" s="152">
        <f>IF(T_satellite&lt;&gt;0,T_satellite,"")</f>
        <v>4.7</v>
      </c>
      <c r="I26" s="156">
        <f ca="1">IF(T_satellite&lt;&gt;0,INDEX(pos_z,MATCH("Satellite",Event_sat,0)),"")</f>
        <v>578.85060819666649</v>
      </c>
      <c r="J26" s="154">
        <f ca="1">IF(T_satellite&lt;&gt;0,INDEX(pos_x,MATCH("Satellite",Event_sat,0)),"")</f>
        <v>134.94039099831153</v>
      </c>
      <c r="K26" s="159">
        <f ca="1">IF(T_satellite&lt;&gt;0,INDEX(vit_xz,MATCH("Satellite",Event_sat,0)),"")</f>
        <v>150.72476448061701</v>
      </c>
      <c r="L26" s="495"/>
      <c r="M26" s="485">
        <f ca="1">1/2*Rho_moyen*1*V_ouv_sat^2*S_satellite</f>
        <v>1391.4747209489201</v>
      </c>
      <c r="N26" s="58"/>
    </row>
    <row r="27" spans="1:18" x14ac:dyDescent="0.2">
      <c r="A27" s="59"/>
      <c r="B27" s="468" t="str">
        <f>IF(Lang="Français","Ouverture para",IF(Lang="English","Opening time",""))</f>
        <v>Ouverture para</v>
      </c>
      <c r="C27" s="507">
        <v>15.2</v>
      </c>
      <c r="D27" s="507">
        <v>4.7</v>
      </c>
      <c r="F27" s="563" t="s">
        <v>15</v>
      </c>
      <c r="G27" s="543"/>
      <c r="H27" s="153">
        <f ca="1">INDEX(t,MATCH("Apogée",Event,0))</f>
        <v>15.099999999999945</v>
      </c>
      <c r="I27" s="157">
        <f ca="1">INDEX(pos_z,MATCH("Apogée",Event,0))</f>
        <v>1211.5438497187113</v>
      </c>
      <c r="J27" s="155">
        <f ca="1">INDEX(pos_x,MATCH("Apogée",Event,0))</f>
        <v>419.67619448042905</v>
      </c>
      <c r="K27" s="160">
        <f ca="1">INDEX(vit_xz,MATCH("Apogée",Event,0))</f>
        <v>22.61065360477005</v>
      </c>
      <c r="L27" s="496"/>
      <c r="M27" s="500"/>
      <c r="N27" s="58"/>
    </row>
    <row r="28" spans="1:18" x14ac:dyDescent="0.2">
      <c r="A28" s="59"/>
      <c r="B28" s="534" t="s">
        <v>557</v>
      </c>
      <c r="C28" s="507" t="s">
        <v>559</v>
      </c>
      <c r="D28" s="507"/>
      <c r="F28" s="562" t="str">
        <f>IF(Lang="Français","Ouverture parachute fusée",IF(Lang="English","Rocket parachute opening",""))</f>
        <v>Ouverture parachute fusée</v>
      </c>
      <c r="G28" s="548"/>
      <c r="H28" s="152">
        <f>T_para</f>
        <v>15.2</v>
      </c>
      <c r="I28" s="156">
        <f ca="1">INDEX(pos_z,MATCH("Para",Event_para,0))</f>
        <v>1211.4956424564725</v>
      </c>
      <c r="J28" s="486">
        <f ca="1">INDEX(pos_x,MATCH("Para",Event_para,0))</f>
        <v>421.93545736334073</v>
      </c>
      <c r="K28" s="159">
        <f ca="1">INDEX(vit_xz,MATCH("Para",Event_para,0))</f>
        <v>22.595546680136383</v>
      </c>
      <c r="L28" s="495"/>
      <c r="M28" s="485">
        <f ca="1">1/2*Rho_moyen*1*V_ouverture^2*S_para</f>
        <v>191.53929846686063</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0.61250000000000004</v>
      </c>
      <c r="D29" s="17">
        <f>IF(RIGHT(Type_fusee,1)=".",0.1,0.02)</f>
        <v>0.1</v>
      </c>
      <c r="F29" s="567" t="str">
        <f>IF(Lang="Français","Impact balistique",IF(Lang="English","Balistic Impact",""))</f>
        <v>Impact balistique</v>
      </c>
      <c r="G29" s="568"/>
      <c r="H29" s="497">
        <f ca="1">INDEX(t,MATCH("Impact balistique",Event,0))</f>
        <v>33.400000000000183</v>
      </c>
      <c r="I29" s="517" t="s">
        <v>427</v>
      </c>
      <c r="J29" s="487">
        <f ca="1">INDEX(pos_x,MATCH("Impact balistique",Event,0))</f>
        <v>717.43751684692904</v>
      </c>
      <c r="K29" s="501">
        <f ca="1">K47</f>
        <v>104.02129833221274</v>
      </c>
      <c r="L29" s="498"/>
      <c r="M29" s="502">
        <f ca="1">0.5*m_vide*K29^2</f>
        <v>27013.204760024495</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11.426393961661617</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106.02606968754452</v>
      </c>
      <c r="D33" s="132">
        <f ca="1">IF(V_satellite&lt;&gt;0,Alt_sat/V_satellite,0)</f>
        <v>45.738828484958638</v>
      </c>
      <c r="H33" s="569" t="str">
        <f>IF(Lang="Français","Pour localiser la fusée","To locate the rocket")</f>
        <v>Pour localiser la fusée</v>
      </c>
      <c r="I33" s="569"/>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121.22606968754452</v>
      </c>
      <c r="D34" s="132">
        <f ca="1">T_satellite+Dt_satellite</f>
        <v>50.438828484958641</v>
      </c>
      <c r="F34" s="569" t="str">
        <f>IF(Lang="Français","Couleur fuselage/coiffe","Body/Nose color")</f>
        <v>Couleur fuselage/coiffe</v>
      </c>
      <c r="G34" s="569"/>
      <c r="H34" s="565" t="s">
        <v>266</v>
      </c>
      <c r="I34" s="566"/>
      <c r="J34" s="1"/>
      <c r="K34" s="1"/>
      <c r="L34" s="1"/>
      <c r="M34" s="1"/>
      <c r="N34" s="394"/>
    </row>
    <row r="35" spans="1:16" x14ac:dyDescent="0.2">
      <c r="A35" s="74"/>
      <c r="B35" s="133" t="str">
        <f>IF(Lang="Français","Déport latéral",IF(Lang="English","Lateral shift",""))</f>
        <v>Déport latéral</v>
      </c>
      <c r="C35" s="151">
        <f ca="1">Alt_para*V_vent/V_para</f>
        <v>530.13034843772266</v>
      </c>
      <c r="D35" s="151">
        <f ca="1">IF(V_satellite&lt;&gt;0,Alt_sat*V_vent_sat/V_satellite,0)</f>
        <v>228.69414242479323</v>
      </c>
      <c r="F35" s="569" t="str">
        <f>IF(Lang="Français","Couleur parachute fusée","Rocket parachute color")</f>
        <v>Couleur parachute fusée</v>
      </c>
      <c r="G35" s="569"/>
      <c r="H35" s="565" t="s">
        <v>267</v>
      </c>
      <c r="I35" s="566"/>
      <c r="J35"/>
      <c r="K35"/>
      <c r="L35"/>
      <c r="M35"/>
      <c r="N35" s="394" t="str">
        <f>IF(Lang="Français","fichier initial","Initial file")</f>
        <v>fichier initial</v>
      </c>
      <c r="P35"/>
    </row>
    <row r="36" spans="1:16" x14ac:dyDescent="0.2">
      <c r="A36" s="59"/>
      <c r="F36" s="569" t="str">
        <f>IF(Lang="Français","Couleur parachute satellite","Satellite parachute color")</f>
        <v>Couleur parachute satellite</v>
      </c>
      <c r="G36" s="569"/>
      <c r="H36" s="573" t="s">
        <v>158</v>
      </c>
      <c r="I36" s="573"/>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570" t="str">
        <f>IF(Lang="Français","Calcul de la surface d'un parachute","Parachute surface calculation")</f>
        <v>Calcul de la surface d'un parachute</v>
      </c>
      <c r="B40" s="571"/>
      <c r="C40" s="571"/>
      <c r="D40" s="572"/>
      <c r="F40" s="570" t="str">
        <f>IF(Lang="Français","Résultats détaillés","Detailled results")</f>
        <v>Résultats détaillés</v>
      </c>
      <c r="G40" s="572"/>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42" t="str">
        <f>IF(Lang="Français","Décollage",IF(Lang="English","Lift-Off",""))</f>
        <v>Décollage</v>
      </c>
      <c r="G42" s="542"/>
      <c r="H42" s="150">
        <v>4.5999999999999996</v>
      </c>
      <c r="I42" s="150">
        <v>564.13737529499281</v>
      </c>
      <c r="J42" s="150">
        <v>131.0988212175593</v>
      </c>
      <c r="K42" s="150">
        <v>153.41546177529116</v>
      </c>
      <c r="L42" s="148" t="s">
        <v>14</v>
      </c>
      <c r="M42" s="149">
        <f>Beta_rampe</f>
        <v>75.413359423049215</v>
      </c>
    </row>
    <row r="43" spans="1:16" x14ac:dyDescent="0.2">
      <c r="A43" s="161"/>
      <c r="B43" s="166" t="str">
        <f>IF(Lang="Français","Bord   'a'","Side length 'a'")</f>
        <v>Bord   'a'</v>
      </c>
      <c r="D43" s="162"/>
      <c r="F43" s="543" t="str">
        <f>IF(Lang="Français","Sortie de Rampe",IF(Lang="English","Launch-Pad Exit",""))</f>
        <v>Sortie de Rampe</v>
      </c>
      <c r="G43" s="543"/>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350</v>
      </c>
      <c r="D44" s="162"/>
      <c r="F44" s="543" t="str">
        <f>IF(Lang="Français","Vit max &amp; Acc max",IF(Lang="English","Max Velocity &amp; Acc",""))</f>
        <v>Vit max &amp; Acc max</v>
      </c>
      <c r="G44" s="543"/>
      <c r="H44" s="115" t="s">
        <v>14</v>
      </c>
      <c r="I44" s="115" t="s">
        <v>14</v>
      </c>
      <c r="J44" s="115" t="s">
        <v>14</v>
      </c>
      <c r="K44" s="117">
        <f ca="1">MAX(vit_xz)</f>
        <v>153.41546177529116</v>
      </c>
      <c r="L44" s="118">
        <f ca="1">MAX(acc_xz)</f>
        <v>27.312464382693577</v>
      </c>
      <c r="M44" s="116" t="s">
        <v>14</v>
      </c>
    </row>
    <row r="45" spans="1:16" x14ac:dyDescent="0.2">
      <c r="A45" s="161"/>
      <c r="B45" s="166" t="str">
        <f>IF(Lang="Français","Coté   'b'","Side width 'b'")</f>
        <v>Coté   'b'</v>
      </c>
      <c r="D45" s="162"/>
      <c r="F45" s="543" t="str">
        <f>IF(Lang="Français","Fin de Propulsion",IF(Lang="English","Motor Burn-Out",""))</f>
        <v>Fin de Propulsion</v>
      </c>
      <c r="G45" s="543"/>
      <c r="H45" s="116">
        <f ca="1">INDEX(t,MATCH("Fin de propulsion",Event,0))</f>
        <v>4.8099999999999952</v>
      </c>
      <c r="I45" s="119">
        <f ca="1">INDEX(pos_z,MATCH("Fin de propulsion",Event,0))</f>
        <v>594.73104717912668</v>
      </c>
      <c r="J45" s="119">
        <f ca="1">INDEX(pos_x,MATCH("Fin de propulsion",Event,0))</f>
        <v>139.11613730077448</v>
      </c>
      <c r="K45" s="119">
        <f ca="1">INDEX(vit_xz,MATCH("Fin de propulsion",Event,0))</f>
        <v>147.83791846305471</v>
      </c>
      <c r="L45" s="116">
        <f ca="1">INDEX(acc_xz,MATCH("Fin de propulsion",Event,0))</f>
        <v>26.058670803642677</v>
      </c>
      <c r="M45" s="116">
        <f ca="1">INDEX(BetaD,MATCH("Fin de propulsion",Event,0))</f>
        <v>75.214529675023158</v>
      </c>
    </row>
    <row r="46" spans="1:16" x14ac:dyDescent="0.2">
      <c r="A46" s="161"/>
      <c r="B46" s="168">
        <v>350</v>
      </c>
      <c r="D46" s="162"/>
      <c r="F46" s="543" t="s">
        <v>15</v>
      </c>
      <c r="G46" s="543"/>
      <c r="H46" s="118">
        <f ca="1">INDEX(t,MATCH("Apogée",Event,0))</f>
        <v>15.099999999999945</v>
      </c>
      <c r="I46" s="117">
        <f ca="1">INDEX(pos_z,MATCH("Apogée",Event,0))</f>
        <v>1211.5438497187113</v>
      </c>
      <c r="J46" s="120">
        <f ca="1">INDEX(pos_x,MATCH("Apogée",Event,0))</f>
        <v>419.67619448042905</v>
      </c>
      <c r="K46" s="120">
        <f ca="1">INDEX(vit_xz,MATCH("Apogée",Event,0))</f>
        <v>22.61065360477005</v>
      </c>
      <c r="L46" s="116">
        <f ca="1">INDEX(acc_xz,MATCH("Apogée",Event,0))</f>
        <v>9.8325044029279027</v>
      </c>
      <c r="M46" s="121">
        <f ca="1">INDEX(BetaD,MATCH("Apogée",Event,0))</f>
        <v>2.1372154200016077E-2</v>
      </c>
    </row>
    <row r="47" spans="1:16" x14ac:dyDescent="0.2">
      <c r="A47" s="161"/>
      <c r="B47" s="169" t="s">
        <v>9</v>
      </c>
      <c r="D47" s="162"/>
      <c r="F47" s="546" t="str">
        <f>IF(Lang="Français","Impact balistique",IF(Lang="English","Balistic Impact",""))</f>
        <v>Impact balistique</v>
      </c>
      <c r="G47" s="546"/>
      <c r="H47" s="116">
        <f ca="1">INDEX(t,MATCH("Impact balistique",Event,0))</f>
        <v>33.400000000000183</v>
      </c>
      <c r="I47" s="148" t="s">
        <v>16</v>
      </c>
      <c r="J47" s="117">
        <f ca="1">INDEX(pos_x,MATCH("Impact balistique",Event,0))</f>
        <v>717.43751684692904</v>
      </c>
      <c r="K47" s="119">
        <f ca="1">INDEX(vit_xz,MATCH("Impact balistique",Event,0))</f>
        <v>104.02129833221274</v>
      </c>
      <c r="L47" s="116">
        <f ca="1">INDEX(acc_xz,MATCH("Impact balistique",Event,0))</f>
        <v>1.4408051980130707</v>
      </c>
      <c r="M47" s="116">
        <f ca="1">INDEX(BetaD,MATCH("Impact balistique",Event,0))</f>
        <v>-85.244317072954047</v>
      </c>
    </row>
    <row r="48" spans="1:16" x14ac:dyDescent="0.2">
      <c r="A48" s="161"/>
      <c r="B48" s="174">
        <f>(4*B44*B46+B44^2)/10^6</f>
        <v>0.61250000000000004</v>
      </c>
      <c r="D48" s="162"/>
      <c r="F48" s="548" t="str">
        <f>IF(Lang="Français","Ouverture parachute fusée",IF(Lang="English","Rocket parachute opening",""))</f>
        <v>Ouverture parachute fusée</v>
      </c>
      <c r="G48" s="548"/>
      <c r="H48" s="122">
        <f>T_para</f>
        <v>15.2</v>
      </c>
      <c r="I48" s="123">
        <f ca="1">INDEX(pos_z,MATCH("Para",Event_para,0))</f>
        <v>1211.4956424564725</v>
      </c>
      <c r="J48" s="123">
        <f ca="1">INDEX(pos_x,MATCH("Para",Event_para,0))</f>
        <v>421.93545736334073</v>
      </c>
      <c r="K48" s="123">
        <f ca="1">INDEX(vit_xz,MATCH("Para",Event_para,0))</f>
        <v>22.595546680136383</v>
      </c>
      <c r="L48" s="122">
        <f ca="1">INDEX(acc_xz,MATCH("Para",Event_para,0))</f>
        <v>9.8167546787810007</v>
      </c>
      <c r="M48" s="124">
        <f ca="1">INDEX(BetaD,MATCH("Para",Event_para,0))</f>
        <v>-2.4669424336304564</v>
      </c>
    </row>
    <row r="49" spans="1:13" x14ac:dyDescent="0.2">
      <c r="A49" s="161"/>
      <c r="D49" s="162"/>
      <c r="F49" s="547" t="str">
        <f>IF(Lang="Français","Impact fusée sous para.",IF(Lang="English","Impact of rocket with para. ",""))</f>
        <v>Impact fusée sous para.</v>
      </c>
      <c r="G49" s="547"/>
      <c r="H49" s="125">
        <f ca="1">T_para+Dt_para</f>
        <v>121.22606968754452</v>
      </c>
      <c r="I49" s="127" t="s">
        <v>16</v>
      </c>
      <c r="J49" s="126" t="str">
        <f ca="1">CONCATENATE(TEXT(X_para-Dx_para,"0")," | ",TEXT(X_para+Dx_para,"0"))</f>
        <v>-108 | 952</v>
      </c>
      <c r="K49" s="126">
        <f ca="1">V_para</f>
        <v>11.426393961661617</v>
      </c>
      <c r="L49" s="128">
        <f>g</f>
        <v>9.81</v>
      </c>
      <c r="M49" s="128" t="s">
        <v>14</v>
      </c>
    </row>
    <row r="50" spans="1:13" x14ac:dyDescent="0.2">
      <c r="A50" s="161"/>
      <c r="D50" s="162"/>
      <c r="F50" s="544" t="str">
        <f>IF(Lang="Français","Largage du satellite",IF(Lang="English","Satellite separation",""))</f>
        <v>Largage du satellite</v>
      </c>
      <c r="G50" s="545"/>
      <c r="H50" s="122">
        <f>IF(T_satellite&lt;&gt;0,T_satellite,"")</f>
        <v>4.7</v>
      </c>
      <c r="I50" s="123">
        <f ca="1">IF(T_satellite&lt;&gt;0,INDEX(pos_z,MATCH("Satellite",Event_sat,0)),"")</f>
        <v>578.85060819666649</v>
      </c>
      <c r="J50" s="129">
        <f ca="1">IF(T_satellite&lt;&gt;0,INDEX(pos_x,MATCH("Satellite",Event_sat,0)),"")</f>
        <v>134.94039099831153</v>
      </c>
      <c r="K50" s="123">
        <f ca="1">IF(T_satellite&lt;&gt;0,INDEX(vit_xz,MATCH("Satellite",Event_sat,0)),"")</f>
        <v>150.72476448061701</v>
      </c>
      <c r="L50" s="122">
        <f ca="1">IF(T_satellite&lt;&gt;0,INDEX(acc_xz,MATCH("Satellite",Event_sat,0)),"")</f>
        <v>26.732954540575211</v>
      </c>
      <c r="M50" s="124">
        <f ca="1">IF(T_satellite&lt;&gt;0,INDEX(BetaD,MATCH("Satellite",Event_sat,0)),"")</f>
        <v>75.319924083935064</v>
      </c>
    </row>
    <row r="51" spans="1:13" x14ac:dyDescent="0.2">
      <c r="A51" s="161"/>
      <c r="B51" s="166" t="str">
        <f>IF(Lang="Français","Rayon exterieur","Half-diameter ext")</f>
        <v>Rayon exterieur</v>
      </c>
      <c r="D51" s="162"/>
      <c r="F51" s="540" t="str">
        <f>IF(Lang="Français","Impact du satellite",IF(Lang="English","Satellite impact",""))</f>
        <v>Impact du satellite</v>
      </c>
      <c r="G51" s="541"/>
      <c r="H51" s="125">
        <f ca="1">IF(T_satellite&lt;&gt;0,T_satellite+Dt_satellite,"")</f>
        <v>50.438828484958641</v>
      </c>
      <c r="I51" s="130" t="str">
        <f>IF(T_satellite&lt;&gt;0,"~0","")</f>
        <v>~0</v>
      </c>
      <c r="J51" s="130" t="str">
        <f ca="1">IF(T_satellite&lt;&gt;0,CONCATENATE(TEXT(X_satellite-Dx_sat,"0")," | ",TEXT(X_satellite+Dx_sat,"0")),"")</f>
        <v>-94 | 364</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1211.5438497187113</v>
      </c>
      <c r="C121" s="216">
        <f ca="1">MAX(Altitude_culmi,Portee_balistique)</f>
        <v>1211.5438497187113</v>
      </c>
    </row>
    <row r="123" spans="2:3" x14ac:dyDescent="0.2">
      <c r="B123" s="210" t="s">
        <v>49</v>
      </c>
      <c r="C123" s="211" t="s">
        <v>45</v>
      </c>
    </row>
    <row r="124" spans="2:3" x14ac:dyDescent="0.2">
      <c r="B124" s="217">
        <f ca="1">X_para</f>
        <v>421.93545736334073</v>
      </c>
      <c r="C124" s="214">
        <f ca="1">Alt_para</f>
        <v>1211.4956424564725</v>
      </c>
    </row>
    <row r="125" spans="2:3" x14ac:dyDescent="0.2">
      <c r="B125" s="217">
        <f ca="1">X_para</f>
        <v>421.93545736334073</v>
      </c>
      <c r="C125" s="214">
        <f ca="1">Alt_para/2</f>
        <v>605.74782122823626</v>
      </c>
    </row>
    <row r="126" spans="2:3" x14ac:dyDescent="0.2">
      <c r="B126" s="217">
        <f ca="1">X_para</f>
        <v>421.93545736334073</v>
      </c>
      <c r="C126" s="214">
        <v>0</v>
      </c>
    </row>
    <row r="127" spans="2:3" x14ac:dyDescent="0.2">
      <c r="B127" s="217">
        <f ca="1">X_para+Alt_para/40</f>
        <v>452.22284842475256</v>
      </c>
      <c r="C127" s="214">
        <f ca="1">Alt_para/20</f>
        <v>60.574782122823628</v>
      </c>
    </row>
    <row r="128" spans="2:3" x14ac:dyDescent="0.2">
      <c r="B128" s="217">
        <f ca="1">X_para</f>
        <v>421.93545736334073</v>
      </c>
      <c r="C128" s="214">
        <v>0</v>
      </c>
    </row>
    <row r="129" spans="2:6" x14ac:dyDescent="0.2">
      <c r="B129" s="217">
        <f ca="1">X_para-Alt_para/40</f>
        <v>391.64806630192891</v>
      </c>
      <c r="C129" s="214">
        <f ca="1">Alt_para/20</f>
        <v>60.574782122823628</v>
      </c>
    </row>
    <row r="130" spans="2:6" x14ac:dyDescent="0.2">
      <c r="B130" s="218">
        <f ca="1">X_para</f>
        <v>421.93545736334073</v>
      </c>
      <c r="C130" s="219">
        <v>0</v>
      </c>
    </row>
    <row r="131" spans="2:6" x14ac:dyDescent="0.2">
      <c r="B131" s="210" t="s">
        <v>48</v>
      </c>
      <c r="C131" s="211" t="s">
        <v>45</v>
      </c>
    </row>
    <row r="132" spans="2:6" x14ac:dyDescent="0.2">
      <c r="B132" s="213">
        <f>T_para</f>
        <v>15.2</v>
      </c>
      <c r="C132" s="214">
        <f ca="1">Alt_para</f>
        <v>1211.4956424564725</v>
      </c>
    </row>
    <row r="133" spans="2:6" x14ac:dyDescent="0.2">
      <c r="B133" s="213">
        <f ca="1">(B132+B134)/2</f>
        <v>68.213034843772263</v>
      </c>
      <c r="C133" s="214">
        <f ca="1">(C132+C134)/2</f>
        <v>605.74782122823626</v>
      </c>
      <c r="E133" s="232">
        <v>1</v>
      </c>
      <c r="F133" s="233" t="s">
        <v>175</v>
      </c>
    </row>
    <row r="134" spans="2:6" x14ac:dyDescent="0.2">
      <c r="B134" s="213">
        <f ca="1">H49</f>
        <v>121.22606968754452</v>
      </c>
      <c r="C134" s="214">
        <f>0</f>
        <v>0</v>
      </c>
      <c r="E134" s="161">
        <v>1</v>
      </c>
      <c r="F134" s="234" t="s">
        <v>176</v>
      </c>
    </row>
    <row r="135" spans="2:6" x14ac:dyDescent="0.2">
      <c r="B135" s="213">
        <f ca="1">H49+E133*sS/2*zZ_fus-E134*sS*tT_fus</f>
        <v>119.97485749557008</v>
      </c>
      <c r="C135" s="214">
        <f ca="1">Alt_para-V_para*(H49-T_para)+E133*sS*Altitude_culmi/H49*zZ_fus+E134*sS/2*Altitude_culmi/H49*tT_fus</f>
        <v>47.977673494706139</v>
      </c>
      <c r="E135" s="161"/>
      <c r="F135" s="241" t="s">
        <v>177</v>
      </c>
    </row>
    <row r="136" spans="2:6" x14ac:dyDescent="0.2">
      <c r="B136" s="213">
        <f ca="1">H49</f>
        <v>121.22606968754452</v>
      </c>
      <c r="C136" s="214">
        <f ca="1">Alt_para-V_para*(H49-T_para)</f>
        <v>0</v>
      </c>
      <c r="E136" s="235" t="s">
        <v>172</v>
      </c>
      <c r="F136" s="236">
        <f ca="1">T_balistique/10</f>
        <v>3.3400000000000185</v>
      </c>
    </row>
    <row r="137" spans="2:6" x14ac:dyDescent="0.2">
      <c r="B137" s="213">
        <f ca="1">H49-E133*sS/2*zZ_fus-E134*sS*tT_fus</f>
        <v>116.63485749557005</v>
      </c>
      <c r="C137" s="214">
        <f ca="1">Alt_para-V_para*(H49-T_para)+E133*sS*Altitude_culmi/H49*zZ_fus-E134*sS/2*Altitude_culmi/H49*tT_fus</f>
        <v>18.782825604049759</v>
      </c>
      <c r="E137" s="235" t="s">
        <v>173</v>
      </c>
      <c r="F137" s="236">
        <f ca="1">(H49-T_para)/H49</f>
        <v>0.87461442873486361</v>
      </c>
    </row>
    <row r="138" spans="2:6" x14ac:dyDescent="0.2">
      <c r="B138" s="215">
        <f ca="1">H49</f>
        <v>121.22606968754452</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0.85928143712574934</v>
      </c>
    </row>
    <row r="155" spans="2:6" x14ac:dyDescent="0.2">
      <c r="B155" s="215" t="b">
        <f>IF(Nb_sat="1 satellite",H51)</f>
        <v>0</v>
      </c>
      <c r="C155" s="216" t="b">
        <f>IF(Nb_sat="1 satellite",0)</f>
        <v>0</v>
      </c>
      <c r="E155" s="237" t="s">
        <v>174</v>
      </c>
      <c r="F155" s="238">
        <f ca="1">V_satellite*(T_balistique-T_satellite)/Alt_sat</f>
        <v>0.62747562521060785</v>
      </c>
    </row>
    <row r="157" spans="2:6" x14ac:dyDescent="0.2">
      <c r="B157" s="210" t="s">
        <v>2</v>
      </c>
      <c r="C157" s="228" t="s">
        <v>29</v>
      </c>
      <c r="D157" s="211" t="s">
        <v>3</v>
      </c>
    </row>
    <row r="158" spans="2:6" x14ac:dyDescent="0.2">
      <c r="B158" s="231">
        <f>T_para/4</f>
        <v>3.8</v>
      </c>
      <c r="C158" s="82">
        <f ca="1">Alt_para/2</f>
        <v>605.74782122823626</v>
      </c>
      <c r="D158" s="214">
        <f ca="1">X_para/4</f>
        <v>105.48386434083518</v>
      </c>
    </row>
    <row r="159" spans="2:6" x14ac:dyDescent="0.2">
      <c r="B159" s="229">
        <f ca="1">Temps_culmi + (T_balistique-Temps_culmi)/2</f>
        <v>24.250000000000064</v>
      </c>
      <c r="C159" s="230">
        <f ca="1">Altitude_culmi/2</f>
        <v>605.77192485935564</v>
      </c>
      <c r="D159" s="216">
        <f ca="1">X_culmi+(Portee_balistique-X_culmi)*2/3</f>
        <v>618.1837427247624</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419.67619448042905</v>
      </c>
      <c r="E162" s="422"/>
      <c r="F162" s="423" t="s">
        <v>305</v>
      </c>
    </row>
    <row r="163" spans="2:6" x14ac:dyDescent="0.2">
      <c r="B163" s="231" t="e">
        <f ca="1">IF(AND(Altitude_culmi&gt;80, Altitude_culmi&lt;=350), 49, NA())</f>
        <v>#N/A</v>
      </c>
      <c r="C163" s="5">
        <v>23</v>
      </c>
      <c r="D163" s="82">
        <f t="shared" ca="1" si="0"/>
        <v>442.67619448042905</v>
      </c>
      <c r="E163" s="82"/>
      <c r="F163" s="214">
        <f t="shared" ref="F163:F178" ca="1" si="1">X_culmi-C162</f>
        <v>419.67619448042905</v>
      </c>
    </row>
    <row r="164" spans="2:6" x14ac:dyDescent="0.2">
      <c r="B164" s="231" t="e">
        <f ca="1">IF(AND(Altitude_culmi&gt;80, Altitude_culmi&lt;=350), 43, NA())</f>
        <v>#N/A</v>
      </c>
      <c r="C164" s="5">
        <v>23</v>
      </c>
      <c r="D164" s="82">
        <f t="shared" ca="1" si="0"/>
        <v>442.67619448042905</v>
      </c>
      <c r="E164" s="82"/>
      <c r="F164" s="214">
        <f t="shared" ca="1" si="1"/>
        <v>396.67619448042905</v>
      </c>
    </row>
    <row r="165" spans="2:6" x14ac:dyDescent="0.2">
      <c r="B165" s="231" t="e">
        <f ca="1">IF(AND(Altitude_culmi&gt;80, Altitude_culmi&lt;=350), 43, NA())</f>
        <v>#N/A</v>
      </c>
      <c r="C165" s="5">
        <v>0</v>
      </c>
      <c r="D165" s="82">
        <f t="shared" ca="1" si="0"/>
        <v>419.67619448042905</v>
      </c>
      <c r="E165" s="82"/>
      <c r="F165" s="214">
        <f t="shared" ca="1" si="1"/>
        <v>396.67619448042905</v>
      </c>
    </row>
    <row r="166" spans="2:6" x14ac:dyDescent="0.2">
      <c r="B166" s="231" t="e">
        <f ca="1">IF(AND(Altitude_culmi&gt;80, Altitude_culmi&lt;=350), 43, NA())</f>
        <v>#N/A</v>
      </c>
      <c r="C166" s="5">
        <v>23</v>
      </c>
      <c r="D166" s="82">
        <f t="shared" ca="1" si="0"/>
        <v>442.67619448042905</v>
      </c>
      <c r="E166" s="82"/>
      <c r="F166" s="214">
        <f t="shared" ca="1" si="1"/>
        <v>419.67619448042905</v>
      </c>
    </row>
    <row r="167" spans="2:6" x14ac:dyDescent="0.2">
      <c r="B167" s="231" t="e">
        <f ca="1">IF(AND(Altitude_culmi&gt;80, Altitude_culmi&lt;=350), 0.5, NA())</f>
        <v>#N/A</v>
      </c>
      <c r="C167" s="5">
        <v>23</v>
      </c>
      <c r="D167" s="82">
        <f t="shared" ca="1" si="0"/>
        <v>442.67619448042905</v>
      </c>
      <c r="E167" s="82"/>
      <c r="F167" s="214">
        <f t="shared" ca="1" si="1"/>
        <v>396.67619448042905</v>
      </c>
    </row>
    <row r="168" spans="2:6" x14ac:dyDescent="0.2">
      <c r="B168" s="231" t="e">
        <f ca="1">IF(AND(Altitude_culmi&gt;80, Altitude_culmi&lt;=350), 0.5, NA())</f>
        <v>#N/A</v>
      </c>
      <c r="C168" s="5">
        <v>8</v>
      </c>
      <c r="D168" s="82">
        <f t="shared" ca="1" si="0"/>
        <v>427.67619448042905</v>
      </c>
      <c r="E168" s="82"/>
      <c r="F168" s="214">
        <f t="shared" ca="1" si="1"/>
        <v>396.67619448042905</v>
      </c>
    </row>
    <row r="169" spans="2:6" x14ac:dyDescent="0.2">
      <c r="B169" s="231" t="e">
        <f ca="1">IF(AND(Altitude_culmi&gt;80, Altitude_culmi&lt;=350), 27, NA())</f>
        <v>#N/A</v>
      </c>
      <c r="C169" s="5">
        <v>8</v>
      </c>
      <c r="D169" s="82">
        <f t="shared" ca="1" si="0"/>
        <v>427.67619448042905</v>
      </c>
      <c r="E169" s="82"/>
      <c r="F169" s="214">
        <f t="shared" ca="1" si="1"/>
        <v>411.67619448042905</v>
      </c>
    </row>
    <row r="170" spans="2:6" x14ac:dyDescent="0.2">
      <c r="B170" s="231" t="e">
        <f ca="1">IF(AND(Altitude_culmi&gt;80, Altitude_culmi&lt;=350), 27, NA())</f>
        <v>#N/A</v>
      </c>
      <c r="C170" s="5">
        <v>23</v>
      </c>
      <c r="D170" s="82">
        <f t="shared" ca="1" si="0"/>
        <v>442.67619448042905</v>
      </c>
      <c r="E170" s="82"/>
      <c r="F170" s="214">
        <f t="shared" ca="1" si="1"/>
        <v>411.67619448042905</v>
      </c>
    </row>
    <row r="171" spans="2:6" x14ac:dyDescent="0.2">
      <c r="B171" s="231" t="e">
        <f ca="1">IF(AND(Altitude_culmi&gt;80, Altitude_culmi&lt;=350), 27, NA())</f>
        <v>#N/A</v>
      </c>
      <c r="C171" s="5">
        <v>8</v>
      </c>
      <c r="D171" s="82">
        <f t="shared" ca="1" si="0"/>
        <v>427.67619448042905</v>
      </c>
      <c r="E171" s="82"/>
      <c r="F171" s="214">
        <f t="shared" ca="1" si="1"/>
        <v>396.67619448042905</v>
      </c>
    </row>
    <row r="172" spans="2:6" x14ac:dyDescent="0.2">
      <c r="B172" s="231" t="e">
        <f ca="1">IF(AND(Altitude_culmi&gt;80, Altitude_culmi&lt;=350), 29, NA())</f>
        <v>#N/A</v>
      </c>
      <c r="C172" s="5">
        <v>7.6</v>
      </c>
      <c r="D172" s="82">
        <f t="shared" ca="1" si="0"/>
        <v>427.27619448042907</v>
      </c>
      <c r="E172" s="82"/>
      <c r="F172" s="214">
        <f t="shared" ca="1" si="1"/>
        <v>411.67619448042905</v>
      </c>
    </row>
    <row r="173" spans="2:6" x14ac:dyDescent="0.2">
      <c r="B173" s="231" t="e">
        <f ca="1">IF(AND(Altitude_culmi&gt;80, Altitude_culmi&lt;=350), 31, NA())</f>
        <v>#N/A</v>
      </c>
      <c r="C173" s="5">
        <v>6.8</v>
      </c>
      <c r="D173" s="82">
        <f t="shared" ca="1" si="0"/>
        <v>426.47619448042906</v>
      </c>
      <c r="E173" s="82"/>
      <c r="F173" s="214">
        <f t="shared" ca="1" si="1"/>
        <v>412.07619448042902</v>
      </c>
    </row>
    <row r="174" spans="2:6" x14ac:dyDescent="0.2">
      <c r="B174" s="231" t="e">
        <f ca="1">IF(AND(Altitude_culmi&gt;80, Altitude_culmi&lt;=350), 32, NA())</f>
        <v>#N/A</v>
      </c>
      <c r="C174" s="5">
        <v>6</v>
      </c>
      <c r="D174" s="82">
        <f t="shared" ca="1" si="0"/>
        <v>425.67619448042905</v>
      </c>
      <c r="E174" s="82"/>
      <c r="F174" s="214">
        <f t="shared" ca="1" si="1"/>
        <v>412.87619448042904</v>
      </c>
    </row>
    <row r="175" spans="2:6" x14ac:dyDescent="0.2">
      <c r="B175" s="231" t="e">
        <f ca="1">IF(AND(Altitude_culmi&gt;80, Altitude_culmi&lt;=350), 33, NA())</f>
        <v>#N/A</v>
      </c>
      <c r="C175" s="5">
        <v>5</v>
      </c>
      <c r="D175" s="82">
        <f t="shared" ca="1" si="0"/>
        <v>424.67619448042905</v>
      </c>
      <c r="E175" s="82"/>
      <c r="F175" s="214">
        <f t="shared" ca="1" si="1"/>
        <v>413.67619448042905</v>
      </c>
    </row>
    <row r="176" spans="2:6" x14ac:dyDescent="0.2">
      <c r="B176" s="231" t="e">
        <f ca="1">IF(AND(Altitude_culmi&gt;80, Altitude_culmi&lt;=350), 34, NA())</f>
        <v>#N/A</v>
      </c>
      <c r="C176" s="5">
        <v>3.8</v>
      </c>
      <c r="D176" s="82">
        <f t="shared" ca="1" si="0"/>
        <v>423.47619448042906</v>
      </c>
      <c r="E176" s="82"/>
      <c r="F176" s="214">
        <f t="shared" ca="1" si="1"/>
        <v>414.67619448042905</v>
      </c>
    </row>
    <row r="177" spans="2:6" x14ac:dyDescent="0.2">
      <c r="B177" s="229" t="e">
        <f ca="1">IF(AND(Altitude_culmi&gt;80, Altitude_culmi&lt;=350), 35, NA())</f>
        <v>#N/A</v>
      </c>
      <c r="C177" s="421">
        <v>0</v>
      </c>
      <c r="D177" s="230">
        <f t="shared" ca="1" si="0"/>
        <v>419.67619448042905</v>
      </c>
      <c r="E177" s="82"/>
      <c r="F177" s="214">
        <f t="shared" ca="1" si="1"/>
        <v>415.87619448042904</v>
      </c>
    </row>
    <row r="178" spans="2:6" x14ac:dyDescent="0.2">
      <c r="E178" s="230"/>
      <c r="F178" s="216">
        <f t="shared" ca="1" si="1"/>
        <v>419.67619448042905</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419.67619448042905</v>
      </c>
      <c r="E180" s="228"/>
      <c r="F180" s="211" t="s">
        <v>308</v>
      </c>
    </row>
    <row r="181" spans="2:6" x14ac:dyDescent="0.2">
      <c r="B181" s="231">
        <f ca="1">IF(Altitude_culmi&gt;350, 300, NA())</f>
        <v>300</v>
      </c>
      <c r="C181" s="5">
        <v>0</v>
      </c>
      <c r="D181" s="82">
        <f t="shared" ca="1" si="2"/>
        <v>419.67619448042905</v>
      </c>
      <c r="E181" s="82"/>
      <c r="F181" s="214">
        <f t="shared" ref="F181:F201" ca="1" si="3">X_culmi-C180</f>
        <v>419.67619448042905</v>
      </c>
    </row>
    <row r="182" spans="2:6" x14ac:dyDescent="0.2">
      <c r="B182" s="231">
        <f ca="1">IF(Altitude_culmi&gt;350, 280, NA())</f>
        <v>280</v>
      </c>
      <c r="C182" s="5">
        <v>10</v>
      </c>
      <c r="D182" s="82">
        <f t="shared" ca="1" si="2"/>
        <v>429.67619448042905</v>
      </c>
      <c r="E182" s="82"/>
      <c r="F182" s="214">
        <f t="shared" ca="1" si="3"/>
        <v>419.67619448042905</v>
      </c>
    </row>
    <row r="183" spans="2:6" x14ac:dyDescent="0.2">
      <c r="B183" s="231">
        <f ca="1">IF(Altitude_culmi&gt;350, 280, NA())</f>
        <v>280</v>
      </c>
      <c r="C183" s="5">
        <v>0</v>
      </c>
      <c r="D183" s="82">
        <f t="shared" ca="1" si="2"/>
        <v>419.67619448042905</v>
      </c>
      <c r="E183" s="82"/>
      <c r="F183" s="214">
        <f t="shared" ca="1" si="3"/>
        <v>409.67619448042905</v>
      </c>
    </row>
    <row r="184" spans="2:6" x14ac:dyDescent="0.2">
      <c r="B184" s="231">
        <f ca="1">IF(Altitude_culmi&gt;350, 280, NA())</f>
        <v>280</v>
      </c>
      <c r="C184" s="5">
        <v>10</v>
      </c>
      <c r="D184" s="82">
        <f t="shared" ca="1" si="2"/>
        <v>429.67619448042905</v>
      </c>
      <c r="E184" s="82"/>
      <c r="F184" s="214">
        <f t="shared" ca="1" si="3"/>
        <v>419.67619448042905</v>
      </c>
    </row>
    <row r="185" spans="2:6" x14ac:dyDescent="0.2">
      <c r="B185" s="231">
        <f ca="1">IF(Altitude_culmi&gt;350, 200, NA())</f>
        <v>200</v>
      </c>
      <c r="C185" s="5">
        <v>13</v>
      </c>
      <c r="D185" s="82">
        <f t="shared" ca="1" si="2"/>
        <v>432.67619448042905</v>
      </c>
      <c r="E185" s="82"/>
      <c r="F185" s="214">
        <f t="shared" ca="1" si="3"/>
        <v>409.67619448042905</v>
      </c>
    </row>
    <row r="186" spans="2:6" x14ac:dyDescent="0.2">
      <c r="B186" s="231">
        <f ca="1">IF(Altitude_culmi&gt;350, 160, NA())</f>
        <v>160</v>
      </c>
      <c r="C186" s="5">
        <v>17</v>
      </c>
      <c r="D186" s="82">
        <f t="shared" ca="1" si="2"/>
        <v>436.67619448042905</v>
      </c>
      <c r="E186" s="82"/>
      <c r="F186" s="214">
        <f t="shared" ca="1" si="3"/>
        <v>406.67619448042905</v>
      </c>
    </row>
    <row r="187" spans="2:6" x14ac:dyDescent="0.2">
      <c r="B187" s="231">
        <f ca="1">IF(Altitude_culmi&gt;350, 115, NA())</f>
        <v>115</v>
      </c>
      <c r="C187" s="5">
        <v>20</v>
      </c>
      <c r="D187" s="82">
        <f t="shared" ca="1" si="2"/>
        <v>439.67619448042905</v>
      </c>
      <c r="E187" s="82"/>
      <c r="F187" s="214">
        <f t="shared" ca="1" si="3"/>
        <v>402.67619448042905</v>
      </c>
    </row>
    <row r="188" spans="2:6" x14ac:dyDescent="0.2">
      <c r="B188" s="231">
        <f ca="1">IF(Altitude_culmi&gt;350, 90, NA())</f>
        <v>90</v>
      </c>
      <c r="C188" s="5">
        <v>25</v>
      </c>
      <c r="D188" s="82">
        <f t="shared" ca="1" si="2"/>
        <v>444.67619448042905</v>
      </c>
      <c r="E188" s="82"/>
      <c r="F188" s="214">
        <f t="shared" ca="1" si="3"/>
        <v>399.67619448042905</v>
      </c>
    </row>
    <row r="189" spans="2:6" x14ac:dyDescent="0.2">
      <c r="B189" s="231">
        <f ca="1">IF(Altitude_culmi&gt;350, 57, NA())</f>
        <v>57</v>
      </c>
      <c r="C189" s="5">
        <v>30</v>
      </c>
      <c r="D189" s="82">
        <f t="shared" ca="1" si="2"/>
        <v>449.67619448042905</v>
      </c>
      <c r="E189" s="82"/>
      <c r="F189" s="214">
        <f t="shared" ca="1" si="3"/>
        <v>394.67619448042905</v>
      </c>
    </row>
    <row r="190" spans="2:6" x14ac:dyDescent="0.2">
      <c r="B190" s="231">
        <f ca="1">IF(Altitude_culmi&gt;350, 40, NA())</f>
        <v>40</v>
      </c>
      <c r="C190" s="5">
        <v>36</v>
      </c>
      <c r="D190" s="82">
        <f t="shared" ca="1" si="2"/>
        <v>455.67619448042905</v>
      </c>
      <c r="E190" s="82"/>
      <c r="F190" s="214">
        <f t="shared" ca="1" si="3"/>
        <v>389.67619448042905</v>
      </c>
    </row>
    <row r="191" spans="2:6" x14ac:dyDescent="0.2">
      <c r="B191" s="231">
        <f ca="1">IF(Altitude_culmi&gt;350, 20, NA())</f>
        <v>20</v>
      </c>
      <c r="C191" s="5">
        <v>48</v>
      </c>
      <c r="D191" s="82">
        <f t="shared" ca="1" si="2"/>
        <v>467.67619448042905</v>
      </c>
      <c r="E191" s="82"/>
      <c r="F191" s="214">
        <f t="shared" ca="1" si="3"/>
        <v>383.67619448042905</v>
      </c>
    </row>
    <row r="192" spans="2:6" x14ac:dyDescent="0.2">
      <c r="B192" s="231">
        <f ca="1">IF(Altitude_culmi&gt;350, 0.5, NA())</f>
        <v>0.5</v>
      </c>
      <c r="C192" s="5">
        <v>62</v>
      </c>
      <c r="D192" s="82">
        <f t="shared" ca="1" si="2"/>
        <v>481.67619448042905</v>
      </c>
      <c r="E192" s="82"/>
      <c r="F192" s="214">
        <f t="shared" ca="1" si="3"/>
        <v>371.67619448042905</v>
      </c>
    </row>
    <row r="193" spans="2:6" x14ac:dyDescent="0.2">
      <c r="B193" s="231">
        <f ca="1">IF(Altitude_culmi&gt;350, 0.5, NA())</f>
        <v>0.5</v>
      </c>
      <c r="C193" s="5">
        <v>37</v>
      </c>
      <c r="D193" s="82">
        <f t="shared" ca="1" si="2"/>
        <v>456.67619448042905</v>
      </c>
      <c r="E193" s="82"/>
      <c r="F193" s="214">
        <f t="shared" ca="1" si="3"/>
        <v>357.67619448042905</v>
      </c>
    </row>
    <row r="194" spans="2:6" x14ac:dyDescent="0.2">
      <c r="B194" s="231">
        <f ca="1">IF(Altitude_culmi&gt;350, 15, NA())</f>
        <v>15</v>
      </c>
      <c r="C194" s="5">
        <v>30</v>
      </c>
      <c r="D194" s="82">
        <f t="shared" ca="1" si="2"/>
        <v>449.67619448042905</v>
      </c>
      <c r="E194" s="82"/>
      <c r="F194" s="214">
        <f t="shared" ca="1" si="3"/>
        <v>382.67619448042905</v>
      </c>
    </row>
    <row r="195" spans="2:6" x14ac:dyDescent="0.2">
      <c r="B195" s="231">
        <f ca="1">IF(Altitude_culmi&gt;350, 30, NA())</f>
        <v>30</v>
      </c>
      <c r="C195" s="5">
        <v>15</v>
      </c>
      <c r="D195" s="82">
        <f t="shared" ca="1" si="2"/>
        <v>434.67619448042905</v>
      </c>
      <c r="E195" s="82"/>
      <c r="F195" s="214">
        <f t="shared" ca="1" si="3"/>
        <v>389.67619448042905</v>
      </c>
    </row>
    <row r="196" spans="2:6" x14ac:dyDescent="0.2">
      <c r="B196" s="231">
        <f ca="1">IF(Altitude_culmi&gt;350, 37, NA())</f>
        <v>37</v>
      </c>
      <c r="C196" s="5">
        <v>0</v>
      </c>
      <c r="D196" s="82">
        <f t="shared" ca="1" si="2"/>
        <v>419.67619448042905</v>
      </c>
      <c r="E196" s="82"/>
      <c r="F196" s="214">
        <f t="shared" ca="1" si="3"/>
        <v>404.67619448042905</v>
      </c>
    </row>
    <row r="197" spans="2:6" x14ac:dyDescent="0.2">
      <c r="B197" s="231">
        <f ca="1">IF(Altitude_culmi&gt;350, 67, NA())</f>
        <v>67</v>
      </c>
      <c r="C197" s="5">
        <v>0</v>
      </c>
      <c r="D197" s="82">
        <f t="shared" ca="1" si="2"/>
        <v>419.67619448042905</v>
      </c>
      <c r="E197" s="82"/>
      <c r="F197" s="214">
        <f t="shared" ca="1" si="3"/>
        <v>419.67619448042905</v>
      </c>
    </row>
    <row r="198" spans="2:6" x14ac:dyDescent="0.2">
      <c r="B198" s="231">
        <f ca="1">IF(Altitude_culmi&gt;350, 67, NA())</f>
        <v>67</v>
      </c>
      <c r="C198" s="5">
        <v>17</v>
      </c>
      <c r="D198" s="82">
        <f t="shared" ca="1" si="2"/>
        <v>436.67619448042905</v>
      </c>
      <c r="E198" s="82"/>
      <c r="F198" s="214">
        <f t="shared" ca="1" si="3"/>
        <v>419.67619448042905</v>
      </c>
    </row>
    <row r="199" spans="2:6" x14ac:dyDescent="0.2">
      <c r="B199" s="231">
        <f ca="1">IF(Altitude_culmi&gt;350, 100, NA())</f>
        <v>100</v>
      </c>
      <c r="C199" s="5">
        <v>11</v>
      </c>
      <c r="D199" s="82">
        <f t="shared" ca="1" si="2"/>
        <v>430.67619448042905</v>
      </c>
      <c r="E199" s="82"/>
      <c r="F199" s="214">
        <f t="shared" ca="1" si="3"/>
        <v>402.67619448042905</v>
      </c>
    </row>
    <row r="200" spans="2:6" x14ac:dyDescent="0.2">
      <c r="B200" s="229">
        <f ca="1">IF(Altitude_culmi&gt;350, 100, NA())</f>
        <v>100</v>
      </c>
      <c r="C200" s="421">
        <v>0</v>
      </c>
      <c r="D200" s="230">
        <f t="shared" ca="1" si="2"/>
        <v>419.67619448042905</v>
      </c>
      <c r="E200" s="82"/>
      <c r="F200" s="214">
        <f t="shared" ca="1" si="3"/>
        <v>408.67619448042905</v>
      </c>
    </row>
    <row r="201" spans="2:6" x14ac:dyDescent="0.2">
      <c r="E201" s="230"/>
      <c r="F201" s="216">
        <f t="shared" ca="1" si="3"/>
        <v>419.67619448042905</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04"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38.636719769897397</v>
      </c>
      <c r="H4" s="293">
        <f>vit_xz*SIN(Beta)</f>
        <v>148.47056205574304</v>
      </c>
      <c r="I4" s="349">
        <f>V_ini</f>
        <v>153.41546177529116</v>
      </c>
      <c r="J4" s="350">
        <f>X_ini</f>
        <v>131.0988212175593</v>
      </c>
      <c r="K4" s="351">
        <f>Z_ini</f>
        <v>564.13737529499281</v>
      </c>
      <c r="L4" s="327">
        <f t="shared" ref="L4:L67" si="0">SQRT(pos_x^2+pos_z^2)</f>
        <v>579.16999156496115</v>
      </c>
      <c r="M4" s="292">
        <f>RADIANS(N4)</f>
        <v>1.3162114219221002</v>
      </c>
      <c r="N4" s="349">
        <f>Beta_rampe</f>
        <v>75.413359423049215</v>
      </c>
      <c r="P4" s="292" t="s">
        <v>14</v>
      </c>
      <c r="Q4" s="294" t="s">
        <v>14</v>
      </c>
      <c r="R4" s="292" t="s">
        <v>14</v>
      </c>
      <c r="S4" s="351">
        <f ca="1">m_tot</f>
        <v>4.9931000000000001</v>
      </c>
      <c r="T4" s="327">
        <f t="shared" ref="T4:T67" ca="1" si="1">m*g</f>
        <v>48.982311000000003</v>
      </c>
      <c r="U4" s="328">
        <f t="shared" ref="U4:U67" si="2">IF(pos_xz&lt;L_rampe,Poids*COS(Beta),0)</f>
        <v>0</v>
      </c>
      <c r="V4" s="329">
        <f t="shared" ref="V4:V67" si="3">Rho_moyen*(20000-Alt_rampe-pos_z)/(20000+Alt_rampe+pos_z)</f>
        <v>1.1577889838387689</v>
      </c>
      <c r="W4" s="327">
        <f t="shared" ref="W4:W67" si="4">1/2*Rho*Sref*Cx*vit_xz^2</f>
        <v>88.411772034705436</v>
      </c>
      <c r="Y4" s="295" t="s">
        <v>14</v>
      </c>
      <c r="Z4" s="296" t="s">
        <v>14</v>
      </c>
      <c r="AA4" s="297" t="s">
        <v>14</v>
      </c>
      <c r="AC4" s="320">
        <f>IF(ABS(t-ROUND(t,0))&lt;0.001,t,-1)</f>
        <v>-1</v>
      </c>
      <c r="AD4" s="321">
        <f>IF(ABS(t-ROUND(t,0))&lt;0.001,pos_x,-1)</f>
        <v>-1</v>
      </c>
      <c r="AE4" s="322">
        <f t="shared" ref="AE4:AE67" si="5">IF(t&lt;T_para, pos_z, NA())</f>
        <v>564.13737529499281</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-4.4593189383362715</v>
      </c>
      <c r="E5" s="307">
        <f t="shared" ref="E5:E68" ca="1" si="9">IF(AND(L4&lt;L_rampe,Poussee&lt;Poids*SIN(M4)),0,(-W4+Poussee)/m*SIN(M4)+U4/m*COS(M4)-Poids/m)</f>
        <v>-26.945967885049157</v>
      </c>
      <c r="F5" s="304">
        <f t="shared" ref="F5:F68" ca="1" si="10">SQRT(acc_x^2+acc_z^2)</f>
        <v>27.312464382693577</v>
      </c>
      <c r="G5" s="306">
        <f t="shared" ref="G5:G68" ca="1" si="11">G4+acc_x*pas</f>
        <v>38.592126580514034</v>
      </c>
      <c r="H5" s="307">
        <f t="shared" ref="H5:H68" ca="1" si="12">H4+acc_z*pas</f>
        <v>148.20110237689255</v>
      </c>
      <c r="I5" s="304">
        <f t="shared" ref="I5:I68" ca="1" si="13">SQRT(vit_x^2+vit_z^2)</f>
        <v>153.14345882123928</v>
      </c>
      <c r="J5" s="306">
        <f t="shared" ref="J5:J68" ca="1" si="14">J4+0.5*(vit_x+G4)*pas*(K4&gt;=0)</f>
        <v>131.48496544931137</v>
      </c>
      <c r="K5" s="307">
        <f t="shared" ref="K5:K68" ca="1" si="15">K4+0.5*(vit_z+H4)*pas</f>
        <v>565.62073361715602</v>
      </c>
      <c r="L5" s="304">
        <f t="shared" ca="1" si="0"/>
        <v>580.70225626978277</v>
      </c>
      <c r="M5" s="306">
        <f t="shared" ref="M5:M68" ca="1" si="16">IF(AND(L4&gt;L_rampe,G5&gt;0),ATAN2(G5,H5),$M$4)</f>
        <v>1.3160500969220044</v>
      </c>
      <c r="N5" s="304">
        <f t="shared" ref="N5:N68" ca="1" si="17">DEGREES(Beta)</f>
        <v>75.404116181413784</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4.9930995000000005</v>
      </c>
      <c r="T5" s="304">
        <f t="shared" ca="1" si="1"/>
        <v>48.982306095000006</v>
      </c>
      <c r="U5" s="311">
        <f t="shared" ca="1" si="2"/>
        <v>0</v>
      </c>
      <c r="V5" s="306">
        <f t="shared" ca="1" si="3"/>
        <v>1.1576171178924439</v>
      </c>
      <c r="W5" s="304">
        <f t="shared" ca="1" si="4"/>
        <v>88.085467242779359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565.62073361715602</v>
      </c>
      <c r="AG5" s="306">
        <f t="shared" ref="AG5:AG68" ca="1" si="27">IF(AND(L4&lt;L_rampe,Poussee&lt;Poids*SIN(M4)),0,(-W4+Poussee)/m-Poids*SIN(M4)/m)</f>
        <v>-27.20049468890258</v>
      </c>
      <c r="AH5" s="304">
        <f t="shared" ref="AH5:AH68" ca="1" si="28">IF(AND(L4&lt;L_rampe,Poussee&lt;Poids*SIN(M4)), g*SIN(M4), (-W4+Poussee)/m)</f>
        <v>-17.706691411758452</v>
      </c>
    </row>
    <row r="6" spans="1:248" x14ac:dyDescent="0.2">
      <c r="A6" s="347">
        <f t="shared" ca="1" si="6"/>
        <v>0.01</v>
      </c>
      <c r="B6" s="304">
        <f t="shared" ca="1" si="7"/>
        <v>4.6199999999999992</v>
      </c>
      <c r="D6" s="306">
        <f t="shared" ca="1" si="8"/>
        <v>-4.4455657272195701</v>
      </c>
      <c r="E6" s="307">
        <f t="shared" ca="1" si="9"/>
        <v>-26.881817488169538</v>
      </c>
      <c r="F6" s="304">
        <f t="shared" ca="1" si="10"/>
        <v>27.246929480260466</v>
      </c>
      <c r="G6" s="306">
        <f t="shared" ca="1" si="11"/>
        <v>38.547670923241839</v>
      </c>
      <c r="H6" s="307">
        <f t="shared" ca="1" si="12"/>
        <v>147.93228420201086</v>
      </c>
      <c r="I6" s="304">
        <f t="shared" ca="1" si="13"/>
        <v>152.87211532137263</v>
      </c>
      <c r="J6" s="306">
        <f t="shared" ca="1" si="14"/>
        <v>131.87066443683017</v>
      </c>
      <c r="K6" s="307">
        <f t="shared" ca="1" si="15"/>
        <v>567.10140055005058</v>
      </c>
      <c r="L6" s="304">
        <f t="shared" ca="1" si="0"/>
        <v>582.23180147157882</v>
      </c>
      <c r="M6" s="306">
        <f t="shared" ca="1" si="16"/>
        <v>1.3158883853893668</v>
      </c>
      <c r="N6" s="304">
        <f t="shared" ca="1" si="17"/>
        <v>75.39485079309506</v>
      </c>
      <c r="P6" s="310">
        <f t="shared" ca="1" si="18"/>
        <v>1</v>
      </c>
      <c r="Q6" s="304">
        <f t="shared" ca="1" si="19"/>
        <v>1.4999999999999679E-3</v>
      </c>
      <c r="R6" s="306">
        <f t="shared" ca="1" si="20"/>
        <v>1.4999999999999679E-4</v>
      </c>
      <c r="S6" s="307">
        <f t="shared" ca="1" si="21"/>
        <v>4.9930980000000007</v>
      </c>
      <c r="T6" s="304">
        <f t="shared" ca="1" si="1"/>
        <v>48.982291380000007</v>
      </c>
      <c r="U6" s="311">
        <f t="shared" ca="1" si="2"/>
        <v>0</v>
      </c>
      <c r="V6" s="306">
        <f t="shared" ca="1" si="3"/>
        <v>1.1574455885013302</v>
      </c>
      <c r="W6" s="304">
        <f t="shared" ca="1" si="4"/>
        <v>87.760593791395152</v>
      </c>
      <c r="Y6" s="314" t="str">
        <f t="shared" ca="1" si="22"/>
        <v/>
      </c>
      <c r="Z6" s="315" t="str">
        <f t="shared" ca="1" si="23"/>
        <v/>
      </c>
      <c r="AA6" s="316" t="str">
        <f t="shared" ca="1" si="24"/>
        <v/>
      </c>
      <c r="AC6" s="310" t="e">
        <f t="shared" ca="1" si="25"/>
        <v>#N/A</v>
      </c>
      <c r="AD6" s="323" t="e">
        <f t="shared" ca="1" si="26"/>
        <v>#N/A</v>
      </c>
      <c r="AE6" s="324">
        <f t="shared" ca="1" si="5"/>
        <v>567.10140055005058</v>
      </c>
      <c r="AG6" s="306">
        <f t="shared" ca="1" si="27"/>
        <v>-27.134549871689913</v>
      </c>
      <c r="AH6" s="304">
        <f t="shared" ca="1" si="28"/>
        <v>-17.641145285507985</v>
      </c>
    </row>
    <row r="7" spans="1:248" x14ac:dyDescent="0.2">
      <c r="A7" s="347">
        <f t="shared" ca="1" si="6"/>
        <v>0.01</v>
      </c>
      <c r="B7" s="304">
        <f t="shared" ca="1" si="7"/>
        <v>4.629999999999999</v>
      </c>
      <c r="D7" s="306">
        <f t="shared" ca="1" si="8"/>
        <v>-4.4318716702692713</v>
      </c>
      <c r="E7" s="307">
        <f t="shared" ca="1" si="9"/>
        <v>-26.817951032336381</v>
      </c>
      <c r="F7" s="304">
        <f t="shared" ca="1" si="10"/>
        <v>27.181684717370398</v>
      </c>
      <c r="G7" s="306">
        <f t="shared" ca="1" si="11"/>
        <v>38.503352206539148</v>
      </c>
      <c r="H7" s="307">
        <f t="shared" ca="1" si="12"/>
        <v>147.6641046916875</v>
      </c>
      <c r="I7" s="304">
        <f t="shared" ca="1" si="13"/>
        <v>152.60142838629804</v>
      </c>
      <c r="J7" s="306">
        <f t="shared" ca="1" si="14"/>
        <v>132.25591955247907</v>
      </c>
      <c r="K7" s="307">
        <f t="shared" ca="1" si="15"/>
        <v>568.57938249451911</v>
      </c>
      <c r="L7" s="304">
        <f t="shared" ca="1" si="0"/>
        <v>583.75863373017489</v>
      </c>
      <c r="M7" s="306">
        <f t="shared" ca="1" si="16"/>
        <v>1.3157262864107722</v>
      </c>
      <c r="N7" s="304">
        <f t="shared" ca="1" si="17"/>
        <v>75.385563205758203</v>
      </c>
      <c r="P7" s="310">
        <f t="shared" ca="1" si="18"/>
        <v>1</v>
      </c>
      <c r="Q7" s="304">
        <f t="shared" ca="1" si="19"/>
        <v>2.4999999999999467E-3</v>
      </c>
      <c r="R7" s="306">
        <f t="shared" ca="1" si="20"/>
        <v>2.4999999999999469E-4</v>
      </c>
      <c r="S7" s="307">
        <f t="shared" ca="1" si="21"/>
        <v>4.9930955000000008</v>
      </c>
      <c r="T7" s="304">
        <f t="shared" ca="1" si="1"/>
        <v>48.982266855000013</v>
      </c>
      <c r="U7" s="311">
        <f t="shared" ca="1" si="2"/>
        <v>0</v>
      </c>
      <c r="V7" s="306">
        <f t="shared" ca="1" si="3"/>
        <v>1.1572743947840589</v>
      </c>
      <c r="W7" s="304">
        <f t="shared" ca="1" si="4"/>
        <v>87.437143415972102</v>
      </c>
      <c r="Y7" s="314" t="str">
        <f t="shared" ca="1" si="22"/>
        <v/>
      </c>
      <c r="Z7" s="315" t="str">
        <f t="shared" ca="1" si="23"/>
        <v/>
      </c>
      <c r="AA7" s="316" t="str">
        <f t="shared" ca="1" si="24"/>
        <v/>
      </c>
      <c r="AC7" s="310" t="e">
        <f t="shared" ca="1" si="25"/>
        <v>#N/A</v>
      </c>
      <c r="AD7" s="323" t="e">
        <f t="shared" ca="1" si="26"/>
        <v>#N/A</v>
      </c>
      <c r="AE7" s="324">
        <f t="shared" ca="1" si="5"/>
        <v>568.57938249451911</v>
      </c>
      <c r="AG7" s="306">
        <f t="shared" ca="1" si="27"/>
        <v>-27.068893995818478</v>
      </c>
      <c r="AH7" s="304">
        <f t="shared" ca="1" si="28"/>
        <v>-17.57588930381867</v>
      </c>
    </row>
    <row r="8" spans="1:248" x14ac:dyDescent="0.2">
      <c r="A8" s="347">
        <f t="shared" ca="1" si="6"/>
        <v>0.01</v>
      </c>
      <c r="B8" s="304">
        <f t="shared" ca="1" si="7"/>
        <v>4.6399999999999988</v>
      </c>
      <c r="D8" s="306">
        <f t="shared" ca="1" si="8"/>
        <v>-4.4182364189230778</v>
      </c>
      <c r="E8" s="307">
        <f t="shared" ca="1" si="9"/>
        <v>-26.754366859716747</v>
      </c>
      <c r="F8" s="304">
        <f t="shared" ca="1" si="10"/>
        <v>27.116728399971262</v>
      </c>
      <c r="G8" s="306">
        <f t="shared" ca="1" si="11"/>
        <v>38.459169842349915</v>
      </c>
      <c r="H8" s="307">
        <f t="shared" ca="1" si="12"/>
        <v>147.39656102309033</v>
      </c>
      <c r="I8" s="304">
        <f t="shared" ca="1" si="13"/>
        <v>152.33139514360232</v>
      </c>
      <c r="J8" s="306">
        <f t="shared" ca="1" si="14"/>
        <v>132.64073216272351</v>
      </c>
      <c r="K8" s="307">
        <f t="shared" ca="1" si="15"/>
        <v>570.054685823093</v>
      </c>
      <c r="L8" s="304">
        <f t="shared" ca="1" si="0"/>
        <v>585.28275957653887</v>
      </c>
      <c r="M8" s="306">
        <f t="shared" ca="1" si="16"/>
        <v>1.3155637990693458</v>
      </c>
      <c r="N8" s="304">
        <f t="shared" ca="1" si="17"/>
        <v>75.376253366870174</v>
      </c>
      <c r="P8" s="310">
        <f t="shared" ca="1" si="18"/>
        <v>1</v>
      </c>
      <c r="Q8" s="304">
        <f t="shared" ca="1" si="19"/>
        <v>3.499999999999925E-3</v>
      </c>
      <c r="R8" s="306">
        <f t="shared" ca="1" si="20"/>
        <v>3.4999999999999252E-4</v>
      </c>
      <c r="S8" s="307">
        <f t="shared" ca="1" si="21"/>
        <v>4.9930920000000008</v>
      </c>
      <c r="T8" s="304">
        <f t="shared" ca="1" si="1"/>
        <v>48.982232520000011</v>
      </c>
      <c r="U8" s="311">
        <f t="shared" ca="1" si="2"/>
        <v>0</v>
      </c>
      <c r="V8" s="306">
        <f t="shared" ca="1" si="3"/>
        <v>1.1571035358632693</v>
      </c>
      <c r="W8" s="304">
        <f t="shared" ca="1" si="4"/>
        <v>87.115107912448849</v>
      </c>
      <c r="Y8" s="314" t="str">
        <f t="shared" ca="1" si="22"/>
        <v/>
      </c>
      <c r="Z8" s="315" t="str">
        <f t="shared" ca="1" si="23"/>
        <v/>
      </c>
      <c r="AA8" s="316" t="str">
        <f t="shared" ca="1" si="24"/>
        <v/>
      </c>
      <c r="AC8" s="310" t="e">
        <f t="shared" ca="1" si="25"/>
        <v>#N/A</v>
      </c>
      <c r="AD8" s="323" t="e">
        <f t="shared" ca="1" si="26"/>
        <v>#N/A</v>
      </c>
      <c r="AE8" s="324">
        <f t="shared" ca="1" si="5"/>
        <v>570.054685823093</v>
      </c>
      <c r="AG8" s="306">
        <f t="shared" ca="1" si="27"/>
        <v>-27.00352536328279</v>
      </c>
      <c r="AH8" s="304">
        <f t="shared" ca="1" si="28"/>
        <v>-17.510921772715601</v>
      </c>
    </row>
    <row r="9" spans="1:248" x14ac:dyDescent="0.2">
      <c r="A9" s="347">
        <f t="shared" ca="1" si="6"/>
        <v>0.01</v>
      </c>
      <c r="B9" s="304">
        <f t="shared" ca="1" si="7"/>
        <v>4.6499999999999986</v>
      </c>
      <c r="D9" s="306">
        <f t="shared" ca="1" si="8"/>
        <v>-4.4046596271770753</v>
      </c>
      <c r="E9" s="307">
        <f t="shared" ca="1" si="9"/>
        <v>-26.69106332467522</v>
      </c>
      <c r="F9" s="304">
        <f t="shared" ca="1" si="10"/>
        <v>27.05205884647426</v>
      </c>
      <c r="G9" s="306">
        <f t="shared" ca="1" si="11"/>
        <v>38.415123246078146</v>
      </c>
      <c r="H9" s="307">
        <f t="shared" ca="1" si="12"/>
        <v>147.12965038984356</v>
      </c>
      <c r="I9" s="304">
        <f t="shared" ca="1" si="13"/>
        <v>152.06201273772803</v>
      </c>
      <c r="J9" s="306">
        <f t="shared" ca="1" si="14"/>
        <v>133.02510362816565</v>
      </c>
      <c r="K9" s="307">
        <f t="shared" ca="1" si="15"/>
        <v>571.52731688015763</v>
      </c>
      <c r="L9" s="304">
        <f t="shared" ca="1" si="0"/>
        <v>586.80418551294974</v>
      </c>
      <c r="M9" s="306">
        <f t="shared" ca="1" si="16"/>
        <v>1.3154009224447387</v>
      </c>
      <c r="N9" s="304">
        <f t="shared" ca="1" si="17"/>
        <v>75.366921223698853</v>
      </c>
      <c r="P9" s="310">
        <f t="shared" ca="1" si="18"/>
        <v>1</v>
      </c>
      <c r="Q9" s="304">
        <f t="shared" ca="1" si="19"/>
        <v>4.4999999999999034E-3</v>
      </c>
      <c r="R9" s="306">
        <f t="shared" ca="1" si="20"/>
        <v>4.4999999999999034E-4</v>
      </c>
      <c r="S9" s="307">
        <f t="shared" ca="1" si="21"/>
        <v>4.9930875000000006</v>
      </c>
      <c r="T9" s="304">
        <f t="shared" ca="1" si="1"/>
        <v>48.982188375000007</v>
      </c>
      <c r="U9" s="311">
        <f t="shared" ca="1" si="2"/>
        <v>0</v>
      </c>
      <c r="V9" s="306">
        <f t="shared" ca="1" si="3"/>
        <v>1.1569330108655858</v>
      </c>
      <c r="W9" s="304">
        <f t="shared" ca="1" si="4"/>
        <v>86.794479136750709</v>
      </c>
      <c r="Y9" s="314" t="str">
        <f t="shared" ca="1" si="22"/>
        <v/>
      </c>
      <c r="Z9" s="315" t="str">
        <f t="shared" ca="1" si="23"/>
        <v/>
      </c>
      <c r="AA9" s="316" t="str">
        <f t="shared" ca="1" si="24"/>
        <v/>
      </c>
      <c r="AC9" s="310" t="e">
        <f t="shared" ca="1" si="25"/>
        <v>#N/A</v>
      </c>
      <c r="AD9" s="323" t="e">
        <f t="shared" ca="1" si="26"/>
        <v>#N/A</v>
      </c>
      <c r="AE9" s="324">
        <f t="shared" ca="1" si="5"/>
        <v>571.52731688015763</v>
      </c>
      <c r="AG9" s="306">
        <f t="shared" ca="1" si="27"/>
        <v>-26.938442288522211</v>
      </c>
      <c r="AH9" s="304">
        <f t="shared" ca="1" si="28"/>
        <v>-17.446241010687043</v>
      </c>
    </row>
    <row r="10" spans="1:248" x14ac:dyDescent="0.2">
      <c r="A10" s="347">
        <f t="shared" ca="1" si="6"/>
        <v>0.01</v>
      </c>
      <c r="B10" s="304">
        <f t="shared" ca="1" si="7"/>
        <v>4.6599999999999984</v>
      </c>
      <c r="D10" s="306">
        <f t="shared" ca="1" si="8"/>
        <v>-4.3911409515631643</v>
      </c>
      <c r="E10" s="307">
        <f t="shared" ca="1" si="9"/>
        <v>-26.628038793666271</v>
      </c>
      <c r="F10" s="304">
        <f t="shared" ca="1" si="10"/>
        <v>26.987674387643906</v>
      </c>
      <c r="G10" s="306">
        <f t="shared" ca="1" si="11"/>
        <v>38.371211836562516</v>
      </c>
      <c r="H10" s="307">
        <f t="shared" ca="1" si="12"/>
        <v>146.8633700019069</v>
      </c>
      <c r="I10" s="304">
        <f t="shared" ca="1" si="13"/>
        <v>151.79327832985018</v>
      </c>
      <c r="J10" s="306">
        <f t="shared" ca="1" si="14"/>
        <v>133.40903530357886</v>
      </c>
      <c r="K10" s="307">
        <f t="shared" ca="1" si="15"/>
        <v>572.99728198211642</v>
      </c>
      <c r="L10" s="304">
        <f t="shared" ca="1" si="0"/>
        <v>588.32291801316444</v>
      </c>
      <c r="M10" s="306">
        <f t="shared" ca="1" si="16"/>
        <v>1.3152376556131151</v>
      </c>
      <c r="N10" s="304">
        <f t="shared" ca="1" si="17"/>
        <v>75.357566723312345</v>
      </c>
      <c r="P10" s="310">
        <f t="shared" ca="1" si="18"/>
        <v>1</v>
      </c>
      <c r="Q10" s="304">
        <f t="shared" ca="1" si="19"/>
        <v>5.4999999999998826E-3</v>
      </c>
      <c r="R10" s="306">
        <f t="shared" ca="1" si="20"/>
        <v>5.4999999999998822E-4</v>
      </c>
      <c r="S10" s="307">
        <f t="shared" ca="1" si="21"/>
        <v>4.9930820000000002</v>
      </c>
      <c r="T10" s="304">
        <f t="shared" ca="1" si="1"/>
        <v>48.982134420000008</v>
      </c>
      <c r="U10" s="311">
        <f t="shared" ca="1" si="2"/>
        <v>0</v>
      </c>
      <c r="V10" s="306">
        <f t="shared" ca="1" si="3"/>
        <v>1.1567628189215933</v>
      </c>
      <c r="W10" s="304">
        <f t="shared" ca="1" si="4"/>
        <v>86.475249004262253</v>
      </c>
      <c r="Y10" s="314" t="str">
        <f t="shared" ca="1" si="22"/>
        <v/>
      </c>
      <c r="Z10" s="315" t="str">
        <f t="shared" ca="1" si="23"/>
        <v/>
      </c>
      <c r="AA10" s="316" t="str">
        <f t="shared" ca="1" si="24"/>
        <v/>
      </c>
      <c r="AC10" s="310" t="e">
        <f t="shared" ca="1" si="25"/>
        <v>#N/A</v>
      </c>
      <c r="AD10" s="323" t="e">
        <f t="shared" ca="1" si="26"/>
        <v>#N/A</v>
      </c>
      <c r="AE10" s="324">
        <f t="shared" ca="1" si="5"/>
        <v>572.99728198211642</v>
      </c>
      <c r="AG10" s="306">
        <f t="shared" ca="1" si="27"/>
        <v>-26.8736430983109</v>
      </c>
      <c r="AH10" s="304">
        <f t="shared" ca="1" si="28"/>
        <v>-17.38184534857443</v>
      </c>
    </row>
    <row r="11" spans="1:248" x14ac:dyDescent="0.2">
      <c r="A11" s="347">
        <f t="shared" ca="1" si="6"/>
        <v>0.01</v>
      </c>
      <c r="B11" s="304">
        <f t="shared" ca="1" si="7"/>
        <v>4.6699999999999982</v>
      </c>
      <c r="D11" s="306">
        <f t="shared" ca="1" si="8"/>
        <v>-4.3776800511266369</v>
      </c>
      <c r="E11" s="307">
        <f t="shared" ca="1" si="9"/>
        <v>-26.565291645127623</v>
      </c>
      <c r="F11" s="304">
        <f t="shared" ca="1" si="10"/>
        <v>26.92357336648907</v>
      </c>
      <c r="G11" s="306">
        <f t="shared" ca="1" si="11"/>
        <v>38.327435036051249</v>
      </c>
      <c r="H11" s="307">
        <f t="shared" ca="1" si="12"/>
        <v>146.59771708545563</v>
      </c>
      <c r="I11" s="304">
        <f t="shared" ca="1" si="13"/>
        <v>151.5251890977537</v>
      </c>
      <c r="J11" s="306">
        <f t="shared" ca="1" si="14"/>
        <v>133.79252853794193</v>
      </c>
      <c r="K11" s="307">
        <f t="shared" ca="1" si="15"/>
        <v>574.46458741755328</v>
      </c>
      <c r="L11" s="304">
        <f t="shared" ca="1" si="0"/>
        <v>589.83896352258364</v>
      </c>
      <c r="M11" s="306">
        <f t="shared" ca="1" si="16"/>
        <v>1.3150739976471357</v>
      </c>
      <c r="N11" s="304">
        <f t="shared" ca="1" si="17"/>
        <v>75.348189812578028</v>
      </c>
      <c r="P11" s="310">
        <f t="shared" ca="1" si="18"/>
        <v>1</v>
      </c>
      <c r="Q11" s="304">
        <f t="shared" ca="1" si="19"/>
        <v>6.4999999999998609E-3</v>
      </c>
      <c r="R11" s="306">
        <f t="shared" ca="1" si="20"/>
        <v>6.4999999999998609E-4</v>
      </c>
      <c r="S11" s="307">
        <f t="shared" ca="1" si="21"/>
        <v>4.9930755000000007</v>
      </c>
      <c r="T11" s="304">
        <f t="shared" ca="1" si="1"/>
        <v>48.982070655000008</v>
      </c>
      <c r="U11" s="311">
        <f t="shared" ca="1" si="2"/>
        <v>0</v>
      </c>
      <c r="V11" s="306">
        <f t="shared" ca="1" si="3"/>
        <v>1.1565929591658131</v>
      </c>
      <c r="W11" s="304">
        <f t="shared" ca="1" si="4"/>
        <v>86.157409489304726</v>
      </c>
      <c r="Y11" s="314" t="str">
        <f t="shared" ca="1" si="22"/>
        <v/>
      </c>
      <c r="Z11" s="315" t="str">
        <f t="shared" ca="1" si="23"/>
        <v/>
      </c>
      <c r="AA11" s="316" t="str">
        <f t="shared" ca="1" si="24"/>
        <v/>
      </c>
      <c r="AC11" s="310" t="e">
        <f t="shared" ca="1" si="25"/>
        <v>#N/A</v>
      </c>
      <c r="AD11" s="323" t="e">
        <f t="shared" ca="1" si="26"/>
        <v>#N/A</v>
      </c>
      <c r="AE11" s="324">
        <f t="shared" ca="1" si="5"/>
        <v>574.46458741755328</v>
      </c>
      <c r="AG11" s="306">
        <f t="shared" ca="1" si="27"/>
        <v>-26.80912613164875</v>
      </c>
      <c r="AH11" s="304">
        <f t="shared" ca="1" si="28"/>
        <v>-17.317733129463441</v>
      </c>
    </row>
    <row r="12" spans="1:248" x14ac:dyDescent="0.2">
      <c r="A12" s="347">
        <f t="shared" ca="1" si="6"/>
        <v>0.01</v>
      </c>
      <c r="B12" s="304">
        <f t="shared" ca="1" si="7"/>
        <v>4.6799999999999979</v>
      </c>
      <c r="D12" s="306">
        <f t="shared" ca="1" si="8"/>
        <v>-4.3642765874040625</v>
      </c>
      <c r="E12" s="307">
        <f t="shared" ca="1" si="9"/>
        <v>-26.502820269374702</v>
      </c>
      <c r="F12" s="304">
        <f t="shared" ca="1" si="10"/>
        <v>26.859754138155132</v>
      </c>
      <c r="G12" s="306">
        <f t="shared" ca="1" si="11"/>
        <v>38.283792270177209</v>
      </c>
      <c r="H12" s="307">
        <f t="shared" ca="1" si="12"/>
        <v>146.33268888276189</v>
      </c>
      <c r="I12" s="304">
        <f t="shared" ca="1" si="13"/>
        <v>151.25774223571256</v>
      </c>
      <c r="J12" s="306">
        <f t="shared" ca="1" si="14"/>
        <v>134.17558467447307</v>
      </c>
      <c r="K12" s="307">
        <f t="shared" ca="1" si="15"/>
        <v>575.92923944739437</v>
      </c>
      <c r="L12" s="304">
        <f t="shared" ca="1" si="0"/>
        <v>591.35232845841642</v>
      </c>
      <c r="M12" s="306">
        <f t="shared" ca="1" si="16"/>
        <v>1.3149099476159456</v>
      </c>
      <c r="N12" s="304">
        <f t="shared" ca="1" si="17"/>
        <v>75.338790438161851</v>
      </c>
      <c r="P12" s="310">
        <f t="shared" ca="1" si="18"/>
        <v>1</v>
      </c>
      <c r="Q12" s="304">
        <f t="shared" ca="1" si="19"/>
        <v>7.4999999999998393E-3</v>
      </c>
      <c r="R12" s="306">
        <f t="shared" ca="1" si="20"/>
        <v>7.4999999999998397E-4</v>
      </c>
      <c r="S12" s="307">
        <f t="shared" ca="1" si="21"/>
        <v>4.9930680000000009</v>
      </c>
      <c r="T12" s="304">
        <f t="shared" ca="1" si="1"/>
        <v>48.981997080000014</v>
      </c>
      <c r="U12" s="311">
        <f t="shared" ca="1" si="2"/>
        <v>0</v>
      </c>
      <c r="V12" s="306">
        <f t="shared" ca="1" si="3"/>
        <v>1.156423430736681</v>
      </c>
      <c r="W12" s="304">
        <f t="shared" ca="1" si="4"/>
        <v>85.840952624620002</v>
      </c>
      <c r="Y12" s="314" t="str">
        <f t="shared" ca="1" si="22"/>
        <v/>
      </c>
      <c r="Z12" s="315" t="str">
        <f t="shared" ca="1" si="23"/>
        <v/>
      </c>
      <c r="AA12" s="316" t="str">
        <f t="shared" ca="1" si="24"/>
        <v/>
      </c>
      <c r="AC12" s="310" t="e">
        <f t="shared" ca="1" si="25"/>
        <v>#N/A</v>
      </c>
      <c r="AD12" s="323" t="e">
        <f t="shared" ca="1" si="26"/>
        <v>#N/A</v>
      </c>
      <c r="AE12" s="324">
        <f t="shared" ca="1" si="5"/>
        <v>575.92923944739437</v>
      </c>
      <c r="AG12" s="306">
        <f t="shared" ca="1" si="27"/>
        <v>-26.744889739653438</v>
      </c>
      <c r="AH12" s="304">
        <f t="shared" ca="1" si="28"/>
        <v>-17.253902708576113</v>
      </c>
    </row>
    <row r="13" spans="1:248" x14ac:dyDescent="0.2">
      <c r="A13" s="347">
        <f t="shared" ca="1" si="6"/>
        <v>0.01</v>
      </c>
      <c r="B13" s="304">
        <f t="shared" ca="1" si="7"/>
        <v>4.6899999999999977</v>
      </c>
      <c r="D13" s="306">
        <f t="shared" ca="1" si="8"/>
        <v>-4.3509302244013508</v>
      </c>
      <c r="E13" s="307">
        <f t="shared" ca="1" si="9"/>
        <v>-26.440623068496272</v>
      </c>
      <c r="F13" s="304">
        <f t="shared" ca="1" si="10"/>
        <v>26.79621506981735</v>
      </c>
      <c r="G13" s="306">
        <f t="shared" ca="1" si="11"/>
        <v>38.240282967933197</v>
      </c>
      <c r="H13" s="307">
        <f t="shared" ca="1" si="12"/>
        <v>146.06828265207693</v>
      </c>
      <c r="I13" s="304">
        <f t="shared" ca="1" si="13"/>
        <v>150.99093495436949</v>
      </c>
      <c r="J13" s="306">
        <f t="shared" ca="1" si="14"/>
        <v>134.55820505066362</v>
      </c>
      <c r="K13" s="307">
        <f t="shared" ca="1" si="15"/>
        <v>577.39124430506854</v>
      </c>
      <c r="L13" s="304">
        <f t="shared" ca="1" si="0"/>
        <v>592.86301920984386</v>
      </c>
      <c r="M13" s="306">
        <f t="shared" ca="1" si="16"/>
        <v>1.3147455045851579</v>
      </c>
      <c r="N13" s="304">
        <f t="shared" ca="1" si="17"/>
        <v>75.329368546527377</v>
      </c>
      <c r="P13" s="310">
        <f t="shared" ca="1" si="18"/>
        <v>1</v>
      </c>
      <c r="Q13" s="304">
        <f t="shared" ca="1" si="19"/>
        <v>8.4999999999998185E-3</v>
      </c>
      <c r="R13" s="306">
        <f t="shared" ca="1" si="20"/>
        <v>8.4999999999998185E-4</v>
      </c>
      <c r="S13" s="307">
        <f t="shared" ca="1" si="21"/>
        <v>4.9930595000000011</v>
      </c>
      <c r="T13" s="304">
        <f t="shared" ca="1" si="1"/>
        <v>48.98191369500001</v>
      </c>
      <c r="U13" s="311">
        <f t="shared" ca="1" si="2"/>
        <v>0</v>
      </c>
      <c r="V13" s="306">
        <f t="shared" ca="1" si="3"/>
        <v>1.1562542327765226</v>
      </c>
      <c r="W13" s="304">
        <f t="shared" ca="1" si="4"/>
        <v>85.525870500858744</v>
      </c>
      <c r="Y13" s="314" t="str">
        <f t="shared" ca="1" si="22"/>
        <v/>
      </c>
      <c r="Z13" s="315" t="str">
        <f t="shared" ca="1" si="23"/>
        <v/>
      </c>
      <c r="AA13" s="316" t="str">
        <f t="shared" ca="1" si="24"/>
        <v/>
      </c>
      <c r="AC13" s="310" t="e">
        <f t="shared" ca="1" si="25"/>
        <v>#N/A</v>
      </c>
      <c r="AD13" s="323" t="e">
        <f t="shared" ca="1" si="26"/>
        <v>#N/A</v>
      </c>
      <c r="AE13" s="324">
        <f t="shared" ca="1" si="5"/>
        <v>577.39124430506854</v>
      </c>
      <c r="AG13" s="306">
        <f t="shared" ca="1" si="27"/>
        <v>-26.680932285453714</v>
      </c>
      <c r="AH13" s="304">
        <f t="shared" ca="1" si="28"/>
        <v>-17.190352453164234</v>
      </c>
    </row>
    <row r="14" spans="1:248" x14ac:dyDescent="0.2">
      <c r="A14" s="347">
        <f t="shared" ca="1" si="6"/>
        <v>0.01</v>
      </c>
      <c r="B14" s="304">
        <f t="shared" ca="1" si="7"/>
        <v>4.6999999999999975</v>
      </c>
      <c r="D14" s="306">
        <f t="shared" ca="1" si="8"/>
        <v>-4.337640628572073</v>
      </c>
      <c r="E14" s="307">
        <f t="shared" ca="1" si="9"/>
        <v>-26.378698456251051</v>
      </c>
      <c r="F14" s="304">
        <f t="shared" ca="1" si="10"/>
        <v>26.732954540575211</v>
      </c>
      <c r="G14" s="306">
        <f t="shared" ca="1" si="11"/>
        <v>38.196906561647474</v>
      </c>
      <c r="H14" s="307">
        <f t="shared" ca="1" si="12"/>
        <v>145.80449566751443</v>
      </c>
      <c r="I14" s="304">
        <f t="shared" ca="1" si="13"/>
        <v>150.72476448061701</v>
      </c>
      <c r="J14" s="306">
        <f t="shared" ca="1" si="14"/>
        <v>134.94039099831153</v>
      </c>
      <c r="K14" s="307">
        <f t="shared" ca="1" si="15"/>
        <v>578.85060819666649</v>
      </c>
      <c r="L14" s="304">
        <f t="shared" ca="1" si="0"/>
        <v>594.37104213818145</v>
      </c>
      <c r="M14" s="306">
        <f t="shared" ca="1" si="16"/>
        <v>1.3145806676168408</v>
      </c>
      <c r="N14" s="304">
        <f t="shared" ca="1" si="17"/>
        <v>75.319924083935064</v>
      </c>
      <c r="P14" s="310">
        <f t="shared" ca="1" si="18"/>
        <v>1</v>
      </c>
      <c r="Q14" s="304">
        <f t="shared" ca="1" si="19"/>
        <v>9.4999999999997968E-3</v>
      </c>
      <c r="R14" s="306">
        <f t="shared" ca="1" si="20"/>
        <v>9.4999999999997972E-4</v>
      </c>
      <c r="S14" s="307">
        <f t="shared" ca="1" si="21"/>
        <v>4.9930500000000011</v>
      </c>
      <c r="T14" s="304">
        <f t="shared" ca="1" si="1"/>
        <v>48.981820500000012</v>
      </c>
      <c r="U14" s="311">
        <f t="shared" ca="1" si="2"/>
        <v>0</v>
      </c>
      <c r="V14" s="306">
        <f t="shared" ca="1" si="3"/>
        <v>1.1560853644315314</v>
      </c>
      <c r="W14" s="304">
        <f t="shared" ca="1" si="4"/>
        <v>85.212155266074404</v>
      </c>
      <c r="Y14" s="314" t="str">
        <f t="shared" ca="1" si="22"/>
        <v/>
      </c>
      <c r="Z14" s="315" t="str">
        <f t="shared" ca="1" si="23"/>
        <v/>
      </c>
      <c r="AA14" s="316" t="str">
        <f t="shared" ca="1" si="24"/>
        <v>Satellite</v>
      </c>
      <c r="AC14" s="310" t="e">
        <f t="shared" ca="1" si="25"/>
        <v>#N/A</v>
      </c>
      <c r="AD14" s="323" t="e">
        <f t="shared" ca="1" si="26"/>
        <v>#N/A</v>
      </c>
      <c r="AE14" s="324">
        <f t="shared" ca="1" si="5"/>
        <v>578.85060819666649</v>
      </c>
      <c r="AG14" s="306">
        <f t="shared" ca="1" si="27"/>
        <v>-26.617252144083633</v>
      </c>
      <c r="AH14" s="304">
        <f t="shared" ca="1" si="28"/>
        <v>-17.127080742403685</v>
      </c>
    </row>
    <row r="15" spans="1:248" x14ac:dyDescent="0.2">
      <c r="A15" s="347">
        <f t="shared" ca="1" si="6"/>
        <v>0.01</v>
      </c>
      <c r="B15" s="304">
        <f t="shared" ca="1" si="7"/>
        <v>4.7099999999999973</v>
      </c>
      <c r="D15" s="306">
        <f t="shared" ca="1" si="8"/>
        <v>-4.3244573576689458</v>
      </c>
      <c r="E15" s="307">
        <f t="shared" ca="1" si="9"/>
        <v>-26.317235292809983</v>
      </c>
      <c r="F15" s="304">
        <f t="shared" ca="1" si="10"/>
        <v>26.670166945398382</v>
      </c>
      <c r="G15" s="306">
        <f t="shared" ca="1" si="11"/>
        <v>38.153661988070787</v>
      </c>
      <c r="H15" s="307">
        <f t="shared" ca="1" si="12"/>
        <v>145.54132331458632</v>
      </c>
      <c r="I15" s="304">
        <f t="shared" ca="1" si="13"/>
        <v>150.45922608886735</v>
      </c>
      <c r="J15" s="306">
        <f t="shared" ca="1" si="14"/>
        <v>135.32214384106013</v>
      </c>
      <c r="K15" s="307">
        <f t="shared" ca="1" si="15"/>
        <v>580.30733729157703</v>
      </c>
      <c r="L15" s="304">
        <f t="shared" ca="1" si="0"/>
        <v>595.8764035672001</v>
      </c>
      <c r="M15" s="306">
        <f t="shared" ca="1" si="16"/>
        <v>1.3144154357673401</v>
      </c>
      <c r="N15" s="304">
        <f t="shared" ca="1" si="17"/>
        <v>75.310456996317541</v>
      </c>
      <c r="P15" s="310">
        <f t="shared" ca="1" si="18"/>
        <v>2</v>
      </c>
      <c r="Q15" s="304">
        <f t="shared" ca="1" si="19"/>
        <v>9.5000000000002253E-3</v>
      </c>
      <c r="R15" s="306">
        <f t="shared" ca="1" si="20"/>
        <v>9.5000000000002255E-4</v>
      </c>
      <c r="S15" s="307">
        <f t="shared" ca="1" si="21"/>
        <v>4.9930405000000011</v>
      </c>
      <c r="T15" s="304">
        <f t="shared" ca="1" si="1"/>
        <v>48.981727305000014</v>
      </c>
      <c r="U15" s="311">
        <f t="shared" ca="1" si="2"/>
        <v>0</v>
      </c>
      <c r="V15" s="306">
        <f t="shared" ca="1" si="3"/>
        <v>1.1559168248528464</v>
      </c>
      <c r="W15" s="304">
        <f t="shared" ca="1" si="4"/>
        <v>84.899796903641175</v>
      </c>
      <c r="Y15" s="314" t="str">
        <f t="shared" ca="1" si="22"/>
        <v/>
      </c>
      <c r="Z15" s="315" t="str">
        <f t="shared" ca="1" si="23"/>
        <v/>
      </c>
      <c r="AA15" s="316" t="str">
        <f t="shared" ca="1" si="24"/>
        <v/>
      </c>
      <c r="AC15" s="310" t="e">
        <f t="shared" ca="1" si="25"/>
        <v>#N/A</v>
      </c>
      <c r="AD15" s="323" t="e">
        <f t="shared" ca="1" si="26"/>
        <v>#N/A</v>
      </c>
      <c r="AE15" s="324">
        <f t="shared" ca="1" si="5"/>
        <v>580.30733729157703</v>
      </c>
      <c r="AG15" s="306">
        <f t="shared" ca="1" si="27"/>
        <v>-26.554044563571885</v>
      </c>
      <c r="AH15" s="304">
        <f t="shared" ca="1" si="28"/>
        <v>-17.064282828483844</v>
      </c>
    </row>
    <row r="16" spans="1:248" x14ac:dyDescent="0.2">
      <c r="A16" s="347">
        <f t="shared" ca="1" si="6"/>
        <v>0.01</v>
      </c>
      <c r="B16" s="304">
        <f t="shared" ca="1" si="7"/>
        <v>4.7199999999999971</v>
      </c>
      <c r="D16" s="306">
        <f t="shared" ca="1" si="8"/>
        <v>-4.3113792109418601</v>
      </c>
      <c r="E16" s="307">
        <f t="shared" ca="1" si="9"/>
        <v>-26.256228303528665</v>
      </c>
      <c r="F16" s="304">
        <f t="shared" ca="1" si="10"/>
        <v>26.607846876956458</v>
      </c>
      <c r="G16" s="306">
        <f t="shared" ca="1" si="11"/>
        <v>38.110548195961371</v>
      </c>
      <c r="H16" s="307">
        <f t="shared" ca="1" si="12"/>
        <v>145.27876103155103</v>
      </c>
      <c r="I16" s="304">
        <f t="shared" ca="1" si="13"/>
        <v>150.19431510766046</v>
      </c>
      <c r="J16" s="306">
        <f t="shared" ca="1" si="14"/>
        <v>135.70346489198027</v>
      </c>
      <c r="K16" s="307">
        <f t="shared" ca="1" si="15"/>
        <v>581.76143771330771</v>
      </c>
      <c r="L16" s="304">
        <f t="shared" ca="1" si="0"/>
        <v>597.37910977363754</v>
      </c>
      <c r="M16" s="306">
        <f t="shared" ca="1" si="16"/>
        <v>1.3142498080872691</v>
      </c>
      <c r="N16" s="304">
        <f t="shared" ca="1" si="17"/>
        <v>75.300967229278925</v>
      </c>
      <c r="P16" s="310">
        <f t="shared" ca="1" si="18"/>
        <v>2</v>
      </c>
      <c r="Q16" s="304">
        <f t="shared" ca="1" si="19"/>
        <v>8.5000000000002469E-3</v>
      </c>
      <c r="R16" s="306">
        <f t="shared" ca="1" si="20"/>
        <v>8.5000000000002467E-4</v>
      </c>
      <c r="S16" s="307">
        <f t="shared" ca="1" si="21"/>
        <v>4.9930320000000012</v>
      </c>
      <c r="T16" s="304">
        <f t="shared" ca="1" si="1"/>
        <v>48.981643920000018</v>
      </c>
      <c r="U16" s="311">
        <f t="shared" ca="1" si="2"/>
        <v>0</v>
      </c>
      <c r="V16" s="306">
        <f t="shared" ca="1" si="3"/>
        <v>1.15574861319761</v>
      </c>
      <c r="W16" s="304">
        <f t="shared" ca="1" si="4"/>
        <v>84.588785513365025</v>
      </c>
      <c r="Y16" s="314" t="str">
        <f t="shared" ca="1" si="22"/>
        <v/>
      </c>
      <c r="Z16" s="315" t="str">
        <f t="shared" ca="1" si="23"/>
        <v/>
      </c>
      <c r="AA16" s="316" t="str">
        <f t="shared" ca="1" si="24"/>
        <v/>
      </c>
      <c r="AC16" s="310" t="e">
        <f t="shared" ca="1" si="25"/>
        <v>#N/A</v>
      </c>
      <c r="AD16" s="323" t="e">
        <f t="shared" ca="1" si="26"/>
        <v>#N/A</v>
      </c>
      <c r="AE16" s="324">
        <f t="shared" ca="1" si="5"/>
        <v>581.76143771330771</v>
      </c>
      <c r="AG16" s="306">
        <f t="shared" ca="1" si="27"/>
        <v>-26.491304131179806</v>
      </c>
      <c r="AH16" s="304">
        <f t="shared" ca="1" si="28"/>
        <v>-17.001953302851085</v>
      </c>
    </row>
    <row r="17" spans="1:34" x14ac:dyDescent="0.2">
      <c r="A17" s="347">
        <f t="shared" ca="1" si="6"/>
        <v>0.01</v>
      </c>
      <c r="B17" s="304">
        <f t="shared" ca="1" si="7"/>
        <v>4.7299999999999969</v>
      </c>
      <c r="D17" s="306">
        <f t="shared" ca="1" si="8"/>
        <v>-4.2983550452577104</v>
      </c>
      <c r="E17" s="307">
        <f t="shared" ca="1" si="9"/>
        <v>-26.195481841873153</v>
      </c>
      <c r="F17" s="304">
        <f t="shared" ca="1" si="10"/>
        <v>26.545792981619492</v>
      </c>
      <c r="G17" s="306">
        <f t="shared" ca="1" si="11"/>
        <v>38.067564645508796</v>
      </c>
      <c r="H17" s="307">
        <f t="shared" ca="1" si="12"/>
        <v>145.0168062131323</v>
      </c>
      <c r="I17" s="304">
        <f t="shared" ca="1" si="13"/>
        <v>149.93002888780205</v>
      </c>
      <c r="J17" s="306">
        <f t="shared" ca="1" si="14"/>
        <v>136.08435545618764</v>
      </c>
      <c r="K17" s="307">
        <f t="shared" ca="1" si="15"/>
        <v>583.21291554953109</v>
      </c>
      <c r="L17" s="304">
        <f t="shared" ca="1" si="0"/>
        <v>598.87916699757591</v>
      </c>
      <c r="M17" s="306">
        <f t="shared" ca="1" si="16"/>
        <v>1.3140837836236794</v>
      </c>
      <c r="N17" s="304">
        <f t="shared" ca="1" si="17"/>
        <v>75.291454728219307</v>
      </c>
      <c r="P17" s="310">
        <f t="shared" ca="1" si="18"/>
        <v>2</v>
      </c>
      <c r="Q17" s="304">
        <f t="shared" ca="1" si="19"/>
        <v>7.5000000000002669E-3</v>
      </c>
      <c r="R17" s="306">
        <f t="shared" ca="1" si="20"/>
        <v>7.5000000000002669E-4</v>
      </c>
      <c r="S17" s="307">
        <f t="shared" ca="1" si="21"/>
        <v>4.9930245000000015</v>
      </c>
      <c r="T17" s="304">
        <f t="shared" ca="1" si="1"/>
        <v>48.981570345000016</v>
      </c>
      <c r="U17" s="311">
        <f t="shared" ca="1" si="2"/>
        <v>0</v>
      </c>
      <c r="V17" s="306">
        <f t="shared" ca="1" si="3"/>
        <v>1.1555807286277979</v>
      </c>
      <c r="W17" s="304">
        <f t="shared" ca="1" si="4"/>
        <v>84.279113523189125</v>
      </c>
      <c r="Y17" s="314" t="str">
        <f t="shared" ca="1" si="22"/>
        <v/>
      </c>
      <c r="Z17" s="315" t="str">
        <f t="shared" ca="1" si="23"/>
        <v/>
      </c>
      <c r="AA17" s="316" t="str">
        <f t="shared" ca="1" si="24"/>
        <v/>
      </c>
      <c r="AC17" s="310" t="e">
        <f t="shared" ca="1" si="25"/>
        <v>#N/A</v>
      </c>
      <c r="AD17" s="323" t="e">
        <f t="shared" ca="1" si="26"/>
        <v>#N/A</v>
      </c>
      <c r="AE17" s="324">
        <f t="shared" ca="1" si="5"/>
        <v>583.21291554953109</v>
      </c>
      <c r="AG17" s="306">
        <f t="shared" ca="1" si="27"/>
        <v>-26.428828620325156</v>
      </c>
      <c r="AH17" s="304">
        <f t="shared" ca="1" si="28"/>
        <v>-16.939889943132666</v>
      </c>
    </row>
    <row r="18" spans="1:34" x14ac:dyDescent="0.2">
      <c r="A18" s="347">
        <f t="shared" ca="1" si="6"/>
        <v>0.01</v>
      </c>
      <c r="B18" s="304">
        <f t="shared" ca="1" si="7"/>
        <v>4.7399999999999967</v>
      </c>
      <c r="D18" s="306">
        <f t="shared" ca="1" si="8"/>
        <v>-4.2853845579087064</v>
      </c>
      <c r="E18" s="307">
        <f t="shared" ca="1" si="9"/>
        <v>-26.134994461034317</v>
      </c>
      <c r="F18" s="304">
        <f t="shared" ca="1" si="10"/>
        <v>26.484003781291396</v>
      </c>
      <c r="G18" s="306">
        <f t="shared" ca="1" si="11"/>
        <v>38.024710799929707</v>
      </c>
      <c r="H18" s="307">
        <f t="shared" ca="1" si="12"/>
        <v>144.75545626852195</v>
      </c>
      <c r="I18" s="304">
        <f t="shared" ca="1" si="13"/>
        <v>149.66636479492064</v>
      </c>
      <c r="J18" s="306">
        <f t="shared" ca="1" si="14"/>
        <v>136.46481683341483</v>
      </c>
      <c r="K18" s="307">
        <f t="shared" ca="1" si="15"/>
        <v>584.66177686193942</v>
      </c>
      <c r="L18" s="304">
        <f t="shared" ca="1" si="0"/>
        <v>600.37658145262264</v>
      </c>
      <c r="M18" s="306">
        <f t="shared" ca="1" si="16"/>
        <v>1.313917361420045</v>
      </c>
      <c r="N18" s="304">
        <f t="shared" ca="1" si="17"/>
        <v>75.281919438333802</v>
      </c>
      <c r="P18" s="310">
        <f t="shared" ca="1" si="18"/>
        <v>2</v>
      </c>
      <c r="Q18" s="304">
        <f t="shared" ca="1" si="19"/>
        <v>6.5000000000002885E-3</v>
      </c>
      <c r="R18" s="306">
        <f t="shared" ca="1" si="20"/>
        <v>6.5000000000002881E-4</v>
      </c>
      <c r="S18" s="307">
        <f t="shared" ca="1" si="21"/>
        <v>4.993018000000002</v>
      </c>
      <c r="T18" s="304">
        <f t="shared" ca="1" si="1"/>
        <v>48.981506580000023</v>
      </c>
      <c r="U18" s="311">
        <f t="shared" ca="1" si="2"/>
        <v>0</v>
      </c>
      <c r="V18" s="306">
        <f t="shared" ca="1" si="3"/>
        <v>1.1554131703090766</v>
      </c>
      <c r="W18" s="304">
        <f t="shared" ca="1" si="4"/>
        <v>83.970773414617128</v>
      </c>
      <c r="Y18" s="314" t="str">
        <f t="shared" ca="1" si="22"/>
        <v/>
      </c>
      <c r="Z18" s="315" t="str">
        <f t="shared" ca="1" si="23"/>
        <v/>
      </c>
      <c r="AA18" s="316" t="str">
        <f t="shared" ca="1" si="24"/>
        <v/>
      </c>
      <c r="AC18" s="310" t="e">
        <f t="shared" ca="1" si="25"/>
        <v>#N/A</v>
      </c>
      <c r="AD18" s="323" t="e">
        <f t="shared" ca="1" si="26"/>
        <v>#N/A</v>
      </c>
      <c r="AE18" s="324">
        <f t="shared" ca="1" si="5"/>
        <v>584.66177686193942</v>
      </c>
      <c r="AG18" s="306">
        <f t="shared" ca="1" si="27"/>
        <v>-26.366616548739778</v>
      </c>
      <c r="AH18" s="304">
        <f t="shared" ca="1" si="28"/>
        <v>-16.878091271289044</v>
      </c>
    </row>
    <row r="19" spans="1:34" x14ac:dyDescent="0.2">
      <c r="A19" s="347">
        <f t="shared" ca="1" si="6"/>
        <v>0.01</v>
      </c>
      <c r="B19" s="304">
        <f t="shared" ca="1" si="7"/>
        <v>4.7499999999999964</v>
      </c>
      <c r="D19" s="306">
        <f t="shared" ca="1" si="8"/>
        <v>-4.2724674483171663</v>
      </c>
      <c r="E19" s="307">
        <f t="shared" ca="1" si="9"/>
        <v>-26.074764724382931</v>
      </c>
      <c r="F19" s="304">
        <f t="shared" ca="1" si="10"/>
        <v>26.422477808276312</v>
      </c>
      <c r="G19" s="306">
        <f t="shared" ca="1" si="11"/>
        <v>37.981986125446532</v>
      </c>
      <c r="H19" s="307">
        <f t="shared" ca="1" si="12"/>
        <v>144.49470862127814</v>
      </c>
      <c r="I19" s="304">
        <f t="shared" ca="1" si="13"/>
        <v>149.40332020936376</v>
      </c>
      <c r="J19" s="306">
        <f t="shared" ca="1" si="14"/>
        <v>136.84485031804172</v>
      </c>
      <c r="K19" s="307">
        <f t="shared" ca="1" si="15"/>
        <v>586.10802768638837</v>
      </c>
      <c r="L19" s="304">
        <f t="shared" ca="1" si="0"/>
        <v>601.8713593260569</v>
      </c>
      <c r="M19" s="306">
        <f t="shared" ca="1" si="16"/>
        <v>1.313750540516248</v>
      </c>
      <c r="N19" s="304">
        <f t="shared" ca="1" si="17"/>
        <v>75.272361304611664</v>
      </c>
      <c r="P19" s="310">
        <f t="shared" ca="1" si="18"/>
        <v>2</v>
      </c>
      <c r="Q19" s="304">
        <f t="shared" ca="1" si="19"/>
        <v>5.5000000000003102E-3</v>
      </c>
      <c r="R19" s="306">
        <f t="shared" ca="1" si="20"/>
        <v>5.5000000000003104E-4</v>
      </c>
      <c r="S19" s="307">
        <f t="shared" ca="1" si="21"/>
        <v>4.9930125000000016</v>
      </c>
      <c r="T19" s="304">
        <f t="shared" ca="1" si="1"/>
        <v>48.981452625000017</v>
      </c>
      <c r="U19" s="311">
        <f t="shared" ca="1" si="2"/>
        <v>0</v>
      </c>
      <c r="V19" s="306">
        <f t="shared" ca="1" si="3"/>
        <v>1.1552459374107817</v>
      </c>
      <c r="W19" s="304">
        <f t="shared" ca="1" si="4"/>
        <v>83.663757722259319</v>
      </c>
      <c r="Y19" s="314" t="str">
        <f t="shared" ca="1" si="22"/>
        <v/>
      </c>
      <c r="Z19" s="315" t="str">
        <f t="shared" ca="1" si="23"/>
        <v/>
      </c>
      <c r="AA19" s="316" t="str">
        <f t="shared" ca="1" si="24"/>
        <v/>
      </c>
      <c r="AC19" s="310" t="e">
        <f t="shared" ca="1" si="25"/>
        <v>#N/A</v>
      </c>
      <c r="AD19" s="323" t="e">
        <f t="shared" ca="1" si="26"/>
        <v>#N/A</v>
      </c>
      <c r="AE19" s="324">
        <f t="shared" ca="1" si="5"/>
        <v>586.10802768638837</v>
      </c>
      <c r="AG19" s="306">
        <f t="shared" ca="1" si="27"/>
        <v>-26.304666444537027</v>
      </c>
      <c r="AH19" s="304">
        <f t="shared" ca="1" si="28"/>
        <v>-16.816555819681426</v>
      </c>
    </row>
    <row r="20" spans="1:34" x14ac:dyDescent="0.2">
      <c r="A20" s="347">
        <f t="shared" ca="1" si="6"/>
        <v>0.01</v>
      </c>
      <c r="B20" s="304">
        <f t="shared" ca="1" si="7"/>
        <v>4.7599999999999962</v>
      </c>
      <c r="D20" s="306">
        <f t="shared" ca="1" si="8"/>
        <v>-4.2596034180175053</v>
      </c>
      <c r="E20" s="307">
        <f t="shared" ca="1" si="9"/>
        <v>-26.014791205383652</v>
      </c>
      <c r="F20" s="304">
        <f t="shared" ca="1" si="10"/>
        <v>26.361213605190734</v>
      </c>
      <c r="G20" s="306">
        <f t="shared" ca="1" si="11"/>
        <v>37.939390091266354</v>
      </c>
      <c r="H20" s="307">
        <f t="shared" ca="1" si="12"/>
        <v>144.2345607092243</v>
      </c>
      <c r="I20" s="304">
        <f t="shared" ca="1" si="13"/>
        <v>149.14089252609489</v>
      </c>
      <c r="J20" s="306">
        <f t="shared" ca="1" si="14"/>
        <v>137.22445719912528</v>
      </c>
      <c r="K20" s="307">
        <f t="shared" ca="1" si="15"/>
        <v>587.55167403304085</v>
      </c>
      <c r="L20" s="304">
        <f t="shared" ca="1" si="0"/>
        <v>603.36350677897588</v>
      </c>
      <c r="M20" s="306">
        <f t="shared" ca="1" si="16"/>
        <v>1.3135833199485629</v>
      </c>
      <c r="N20" s="304">
        <f t="shared" ca="1" si="17"/>
        <v>75.262780271835538</v>
      </c>
      <c r="P20" s="310">
        <f t="shared" ca="1" si="18"/>
        <v>2</v>
      </c>
      <c r="Q20" s="304">
        <f t="shared" ca="1" si="19"/>
        <v>4.5000000000003319E-3</v>
      </c>
      <c r="R20" s="306">
        <f t="shared" ca="1" si="20"/>
        <v>4.5000000000003316E-4</v>
      </c>
      <c r="S20" s="307">
        <f t="shared" ca="1" si="21"/>
        <v>4.9930080000000014</v>
      </c>
      <c r="T20" s="304">
        <f t="shared" ca="1" si="1"/>
        <v>48.981408480000013</v>
      </c>
      <c r="U20" s="311">
        <f t="shared" ca="1" si="2"/>
        <v>0</v>
      </c>
      <c r="V20" s="306">
        <f t="shared" ca="1" si="3"/>
        <v>1.1550790291058948</v>
      </c>
      <c r="W20" s="304">
        <f t="shared" ca="1" si="4"/>
        <v>83.358059033382872</v>
      </c>
      <c r="Y20" s="314" t="str">
        <f t="shared" ca="1" si="22"/>
        <v/>
      </c>
      <c r="Z20" s="315" t="str">
        <f t="shared" ca="1" si="23"/>
        <v/>
      </c>
      <c r="AA20" s="316" t="str">
        <f t="shared" ca="1" si="24"/>
        <v/>
      </c>
      <c r="AC20" s="310" t="e">
        <f t="shared" ca="1" si="25"/>
        <v>#N/A</v>
      </c>
      <c r="AD20" s="323" t="e">
        <f t="shared" ca="1" si="26"/>
        <v>#N/A</v>
      </c>
      <c r="AE20" s="324">
        <f t="shared" ca="1" si="5"/>
        <v>587.55167403304085</v>
      </c>
      <c r="AG20" s="306">
        <f t="shared" ca="1" si="27"/>
        <v>-26.242976846123749</v>
      </c>
      <c r="AH20" s="304">
        <f t="shared" ca="1" si="28"/>
        <v>-16.755282130983826</v>
      </c>
    </row>
    <row r="21" spans="1:34" x14ac:dyDescent="0.2">
      <c r="A21" s="347">
        <f t="shared" ca="1" si="6"/>
        <v>0.01</v>
      </c>
      <c r="B21" s="304">
        <f t="shared" ca="1" si="7"/>
        <v>4.769999999999996</v>
      </c>
      <c r="D21" s="306">
        <f t="shared" ca="1" si="8"/>
        <v>-4.24679217063842</v>
      </c>
      <c r="E21" s="307">
        <f t="shared" ca="1" si="9"/>
        <v>-25.955072487509774</v>
      </c>
      <c r="F21" s="304">
        <f t="shared" ca="1" si="10"/>
        <v>26.300209724876389</v>
      </c>
      <c r="G21" s="306">
        <f t="shared" ca="1" si="11"/>
        <v>37.896922169559971</v>
      </c>
      <c r="H21" s="307">
        <f t="shared" ca="1" si="12"/>
        <v>143.97500998434919</v>
      </c>
      <c r="I21" s="304">
        <f t="shared" ca="1" si="13"/>
        <v>148.87907915459155</v>
      </c>
      <c r="J21" s="306">
        <f t="shared" ca="1" si="14"/>
        <v>137.60363876042942</v>
      </c>
      <c r="K21" s="307">
        <f t="shared" ca="1" si="15"/>
        <v>588.99272188650878</v>
      </c>
      <c r="L21" s="304">
        <f t="shared" ca="1" si="0"/>
        <v>604.85302994643996</v>
      </c>
      <c r="M21" s="306">
        <f t="shared" ca="1" si="16"/>
        <v>1.3134156987496424</v>
      </c>
      <c r="N21" s="304">
        <f t="shared" ca="1" si="17"/>
        <v>75.253176284580462</v>
      </c>
      <c r="P21" s="310">
        <f t="shared" ca="1" si="18"/>
        <v>2</v>
      </c>
      <c r="Q21" s="304">
        <f t="shared" ca="1" si="19"/>
        <v>3.5000000000003527E-3</v>
      </c>
      <c r="R21" s="306">
        <f t="shared" ca="1" si="20"/>
        <v>3.5000000000003529E-4</v>
      </c>
      <c r="S21" s="307">
        <f t="shared" ca="1" si="21"/>
        <v>4.9930045000000014</v>
      </c>
      <c r="T21" s="304">
        <f t="shared" ca="1" si="1"/>
        <v>48.981374145000018</v>
      </c>
      <c r="U21" s="311">
        <f t="shared" ca="1" si="2"/>
        <v>0</v>
      </c>
      <c r="V21" s="306">
        <f t="shared" ca="1" si="3"/>
        <v>1.154912444571027</v>
      </c>
      <c r="W21" s="304">
        <f t="shared" ca="1" si="4"/>
        <v>83.053669987467217</v>
      </c>
      <c r="Y21" s="314" t="str">
        <f t="shared" ca="1" si="22"/>
        <v/>
      </c>
      <c r="Z21" s="315" t="str">
        <f t="shared" ca="1" si="23"/>
        <v/>
      </c>
      <c r="AA21" s="316" t="str">
        <f t="shared" ca="1" si="24"/>
        <v/>
      </c>
      <c r="AC21" s="310" t="e">
        <f t="shared" ca="1" si="25"/>
        <v>#N/A</v>
      </c>
      <c r="AD21" s="323" t="e">
        <f t="shared" ca="1" si="26"/>
        <v>#N/A</v>
      </c>
      <c r="AE21" s="324">
        <f t="shared" ca="1" si="5"/>
        <v>588.99272188650878</v>
      </c>
      <c r="AG21" s="306">
        <f t="shared" ca="1" si="27"/>
        <v>-26.181546302113141</v>
      </c>
      <c r="AH21" s="304">
        <f t="shared" ca="1" si="28"/>
        <v>-16.694268758096023</v>
      </c>
    </row>
    <row r="22" spans="1:34" x14ac:dyDescent="0.2">
      <c r="A22" s="347">
        <f t="shared" ca="1" si="6"/>
        <v>0.01</v>
      </c>
      <c r="B22" s="304">
        <f t="shared" ca="1" si="7"/>
        <v>4.7799999999999958</v>
      </c>
      <c r="D22" s="306">
        <f t="shared" ca="1" si="8"/>
        <v>-4.2340334118852496</v>
      </c>
      <c r="E22" s="307">
        <f t="shared" ca="1" si="9"/>
        <v>-25.895607164158925</v>
      </c>
      <c r="F22" s="304">
        <f t="shared" ca="1" si="10"/>
        <v>26.239464730314136</v>
      </c>
      <c r="G22" s="306">
        <f t="shared" ca="1" si="11"/>
        <v>37.854581835441117</v>
      </c>
      <c r="H22" s="307">
        <f t="shared" ca="1" si="12"/>
        <v>143.71605391270759</v>
      </c>
      <c r="I22" s="304">
        <f t="shared" ca="1" si="13"/>
        <v>148.61787751874397</v>
      </c>
      <c r="J22" s="306">
        <f t="shared" ca="1" si="14"/>
        <v>137.98239628045442</v>
      </c>
      <c r="K22" s="307">
        <f t="shared" ca="1" si="15"/>
        <v>590.431177205994</v>
      </c>
      <c r="L22" s="304">
        <f t="shared" ca="1" si="0"/>
        <v>606.33993493761591</v>
      </c>
      <c r="M22" s="306">
        <f t="shared" ca="1" si="16"/>
        <v>1.3132476759485008</v>
      </c>
      <c r="N22" s="304">
        <f t="shared" ca="1" si="17"/>
        <v>75.243549287213085</v>
      </c>
      <c r="P22" s="310">
        <f t="shared" ca="1" si="18"/>
        <v>2</v>
      </c>
      <c r="Q22" s="304">
        <f t="shared" ca="1" si="19"/>
        <v>2.5000000000003743E-3</v>
      </c>
      <c r="R22" s="306">
        <f t="shared" ca="1" si="20"/>
        <v>2.5000000000003741E-4</v>
      </c>
      <c r="S22" s="307">
        <f t="shared" ca="1" si="21"/>
        <v>4.9930020000000015</v>
      </c>
      <c r="T22" s="304">
        <f t="shared" ca="1" si="1"/>
        <v>48.981349620000017</v>
      </c>
      <c r="U22" s="311">
        <f t="shared" ca="1" si="2"/>
        <v>0</v>
      </c>
      <c r="V22" s="306">
        <f t="shared" ca="1" si="3"/>
        <v>1.1547461829863936</v>
      </c>
      <c r="W22" s="304">
        <f t="shared" ca="1" si="4"/>
        <v>82.750583275763049</v>
      </c>
      <c r="Y22" s="314" t="str">
        <f t="shared" ca="1" si="22"/>
        <v/>
      </c>
      <c r="Z22" s="315" t="str">
        <f t="shared" ca="1" si="23"/>
        <v/>
      </c>
      <c r="AA22" s="316" t="str">
        <f t="shared" ca="1" si="24"/>
        <v/>
      </c>
      <c r="AC22" s="310" t="e">
        <f t="shared" ca="1" si="25"/>
        <v>#N/A</v>
      </c>
      <c r="AD22" s="323" t="e">
        <f t="shared" ca="1" si="26"/>
        <v>#N/A</v>
      </c>
      <c r="AE22" s="324">
        <f t="shared" ca="1" si="5"/>
        <v>590.431177205994</v>
      </c>
      <c r="AG22" s="306">
        <f t="shared" ca="1" si="27"/>
        <v>-26.120373371238468</v>
      </c>
      <c r="AH22" s="304">
        <f t="shared" ca="1" si="28"/>
        <v>-16.633514264057414</v>
      </c>
    </row>
    <row r="23" spans="1:34" x14ac:dyDescent="0.2">
      <c r="A23" s="347">
        <f t="shared" ca="1" si="6"/>
        <v>0.01</v>
      </c>
      <c r="B23" s="304">
        <f t="shared" ca="1" si="7"/>
        <v>4.7899999999999956</v>
      </c>
      <c r="D23" s="306">
        <f t="shared" ca="1" si="8"/>
        <v>-4.2213268495225069</v>
      </c>
      <c r="E23" s="307">
        <f t="shared" ca="1" si="9"/>
        <v>-25.836393838569457</v>
      </c>
      <c r="F23" s="304">
        <f t="shared" ca="1" si="10"/>
        <v>26.17897719453855</v>
      </c>
      <c r="G23" s="306">
        <f t="shared" ca="1" si="11"/>
        <v>37.812368566945892</v>
      </c>
      <c r="H23" s="307">
        <f t="shared" ca="1" si="12"/>
        <v>143.45768997432191</v>
      </c>
      <c r="I23" s="304">
        <f t="shared" ca="1" si="13"/>
        <v>148.35728505675485</v>
      </c>
      <c r="J23" s="306">
        <f t="shared" ca="1" si="14"/>
        <v>138.36073103246636</v>
      </c>
      <c r="K23" s="307">
        <f t="shared" ca="1" si="15"/>
        <v>591.86704592542912</v>
      </c>
      <c r="L23" s="304">
        <f t="shared" ca="1" si="0"/>
        <v>607.82422783592017</v>
      </c>
      <c r="M23" s="306">
        <f t="shared" ca="1" si="16"/>
        <v>1.3130792505704996</v>
      </c>
      <c r="N23" s="304">
        <f t="shared" ca="1" si="17"/>
        <v>75.233899223890717</v>
      </c>
      <c r="P23" s="310">
        <f t="shared" ca="1" si="18"/>
        <v>2</v>
      </c>
      <c r="Q23" s="304">
        <f t="shared" ca="1" si="19"/>
        <v>1.5000000000003951E-3</v>
      </c>
      <c r="R23" s="306">
        <f t="shared" ca="1" si="20"/>
        <v>1.5000000000003951E-4</v>
      </c>
      <c r="S23" s="307">
        <f t="shared" ca="1" si="21"/>
        <v>4.9930005000000017</v>
      </c>
      <c r="T23" s="304">
        <f t="shared" ca="1" si="1"/>
        <v>48.981334905000018</v>
      </c>
      <c r="U23" s="311">
        <f t="shared" ca="1" si="2"/>
        <v>0</v>
      </c>
      <c r="V23" s="306">
        <f t="shared" ca="1" si="3"/>
        <v>1.1545802435357979</v>
      </c>
      <c r="W23" s="304">
        <f t="shared" ca="1" si="4"/>
        <v>82.448791640856513</v>
      </c>
      <c r="Y23" s="314" t="str">
        <f t="shared" ca="1" si="22"/>
        <v/>
      </c>
      <c r="Z23" s="315" t="str">
        <f t="shared" ca="1" si="23"/>
        <v/>
      </c>
      <c r="AA23" s="316" t="str">
        <f t="shared" ca="1" si="24"/>
        <v/>
      </c>
      <c r="AC23" s="310" t="e">
        <f t="shared" ca="1" si="25"/>
        <v>#N/A</v>
      </c>
      <c r="AD23" s="323" t="e">
        <f t="shared" ca="1" si="26"/>
        <v>#N/A</v>
      </c>
      <c r="AE23" s="324">
        <f t="shared" ca="1" si="5"/>
        <v>591.86704592542912</v>
      </c>
      <c r="AG23" s="306">
        <f t="shared" ca="1" si="27"/>
        <v>-26.059456622267611</v>
      </c>
      <c r="AH23" s="304">
        <f t="shared" ca="1" si="28"/>
        <v>-16.573017221961628</v>
      </c>
    </row>
    <row r="24" spans="1:34" x14ac:dyDescent="0.2">
      <c r="A24" s="347">
        <f t="shared" ca="1" si="6"/>
        <v>0.01</v>
      </c>
      <c r="B24" s="304">
        <f t="shared" ca="1" si="7"/>
        <v>4.7999999999999954</v>
      </c>
      <c r="D24" s="306">
        <f t="shared" ca="1" si="8"/>
        <v>-4.2086721933565947</v>
      </c>
      <c r="E24" s="307">
        <f t="shared" ca="1" si="9"/>
        <v>-25.777431123737884</v>
      </c>
      <c r="F24" s="304">
        <f t="shared" ca="1" si="10"/>
        <v>26.118745700553529</v>
      </c>
      <c r="G24" s="306">
        <f t="shared" ca="1" si="11"/>
        <v>37.770281845012327</v>
      </c>
      <c r="H24" s="307">
        <f t="shared" ca="1" si="12"/>
        <v>143.19991566308454</v>
      </c>
      <c r="I24" s="304">
        <f t="shared" ca="1" si="13"/>
        <v>148.09729922103978</v>
      </c>
      <c r="J24" s="306">
        <f t="shared" ca="1" si="14"/>
        <v>138.73864428452615</v>
      </c>
      <c r="K24" s="307">
        <f t="shared" ca="1" si="15"/>
        <v>593.30033395361613</v>
      </c>
      <c r="L24" s="304">
        <f t="shared" ca="1" si="0"/>
        <v>609.30591469916055</v>
      </c>
      <c r="M24" s="306">
        <f t="shared" ca="1" si="16"/>
        <v>1.312910421637332</v>
      </c>
      <c r="N24" s="304">
        <f t="shared" ca="1" si="17"/>
        <v>75.224226038560516</v>
      </c>
      <c r="P24" s="310">
        <f t="shared" ca="1" si="18"/>
        <v>2</v>
      </c>
      <c r="Q24" s="304">
        <f t="shared" ca="1" si="19"/>
        <v>5.0000000000041678E-4</v>
      </c>
      <c r="R24" s="306">
        <f t="shared" ca="1" si="20"/>
        <v>5.0000000000041676E-5</v>
      </c>
      <c r="S24" s="307">
        <f t="shared" ca="1" si="21"/>
        <v>4.9930000000000021</v>
      </c>
      <c r="T24" s="304">
        <f t="shared" ca="1" si="1"/>
        <v>48.981330000000021</v>
      </c>
      <c r="U24" s="311">
        <f t="shared" ca="1" si="2"/>
        <v>0</v>
      </c>
      <c r="V24" s="306">
        <f t="shared" ca="1" si="3"/>
        <v>1.1544146254066072</v>
      </c>
      <c r="W24" s="304">
        <f t="shared" ca="1" si="4"/>
        <v>82.148287876236722</v>
      </c>
      <c r="Y24" s="314" t="str">
        <f t="shared" ca="1" si="22"/>
        <v/>
      </c>
      <c r="Z24" s="315" t="str">
        <f t="shared" ca="1" si="23"/>
        <v/>
      </c>
      <c r="AA24" s="316" t="str">
        <f t="shared" ca="1" si="24"/>
        <v/>
      </c>
      <c r="AC24" s="310" t="e">
        <f t="shared" ca="1" si="25"/>
        <v>#N/A</v>
      </c>
      <c r="AD24" s="323" t="e">
        <f t="shared" ca="1" si="26"/>
        <v>#N/A</v>
      </c>
      <c r="AE24" s="324">
        <f t="shared" ca="1" si="5"/>
        <v>593.30033395361613</v>
      </c>
      <c r="AG24" s="306">
        <f t="shared" ca="1" si="27"/>
        <v>-25.998794633918543</v>
      </c>
      <c r="AH24" s="304">
        <f t="shared" ca="1" si="28"/>
        <v>-16.512776214872115</v>
      </c>
    </row>
    <row r="25" spans="1:34" x14ac:dyDescent="0.2">
      <c r="A25" s="347">
        <f t="shared" ca="1" si="6"/>
        <v>0.01</v>
      </c>
      <c r="B25" s="304">
        <f t="shared" ca="1" si="7"/>
        <v>4.8099999999999952</v>
      </c>
      <c r="D25" s="306">
        <f t="shared" ca="1" si="8"/>
        <v>-4.1960440359647313</v>
      </c>
      <c r="E25" s="307">
        <f t="shared" ca="1" si="9"/>
        <v>-25.718622406747688</v>
      </c>
      <c r="F25" s="304">
        <f t="shared" ca="1" si="10"/>
        <v>26.058670803642677</v>
      </c>
      <c r="G25" s="306">
        <f t="shared" ca="1" si="11"/>
        <v>37.728321404652682</v>
      </c>
      <c r="H25" s="307">
        <f t="shared" ca="1" si="12"/>
        <v>142.94272943901706</v>
      </c>
      <c r="I25" s="304">
        <f t="shared" ca="1" si="13"/>
        <v>147.83791846305471</v>
      </c>
      <c r="J25" s="306">
        <f t="shared" ca="1" si="14"/>
        <v>139.11613730077448</v>
      </c>
      <c r="K25" s="307">
        <f t="shared" ca="1" si="15"/>
        <v>594.73104717912668</v>
      </c>
      <c r="L25" s="304">
        <f t="shared" ca="1" si="0"/>
        <v>610.78500156460007</v>
      </c>
      <c r="M25" s="306">
        <f t="shared" ca="1" si="16"/>
        <v>1.3127411881681346</v>
      </c>
      <c r="N25" s="304">
        <f t="shared" ca="1" si="17"/>
        <v>75.214529675023158</v>
      </c>
      <c r="P25" s="310">
        <f t="shared" ca="1" si="18"/>
        <v>3</v>
      </c>
      <c r="Q25" s="304">
        <f t="shared" ca="1" si="19"/>
        <v>0</v>
      </c>
      <c r="R25" s="306">
        <f t="shared" ca="1" si="20"/>
        <v>0</v>
      </c>
      <c r="S25" s="307">
        <f t="shared" ca="1" si="21"/>
        <v>4.9930000000000021</v>
      </c>
      <c r="T25" s="304">
        <f t="shared" ca="1" si="1"/>
        <v>48.981330000000021</v>
      </c>
      <c r="U25" s="311">
        <f t="shared" ca="1" si="2"/>
        <v>0</v>
      </c>
      <c r="V25" s="306">
        <f t="shared" ca="1" si="3"/>
        <v>1.1542493277891852</v>
      </c>
      <c r="W25" s="304">
        <f t="shared" ca="1" si="4"/>
        <v>81.849065916419434</v>
      </c>
      <c r="Y25" s="314" t="str">
        <f t="shared" ca="1" si="22"/>
        <v>Fin de propulsion</v>
      </c>
      <c r="Z25" s="315" t="str">
        <f t="shared" ca="1" si="23"/>
        <v/>
      </c>
      <c r="AA25" s="316" t="str">
        <f t="shared" ca="1" si="24"/>
        <v/>
      </c>
      <c r="AC25" s="310" t="e">
        <f t="shared" ca="1" si="25"/>
        <v>#N/A</v>
      </c>
      <c r="AD25" s="323" t="e">
        <f t="shared" ca="1" si="26"/>
        <v>#N/A</v>
      </c>
      <c r="AE25" s="324">
        <f t="shared" ca="1" si="5"/>
        <v>594.73104717912668</v>
      </c>
      <c r="AG25" s="306">
        <f t="shared" ca="1" si="27"/>
        <v>-25.938287502164794</v>
      </c>
      <c r="AH25" s="304">
        <f t="shared" ca="1" si="28"/>
        <v>-16.452691343127718</v>
      </c>
    </row>
    <row r="26" spans="1:34" x14ac:dyDescent="0.2">
      <c r="A26" s="347">
        <f t="shared" ca="1" si="6"/>
        <v>0.01</v>
      </c>
      <c r="B26" s="304">
        <f t="shared" ca="1" si="7"/>
        <v>4.819999999999995</v>
      </c>
      <c r="D26" s="306">
        <f t="shared" ca="1" si="8"/>
        <v>-4.1834425129164714</v>
      </c>
      <c r="E26" s="307">
        <f t="shared" ca="1" si="9"/>
        <v>-25.659968113708768</v>
      </c>
      <c r="F26" s="304">
        <f t="shared" ca="1" si="10"/>
        <v>25.998752948082483</v>
      </c>
      <c r="G26" s="306">
        <f t="shared" ca="1" si="11"/>
        <v>37.686486979523515</v>
      </c>
      <c r="H26" s="307">
        <f t="shared" ca="1" si="12"/>
        <v>142.68612975787997</v>
      </c>
      <c r="I26" s="304">
        <f t="shared" ca="1" si="13"/>
        <v>147.57914122985116</v>
      </c>
      <c r="J26" s="306">
        <f t="shared" ca="1" si="14"/>
        <v>139.49321134269536</v>
      </c>
      <c r="K26" s="307">
        <f t="shared" ca="1" si="15"/>
        <v>596.15919147511113</v>
      </c>
      <c r="L26" s="304">
        <f t="shared" ca="1" si="0"/>
        <v>612.26149445392707</v>
      </c>
      <c r="M26" s="306">
        <f t="shared" ca="1" si="16"/>
        <v>1.3125715491794703</v>
      </c>
      <c r="N26" s="304">
        <f t="shared" ca="1" si="17"/>
        <v>75.204810076931821</v>
      </c>
      <c r="P26" s="310">
        <f t="shared" ca="1" si="18"/>
        <v>3</v>
      </c>
      <c r="Q26" s="304">
        <f t="shared" ca="1" si="19"/>
        <v>0</v>
      </c>
      <c r="R26" s="306">
        <f t="shared" ca="1" si="20"/>
        <v>0</v>
      </c>
      <c r="S26" s="307">
        <f t="shared" ca="1" si="21"/>
        <v>4.9930000000000021</v>
      </c>
      <c r="T26" s="304">
        <f t="shared" ca="1" si="1"/>
        <v>48.981330000000021</v>
      </c>
      <c r="U26" s="311">
        <f t="shared" ca="1" si="2"/>
        <v>0</v>
      </c>
      <c r="V26" s="306">
        <f t="shared" ca="1" si="3"/>
        <v>1.1540843498763318</v>
      </c>
      <c r="W26" s="304">
        <f t="shared" ca="1" si="4"/>
        <v>81.551119717279121</v>
      </c>
      <c r="Y26" s="314" t="str">
        <f t="shared" ca="1" si="22"/>
        <v/>
      </c>
      <c r="Z26" s="315" t="str">
        <f t="shared" ca="1" si="23"/>
        <v/>
      </c>
      <c r="AA26" s="316" t="str">
        <f t="shared" ca="1" si="24"/>
        <v/>
      </c>
      <c r="AC26" s="310" t="e">
        <f t="shared" ca="1" si="25"/>
        <v>#N/A</v>
      </c>
      <c r="AD26" s="323" t="e">
        <f t="shared" ca="1" si="26"/>
        <v>#N/A</v>
      </c>
      <c r="AE26" s="324">
        <f t="shared" ca="1" si="5"/>
        <v>596.15919147511113</v>
      </c>
      <c r="AG26" s="306">
        <f t="shared" ca="1" si="27"/>
        <v>-25.877935667451553</v>
      </c>
      <c r="AH26" s="304">
        <f t="shared" ca="1" si="28"/>
        <v>-16.392763051556059</v>
      </c>
    </row>
    <row r="27" spans="1:34" x14ac:dyDescent="0.2">
      <c r="A27" s="347">
        <f t="shared" ca="1" si="6"/>
        <v>0.01</v>
      </c>
      <c r="B27" s="304">
        <f t="shared" ca="1" si="7"/>
        <v>4.8299999999999947</v>
      </c>
      <c r="D27" s="306">
        <f t="shared" ca="1" si="8"/>
        <v>-4.1708929097966543</v>
      </c>
      <c r="E27" s="307">
        <f t="shared" ca="1" si="9"/>
        <v>-25.601563890176948</v>
      </c>
      <c r="F27" s="304">
        <f t="shared" ca="1" si="10"/>
        <v>25.939090602559762</v>
      </c>
      <c r="G27" s="306">
        <f t="shared" ca="1" si="11"/>
        <v>37.64477805042555</v>
      </c>
      <c r="H27" s="307">
        <f t="shared" ca="1" si="12"/>
        <v>142.4301141189782</v>
      </c>
      <c r="I27" s="304">
        <f t="shared" ca="1" si="13"/>
        <v>147.32096497922811</v>
      </c>
      <c r="J27" s="306">
        <f t="shared" ca="1" si="14"/>
        <v>139.86986766784511</v>
      </c>
      <c r="K27" s="307">
        <f t="shared" ca="1" si="15"/>
        <v>597.58477269449543</v>
      </c>
      <c r="L27" s="304">
        <f t="shared" ca="1" si="0"/>
        <v>613.7353993682882</v>
      </c>
      <c r="M27" s="306">
        <f t="shared" ca="1" si="16"/>
        <v>1.3124015036841739</v>
      </c>
      <c r="N27" s="304">
        <f t="shared" ca="1" si="17"/>
        <v>75.195067187726124</v>
      </c>
      <c r="P27" s="310">
        <f t="shared" ca="1" si="18"/>
        <v>3</v>
      </c>
      <c r="Q27" s="304">
        <f t="shared" ca="1" si="19"/>
        <v>0</v>
      </c>
      <c r="R27" s="306">
        <f t="shared" ca="1" si="20"/>
        <v>0</v>
      </c>
      <c r="S27" s="307">
        <f t="shared" ca="1" si="21"/>
        <v>4.9930000000000021</v>
      </c>
      <c r="T27" s="304">
        <f t="shared" ca="1" si="1"/>
        <v>48.981330000000021</v>
      </c>
      <c r="U27" s="311">
        <f t="shared" ca="1" si="2"/>
        <v>0</v>
      </c>
      <c r="V27" s="306">
        <f t="shared" ca="1" si="3"/>
        <v>1.1539196908638338</v>
      </c>
      <c r="W27" s="304">
        <f t="shared" ca="1" si="4"/>
        <v>81.254442169643198</v>
      </c>
      <c r="Y27" s="314" t="str">
        <f t="shared" ca="1" si="22"/>
        <v/>
      </c>
      <c r="Z27" s="315" t="str">
        <f t="shared" ca="1" si="23"/>
        <v/>
      </c>
      <c r="AA27" s="316" t="str">
        <f t="shared" ca="1" si="24"/>
        <v/>
      </c>
      <c r="AC27" s="310" t="e">
        <f t="shared" ca="1" si="25"/>
        <v>#N/A</v>
      </c>
      <c r="AD27" s="323" t="e">
        <f t="shared" ca="1" si="26"/>
        <v>#N/A</v>
      </c>
      <c r="AE27" s="324">
        <f t="shared" ca="1" si="5"/>
        <v>597.58477269449543</v>
      </c>
      <c r="AG27" s="306">
        <f t="shared" ca="1" si="27"/>
        <v>-25.817838055055631</v>
      </c>
      <c r="AH27" s="304">
        <f t="shared" ca="1" si="28"/>
        <v>-16.333090269833583</v>
      </c>
    </row>
    <row r="28" spans="1:34" x14ac:dyDescent="0.2">
      <c r="A28" s="347">
        <f t="shared" ca="1" si="6"/>
        <v>0.01</v>
      </c>
      <c r="B28" s="304">
        <f t="shared" ca="1" si="7"/>
        <v>4.8399999999999945</v>
      </c>
      <c r="D28" s="306">
        <f t="shared" ca="1" si="8"/>
        <v>-4.1583949342180313</v>
      </c>
      <c r="E28" s="307">
        <f t="shared" ca="1" si="9"/>
        <v>-25.543408342561868</v>
      </c>
      <c r="F28" s="304">
        <f t="shared" ca="1" si="10"/>
        <v>25.879682343177812</v>
      </c>
      <c r="G28" s="306">
        <f t="shared" ca="1" si="11"/>
        <v>37.603194101083368</v>
      </c>
      <c r="H28" s="307">
        <f t="shared" ca="1" si="12"/>
        <v>142.17468003555257</v>
      </c>
      <c r="I28" s="304">
        <f t="shared" ca="1" si="13"/>
        <v>147.063387183267</v>
      </c>
      <c r="J28" s="306">
        <f t="shared" ca="1" si="14"/>
        <v>140.24610752860266</v>
      </c>
      <c r="K28" s="307">
        <f t="shared" ca="1" si="15"/>
        <v>599.00779666526807</v>
      </c>
      <c r="L28" s="304">
        <f t="shared" ca="1" si="0"/>
        <v>615.2067222834155</v>
      </c>
      <c r="M28" s="306">
        <f t="shared" ca="1" si="16"/>
        <v>1.3122310506913364</v>
      </c>
      <c r="N28" s="304">
        <f t="shared" ca="1" si="17"/>
        <v>75.185300950631159</v>
      </c>
      <c r="P28" s="310">
        <f t="shared" ca="1" si="18"/>
        <v>3</v>
      </c>
      <c r="Q28" s="304">
        <f t="shared" ca="1" si="19"/>
        <v>0</v>
      </c>
      <c r="R28" s="306">
        <f t="shared" ca="1" si="20"/>
        <v>0</v>
      </c>
      <c r="S28" s="307">
        <f t="shared" ca="1" si="21"/>
        <v>4.9930000000000021</v>
      </c>
      <c r="T28" s="304">
        <f t="shared" ca="1" si="1"/>
        <v>48.981330000000021</v>
      </c>
      <c r="U28" s="311">
        <f t="shared" ca="1" si="2"/>
        <v>0</v>
      </c>
      <c r="V28" s="306">
        <f t="shared" ca="1" si="3"/>
        <v>1.1537553499510065</v>
      </c>
      <c r="W28" s="304">
        <f t="shared" ca="1" si="4"/>
        <v>80.959026214435369</v>
      </c>
      <c r="Y28" s="314" t="str">
        <f t="shared" ca="1" si="22"/>
        <v/>
      </c>
      <c r="Z28" s="315" t="str">
        <f t="shared" ca="1" si="23"/>
        <v/>
      </c>
      <c r="AA28" s="316" t="str">
        <f t="shared" ca="1" si="24"/>
        <v/>
      </c>
      <c r="AC28" s="310" t="e">
        <f t="shared" ca="1" si="25"/>
        <v>#N/A</v>
      </c>
      <c r="AD28" s="323" t="e">
        <f t="shared" ca="1" si="26"/>
        <v>#N/A</v>
      </c>
      <c r="AE28" s="324">
        <f t="shared" ca="1" si="5"/>
        <v>599.00779666526807</v>
      </c>
      <c r="AG28" s="306">
        <f t="shared" ca="1" si="27"/>
        <v>-25.757993236729344</v>
      </c>
      <c r="AH28" s="304">
        <f t="shared" ca="1" si="28"/>
        <v>-16.273671574132418</v>
      </c>
    </row>
    <row r="29" spans="1:34" x14ac:dyDescent="0.2">
      <c r="A29" s="347">
        <f t="shared" ca="1" si="6"/>
        <v>0.01</v>
      </c>
      <c r="B29" s="304">
        <f t="shared" ca="1" si="7"/>
        <v>4.8499999999999943</v>
      </c>
      <c r="D29" s="306">
        <f t="shared" ca="1" si="8"/>
        <v>-4.1459482958506237</v>
      </c>
      <c r="E29" s="307">
        <f t="shared" ca="1" si="9"/>
        <v>-25.48550008709298</v>
      </c>
      <c r="F29" s="304">
        <f t="shared" ca="1" si="10"/>
        <v>25.820526756073026</v>
      </c>
      <c r="G29" s="306">
        <f t="shared" ca="1" si="11"/>
        <v>37.561734618124859</v>
      </c>
      <c r="H29" s="307">
        <f t="shared" ca="1" si="12"/>
        <v>141.91982503468165</v>
      </c>
      <c r="I29" s="304">
        <f t="shared" ca="1" si="13"/>
        <v>146.80640532823182</v>
      </c>
      <c r="J29" s="306">
        <f t="shared" ca="1" si="14"/>
        <v>140.62193217219871</v>
      </c>
      <c r="K29" s="307">
        <f t="shared" ca="1" si="15"/>
        <v>600.42826919061929</v>
      </c>
      <c r="L29" s="304">
        <f t="shared" ca="1" si="0"/>
        <v>616.67546914976697</v>
      </c>
      <c r="M29" s="306">
        <f t="shared" ca="1" si="16"/>
        <v>1.31206018920629</v>
      </c>
      <c r="N29" s="304">
        <f t="shared" ca="1" si="17"/>
        <v>75.175511308656667</v>
      </c>
      <c r="P29" s="310">
        <f t="shared" ca="1" si="18"/>
        <v>3</v>
      </c>
      <c r="Q29" s="304">
        <f t="shared" ca="1" si="19"/>
        <v>0</v>
      </c>
      <c r="R29" s="306">
        <f t="shared" ca="1" si="20"/>
        <v>0</v>
      </c>
      <c r="S29" s="307">
        <f t="shared" ca="1" si="21"/>
        <v>4.9930000000000021</v>
      </c>
      <c r="T29" s="304">
        <f t="shared" ca="1" si="1"/>
        <v>48.981330000000021</v>
      </c>
      <c r="U29" s="311">
        <f t="shared" ca="1" si="2"/>
        <v>0</v>
      </c>
      <c r="V29" s="306">
        <f t="shared" ca="1" si="3"/>
        <v>1.1535913263406725</v>
      </c>
      <c r="W29" s="304">
        <f t="shared" ca="1" si="4"/>
        <v>80.664864842251944</v>
      </c>
      <c r="Y29" s="314" t="str">
        <f t="shared" ca="1" si="22"/>
        <v/>
      </c>
      <c r="Z29" s="315" t="str">
        <f t="shared" ca="1" si="23"/>
        <v/>
      </c>
      <c r="AA29" s="316" t="str">
        <f t="shared" ca="1" si="24"/>
        <v/>
      </c>
      <c r="AC29" s="310" t="e">
        <f t="shared" ca="1" si="25"/>
        <v>#N/A</v>
      </c>
      <c r="AD29" s="323" t="e">
        <f t="shared" ca="1" si="26"/>
        <v>#N/A</v>
      </c>
      <c r="AE29" s="324">
        <f t="shared" ca="1" si="5"/>
        <v>600.42826919061929</v>
      </c>
      <c r="AG29" s="306">
        <f t="shared" ca="1" si="27"/>
        <v>-25.698399794238043</v>
      </c>
      <c r="AH29" s="304">
        <f t="shared" ca="1" si="28"/>
        <v>-16.214505550657989</v>
      </c>
    </row>
    <row r="30" spans="1:34" x14ac:dyDescent="0.2">
      <c r="A30" s="347">
        <f t="shared" ca="1" si="6"/>
        <v>0.01</v>
      </c>
      <c r="B30" s="304">
        <f t="shared" ca="1" si="7"/>
        <v>4.8599999999999941</v>
      </c>
      <c r="D30" s="306">
        <f t="shared" ca="1" si="8"/>
        <v>-4.1335527064043189</v>
      </c>
      <c r="E30" s="307">
        <f t="shared" ca="1" si="9"/>
        <v>-25.427837749736529</v>
      </c>
      <c r="F30" s="304">
        <f t="shared" ca="1" si="10"/>
        <v>25.761622437330079</v>
      </c>
      <c r="G30" s="306">
        <f t="shared" ca="1" si="11"/>
        <v>37.520399091060817</v>
      </c>
      <c r="H30" s="307">
        <f t="shared" ca="1" si="12"/>
        <v>141.66554665718428</v>
      </c>
      <c r="I30" s="304">
        <f t="shared" ca="1" si="13"/>
        <v>146.55001691446961</v>
      </c>
      <c r="J30" s="306">
        <f t="shared" ca="1" si="14"/>
        <v>140.99734284074464</v>
      </c>
      <c r="K30" s="307">
        <f t="shared" ca="1" si="15"/>
        <v>601.84619604907857</v>
      </c>
      <c r="L30" s="304">
        <f t="shared" ca="1" si="0"/>
        <v>618.14164589266784</v>
      </c>
      <c r="M30" s="306">
        <f t="shared" ca="1" si="16"/>
        <v>1.3118889182305904</v>
      </c>
      <c r="N30" s="304">
        <f t="shared" ca="1" si="17"/>
        <v>75.165698204595998</v>
      </c>
      <c r="P30" s="310">
        <f t="shared" ca="1" si="18"/>
        <v>3</v>
      </c>
      <c r="Q30" s="304">
        <f t="shared" ca="1" si="19"/>
        <v>0</v>
      </c>
      <c r="R30" s="306">
        <f t="shared" ca="1" si="20"/>
        <v>0</v>
      </c>
      <c r="S30" s="307">
        <f t="shared" ca="1" si="21"/>
        <v>4.9930000000000021</v>
      </c>
      <c r="T30" s="304">
        <f t="shared" ca="1" si="1"/>
        <v>48.981330000000021</v>
      </c>
      <c r="U30" s="311">
        <f t="shared" ca="1" si="2"/>
        <v>0</v>
      </c>
      <c r="V30" s="306">
        <f t="shared" ca="1" si="3"/>
        <v>1.1534276192391428</v>
      </c>
      <c r="W30" s="304">
        <f t="shared" ca="1" si="4"/>
        <v>80.371951092942183</v>
      </c>
      <c r="Y30" s="314" t="str">
        <f t="shared" ca="1" si="22"/>
        <v/>
      </c>
      <c r="Z30" s="315" t="str">
        <f t="shared" ca="1" si="23"/>
        <v/>
      </c>
      <c r="AA30" s="316" t="str">
        <f t="shared" ca="1" si="24"/>
        <v/>
      </c>
      <c r="AC30" s="310" t="e">
        <f t="shared" ca="1" si="25"/>
        <v>#N/A</v>
      </c>
      <c r="AD30" s="323" t="e">
        <f t="shared" ca="1" si="26"/>
        <v>#N/A</v>
      </c>
      <c r="AE30" s="324">
        <f t="shared" ca="1" si="5"/>
        <v>601.84619604907857</v>
      </c>
      <c r="AG30" s="306">
        <f t="shared" ca="1" si="27"/>
        <v>-25.639056319275156</v>
      </c>
      <c r="AH30" s="304">
        <f t="shared" ca="1" si="28"/>
        <v>-16.155590795564173</v>
      </c>
    </row>
    <row r="31" spans="1:34" x14ac:dyDescent="0.2">
      <c r="A31" s="347">
        <f t="shared" ca="1" si="6"/>
        <v>0.01</v>
      </c>
      <c r="B31" s="304">
        <f t="shared" ca="1" si="7"/>
        <v>4.8699999999999939</v>
      </c>
      <c r="D31" s="306">
        <f t="shared" ca="1" si="8"/>
        <v>-4.1212078796116547</v>
      </c>
      <c r="E31" s="307">
        <f t="shared" ca="1" si="9"/>
        <v>-25.370419966113253</v>
      </c>
      <c r="F31" s="304">
        <f t="shared" ca="1" si="10"/>
        <v>25.702967992897847</v>
      </c>
      <c r="G31" s="306">
        <f t="shared" ca="1" si="11"/>
        <v>37.479187012264703</v>
      </c>
      <c r="H31" s="307">
        <f t="shared" ca="1" si="12"/>
        <v>141.41184245752314</v>
      </c>
      <c r="I31" s="304">
        <f t="shared" ca="1" si="13"/>
        <v>146.29421945631225</v>
      </c>
      <c r="J31" s="306">
        <f t="shared" ca="1" si="14"/>
        <v>141.37234077126126</v>
      </c>
      <c r="K31" s="307">
        <f t="shared" ca="1" si="15"/>
        <v>603.26158299465214</v>
      </c>
      <c r="L31" s="304">
        <f t="shared" ca="1" si="0"/>
        <v>619.60525841245021</v>
      </c>
      <c r="M31" s="306">
        <f t="shared" ca="1" si="16"/>
        <v>1.3117172367620031</v>
      </c>
      <c r="N31" s="304">
        <f t="shared" ca="1" si="17"/>
        <v>75.155861581025334</v>
      </c>
      <c r="P31" s="310">
        <f t="shared" ca="1" si="18"/>
        <v>3</v>
      </c>
      <c r="Q31" s="304">
        <f t="shared" ca="1" si="19"/>
        <v>0</v>
      </c>
      <c r="R31" s="306">
        <f t="shared" ca="1" si="20"/>
        <v>0</v>
      </c>
      <c r="S31" s="307">
        <f t="shared" ca="1" si="21"/>
        <v>4.9930000000000021</v>
      </c>
      <c r="T31" s="304">
        <f t="shared" ca="1" si="1"/>
        <v>48.981330000000021</v>
      </c>
      <c r="U31" s="311">
        <f t="shared" ca="1" si="2"/>
        <v>0</v>
      </c>
      <c r="V31" s="306">
        <f t="shared" ca="1" si="3"/>
        <v>1.153264227856196</v>
      </c>
      <c r="W31" s="304">
        <f t="shared" ca="1" si="4"/>
        <v>80.080278055193119</v>
      </c>
      <c r="Y31" s="314" t="str">
        <f t="shared" ca="1" si="22"/>
        <v/>
      </c>
      <c r="Z31" s="315" t="str">
        <f t="shared" ca="1" si="23"/>
        <v/>
      </c>
      <c r="AA31" s="316" t="str">
        <f t="shared" ca="1" si="24"/>
        <v/>
      </c>
      <c r="AC31" s="310" t="e">
        <f t="shared" ca="1" si="25"/>
        <v>#N/A</v>
      </c>
      <c r="AD31" s="323" t="e">
        <f t="shared" ca="1" si="26"/>
        <v>#N/A</v>
      </c>
      <c r="AE31" s="324">
        <f t="shared" ca="1" si="5"/>
        <v>603.26158299465214</v>
      </c>
      <c r="AG31" s="306">
        <f t="shared" ca="1" si="27"/>
        <v>-25.579961413378026</v>
      </c>
      <c r="AH31" s="304">
        <f t="shared" ca="1" si="28"/>
        <v>-16.096925914869246</v>
      </c>
    </row>
    <row r="32" spans="1:34" x14ac:dyDescent="0.2">
      <c r="A32" s="347">
        <f t="shared" ca="1" si="6"/>
        <v>0.01</v>
      </c>
      <c r="B32" s="304">
        <f t="shared" ca="1" si="7"/>
        <v>4.8799999999999937</v>
      </c>
      <c r="D32" s="306">
        <f t="shared" ca="1" si="8"/>
        <v>-4.1089135312107343</v>
      </c>
      <c r="E32" s="307">
        <f t="shared" ca="1" si="9"/>
        <v>-25.313245381417026</v>
      </c>
      <c r="F32" s="304">
        <f t="shared" ca="1" si="10"/>
        <v>25.644562038506276</v>
      </c>
      <c r="G32" s="306">
        <f t="shared" ca="1" si="11"/>
        <v>37.438097876952597</v>
      </c>
      <c r="H32" s="307">
        <f t="shared" ca="1" si="12"/>
        <v>141.15871000370896</v>
      </c>
      <c r="I32" s="304">
        <f t="shared" ca="1" si="13"/>
        <v>146.03901048197872</v>
      </c>
      <c r="J32" s="306">
        <f t="shared" ca="1" si="14"/>
        <v>141.74692719570734</v>
      </c>
      <c r="K32" s="307">
        <f t="shared" ca="1" si="15"/>
        <v>604.67443575695836</v>
      </c>
      <c r="L32" s="304">
        <f t="shared" ca="1" si="0"/>
        <v>621.06631258459117</v>
      </c>
      <c r="M32" s="306">
        <f t="shared" ca="1" si="16"/>
        <v>1.3115451437944854</v>
      </c>
      <c r="N32" s="304">
        <f t="shared" ca="1" si="17"/>
        <v>75.146001380302678</v>
      </c>
      <c r="P32" s="310">
        <f t="shared" ca="1" si="18"/>
        <v>3</v>
      </c>
      <c r="Q32" s="304">
        <f t="shared" ca="1" si="19"/>
        <v>0</v>
      </c>
      <c r="R32" s="306">
        <f t="shared" ca="1" si="20"/>
        <v>0</v>
      </c>
      <c r="S32" s="307">
        <f t="shared" ca="1" si="21"/>
        <v>4.9930000000000021</v>
      </c>
      <c r="T32" s="304">
        <f t="shared" ca="1" si="1"/>
        <v>48.981330000000021</v>
      </c>
      <c r="U32" s="311">
        <f t="shared" ca="1" si="2"/>
        <v>0</v>
      </c>
      <c r="V32" s="306">
        <f t="shared" ca="1" si="3"/>
        <v>1.1531011514050589</v>
      </c>
      <c r="W32" s="304">
        <f t="shared" ca="1" si="4"/>
        <v>79.789838866118146</v>
      </c>
      <c r="Y32" s="314" t="str">
        <f t="shared" ca="1" si="22"/>
        <v/>
      </c>
      <c r="Z32" s="315" t="str">
        <f t="shared" ca="1" si="23"/>
        <v/>
      </c>
      <c r="AA32" s="316" t="str">
        <f t="shared" ca="1" si="24"/>
        <v/>
      </c>
      <c r="AC32" s="310" t="e">
        <f t="shared" ca="1" si="25"/>
        <v>#N/A</v>
      </c>
      <c r="AD32" s="323" t="e">
        <f t="shared" ca="1" si="26"/>
        <v>#N/A</v>
      </c>
      <c r="AE32" s="324">
        <f t="shared" ca="1" si="5"/>
        <v>604.67443575695836</v>
      </c>
      <c r="AG32" s="306">
        <f t="shared" ca="1" si="27"/>
        <v>-25.521113687844661</v>
      </c>
      <c r="AH32" s="304">
        <f t="shared" ca="1" si="28"/>
        <v>-16.038509524372738</v>
      </c>
    </row>
    <row r="33" spans="1:34" x14ac:dyDescent="0.2">
      <c r="A33" s="347">
        <f t="shared" ca="1" si="6"/>
        <v>0.01</v>
      </c>
      <c r="B33" s="304">
        <f t="shared" ca="1" si="7"/>
        <v>4.8899999999999935</v>
      </c>
      <c r="D33" s="306">
        <f t="shared" ca="1" si="8"/>
        <v>-4.0966693789283619</v>
      </c>
      <c r="E33" s="307">
        <f t="shared" ca="1" si="9"/>
        <v>-25.256312650334202</v>
      </c>
      <c r="F33" s="304">
        <f t="shared" ca="1" si="10"/>
        <v>25.58640319958397</v>
      </c>
      <c r="G33" s="306">
        <f t="shared" ca="1" si="11"/>
        <v>37.39713118316331</v>
      </c>
      <c r="H33" s="307">
        <f t="shared" ca="1" si="12"/>
        <v>140.90614687720563</v>
      </c>
      <c r="I33" s="304">
        <f t="shared" ca="1" si="13"/>
        <v>145.78438753347825</v>
      </c>
      <c r="J33" s="306">
        <f t="shared" ca="1" si="14"/>
        <v>142.12110334100791</v>
      </c>
      <c r="K33" s="307">
        <f t="shared" ca="1" si="15"/>
        <v>606.08476004136298</v>
      </c>
      <c r="L33" s="304">
        <f t="shared" ca="1" si="0"/>
        <v>622.52481425985104</v>
      </c>
      <c r="M33" s="306">
        <f t="shared" ca="1" si="16"/>
        <v>1.3113726383181723</v>
      </c>
      <c r="N33" s="304">
        <f t="shared" ca="1" si="17"/>
        <v>75.136117544567057</v>
      </c>
      <c r="P33" s="310">
        <f t="shared" ca="1" si="18"/>
        <v>3</v>
      </c>
      <c r="Q33" s="304">
        <f t="shared" ca="1" si="19"/>
        <v>0</v>
      </c>
      <c r="R33" s="306">
        <f t="shared" ca="1" si="20"/>
        <v>0</v>
      </c>
      <c r="S33" s="307">
        <f t="shared" ca="1" si="21"/>
        <v>4.9930000000000021</v>
      </c>
      <c r="T33" s="304">
        <f t="shared" ca="1" si="1"/>
        <v>48.981330000000021</v>
      </c>
      <c r="U33" s="311">
        <f t="shared" ca="1" si="2"/>
        <v>0</v>
      </c>
      <c r="V33" s="306">
        <f t="shared" ca="1" si="3"/>
        <v>1.152938389102387</v>
      </c>
      <c r="W33" s="304">
        <f t="shared" ca="1" si="4"/>
        <v>79.500626710849701</v>
      </c>
      <c r="Y33" s="314" t="str">
        <f t="shared" ca="1" si="22"/>
        <v/>
      </c>
      <c r="Z33" s="315" t="str">
        <f t="shared" ca="1" si="23"/>
        <v/>
      </c>
      <c r="AA33" s="316" t="str">
        <f t="shared" ca="1" si="24"/>
        <v/>
      </c>
      <c r="AC33" s="310" t="e">
        <f t="shared" ca="1" si="25"/>
        <v>#N/A</v>
      </c>
      <c r="AD33" s="323" t="e">
        <f t="shared" ca="1" si="26"/>
        <v>#N/A</v>
      </c>
      <c r="AE33" s="324">
        <f t="shared" ca="1" si="5"/>
        <v>606.08476004136298</v>
      </c>
      <c r="AG33" s="306">
        <f t="shared" ca="1" si="27"/>
        <v>-25.462511763651214</v>
      </c>
      <c r="AH33" s="304">
        <f t="shared" ca="1" si="28"/>
        <v>-15.980340249573025</v>
      </c>
    </row>
    <row r="34" spans="1:34" x14ac:dyDescent="0.2">
      <c r="A34" s="347">
        <f t="shared" ca="1" si="6"/>
        <v>0.01</v>
      </c>
      <c r="B34" s="304">
        <f t="shared" ca="1" si="7"/>
        <v>4.8999999999999932</v>
      </c>
      <c r="D34" s="306">
        <f t="shared" ca="1" si="8"/>
        <v>-4.0844751424632673</v>
      </c>
      <c r="E34" s="307">
        <f t="shared" ca="1" si="9"/>
        <v>-25.199620436963759</v>
      </c>
      <c r="F34" s="304">
        <f t="shared" ca="1" si="10"/>
        <v>25.528490111176609</v>
      </c>
      <c r="G34" s="306">
        <f t="shared" ca="1" si="11"/>
        <v>37.356286431738674</v>
      </c>
      <c r="H34" s="307">
        <f t="shared" ca="1" si="12"/>
        <v>140.65415067283598</v>
      </c>
      <c r="I34" s="304">
        <f t="shared" ca="1" si="13"/>
        <v>145.53034816651459</v>
      </c>
      <c r="J34" s="306">
        <f t="shared" ca="1" si="14"/>
        <v>142.49487042908243</v>
      </c>
      <c r="K34" s="307">
        <f t="shared" ca="1" si="15"/>
        <v>607.49256152911323</v>
      </c>
      <c r="L34" s="304">
        <f t="shared" ca="1" si="0"/>
        <v>623.98076926440967</v>
      </c>
      <c r="M34" s="306">
        <f t="shared" ca="1" si="16"/>
        <v>1.3111997193193579</v>
      </c>
      <c r="N34" s="304">
        <f t="shared" ca="1" si="17"/>
        <v>75.126210015737357</v>
      </c>
      <c r="P34" s="310">
        <f t="shared" ca="1" si="18"/>
        <v>3</v>
      </c>
      <c r="Q34" s="304">
        <f t="shared" ca="1" si="19"/>
        <v>0</v>
      </c>
      <c r="R34" s="306">
        <f t="shared" ca="1" si="20"/>
        <v>0</v>
      </c>
      <c r="S34" s="307">
        <f t="shared" ca="1" si="21"/>
        <v>4.9930000000000021</v>
      </c>
      <c r="T34" s="304">
        <f t="shared" ca="1" si="1"/>
        <v>48.981330000000021</v>
      </c>
      <c r="U34" s="311">
        <f t="shared" ca="1" si="2"/>
        <v>0</v>
      </c>
      <c r="V34" s="306">
        <f t="shared" ca="1" si="3"/>
        <v>1.1527759401682449</v>
      </c>
      <c r="W34" s="304">
        <f t="shared" ca="1" si="4"/>
        <v>79.212634822136209</v>
      </c>
      <c r="Y34" s="314" t="str">
        <f t="shared" ca="1" si="22"/>
        <v/>
      </c>
      <c r="Z34" s="315" t="str">
        <f t="shared" ca="1" si="23"/>
        <v/>
      </c>
      <c r="AA34" s="316" t="str">
        <f t="shared" ca="1" si="24"/>
        <v/>
      </c>
      <c r="AC34" s="310" t="e">
        <f t="shared" ca="1" si="25"/>
        <v>#N/A</v>
      </c>
      <c r="AD34" s="323" t="e">
        <f t="shared" ca="1" si="26"/>
        <v>#N/A</v>
      </c>
      <c r="AE34" s="324">
        <f t="shared" ca="1" si="5"/>
        <v>607.49256152911323</v>
      </c>
      <c r="AG34" s="306">
        <f t="shared" ca="1" si="27"/>
        <v>-25.404154271370309</v>
      </c>
      <c r="AH34" s="304">
        <f t="shared" ca="1" si="28"/>
        <v>-15.922416725585753</v>
      </c>
    </row>
    <row r="35" spans="1:34" x14ac:dyDescent="0.2">
      <c r="A35" s="347">
        <f t="shared" ca="1" si="6"/>
        <v>0.01</v>
      </c>
      <c r="B35" s="304">
        <f t="shared" ca="1" si="7"/>
        <v>4.909999999999993</v>
      </c>
      <c r="D35" s="306">
        <f t="shared" ca="1" si="8"/>
        <v>-4.0723305434696089</v>
      </c>
      <c r="E35" s="307">
        <f t="shared" ca="1" si="9"/>
        <v>-25.143167414738311</v>
      </c>
      <c r="F35" s="304">
        <f t="shared" ca="1" si="10"/>
        <v>25.470821417866247</v>
      </c>
      <c r="G35" s="306">
        <f t="shared" ca="1" si="11"/>
        <v>37.315563126303978</v>
      </c>
      <c r="H35" s="307">
        <f t="shared" ca="1" si="12"/>
        <v>140.40271899868861</v>
      </c>
      <c r="I35" s="304">
        <f t="shared" ca="1" si="13"/>
        <v>145.27688995039057</v>
      </c>
      <c r="J35" s="306">
        <f t="shared" ca="1" si="14"/>
        <v>142.86822967687263</v>
      </c>
      <c r="K35" s="307">
        <f t="shared" ca="1" si="15"/>
        <v>608.8978458774709</v>
      </c>
      <c r="L35" s="304">
        <f t="shared" ca="1" si="0"/>
        <v>625.43418340000255</v>
      </c>
      <c r="M35" s="306">
        <f t="shared" ca="1" si="16"/>
        <v>1.3110263857804816</v>
      </c>
      <c r="N35" s="304">
        <f t="shared" ca="1" si="17"/>
        <v>75.116278735511685</v>
      </c>
      <c r="P35" s="310">
        <f t="shared" ca="1" si="18"/>
        <v>3</v>
      </c>
      <c r="Q35" s="304">
        <f t="shared" ca="1" si="19"/>
        <v>0</v>
      </c>
      <c r="R35" s="306">
        <f t="shared" ca="1" si="20"/>
        <v>0</v>
      </c>
      <c r="S35" s="307">
        <f t="shared" ca="1" si="21"/>
        <v>4.9930000000000021</v>
      </c>
      <c r="T35" s="304">
        <f t="shared" ca="1" si="1"/>
        <v>48.981330000000021</v>
      </c>
      <c r="U35" s="311">
        <f t="shared" ca="1" si="2"/>
        <v>0</v>
      </c>
      <c r="V35" s="306">
        <f t="shared" ca="1" si="3"/>
        <v>1.1526138038260878</v>
      </c>
      <c r="W35" s="304">
        <f t="shared" ca="1" si="4"/>
        <v>78.925856479942638</v>
      </c>
      <c r="Y35" s="314" t="str">
        <f t="shared" ca="1" si="22"/>
        <v/>
      </c>
      <c r="Z35" s="315" t="str">
        <f t="shared" ca="1" si="23"/>
        <v/>
      </c>
      <c r="AA35" s="316" t="str">
        <f t="shared" ca="1" si="24"/>
        <v/>
      </c>
      <c r="AC35" s="310" t="e">
        <f t="shared" ca="1" si="25"/>
        <v>#N/A</v>
      </c>
      <c r="AD35" s="323" t="e">
        <f t="shared" ca="1" si="26"/>
        <v>#N/A</v>
      </c>
      <c r="AE35" s="324">
        <f t="shared" ca="1" si="5"/>
        <v>608.8978458774709</v>
      </c>
      <c r="AG35" s="306">
        <f t="shared" ca="1" si="27"/>
        <v>-25.346039851090211</v>
      </c>
      <c r="AH35" s="304">
        <f t="shared" ca="1" si="28"/>
        <v>-15.864737597063124</v>
      </c>
    </row>
    <row r="36" spans="1:34" x14ac:dyDescent="0.2">
      <c r="A36" s="347">
        <f t="shared" ca="1" si="6"/>
        <v>0.01</v>
      </c>
      <c r="B36" s="304">
        <f t="shared" ca="1" si="7"/>
        <v>4.9199999999999928</v>
      </c>
      <c r="D36" s="306">
        <f t="shared" ca="1" si="8"/>
        <v>-4.0602353055405089</v>
      </c>
      <c r="E36" s="307">
        <f t="shared" ca="1" si="9"/>
        <v>-25.08695226634579</v>
      </c>
      <c r="F36" s="304">
        <f t="shared" ca="1" si="10"/>
        <v>25.413395773691278</v>
      </c>
      <c r="G36" s="306">
        <f t="shared" ca="1" si="11"/>
        <v>37.274960773248573</v>
      </c>
      <c r="H36" s="307">
        <f t="shared" ca="1" si="12"/>
        <v>140.15184947602515</v>
      </c>
      <c r="I36" s="304">
        <f t="shared" ca="1" si="13"/>
        <v>145.02401046791402</v>
      </c>
      <c r="J36" s="306">
        <f t="shared" ca="1" si="14"/>
        <v>143.2411822963704</v>
      </c>
      <c r="K36" s="307">
        <f t="shared" ca="1" si="15"/>
        <v>610.30061871984446</v>
      </c>
      <c r="L36" s="304">
        <f t="shared" ca="1" si="0"/>
        <v>626.88506244405517</v>
      </c>
      <c r="M36" s="306">
        <f t="shared" ca="1" si="16"/>
        <v>1.3108526366801097</v>
      </c>
      <c r="N36" s="304">
        <f t="shared" ca="1" si="17"/>
        <v>75.106323645366174</v>
      </c>
      <c r="P36" s="310">
        <f t="shared" ca="1" si="18"/>
        <v>3</v>
      </c>
      <c r="Q36" s="304">
        <f t="shared" ca="1" si="19"/>
        <v>0</v>
      </c>
      <c r="R36" s="306">
        <f t="shared" ca="1" si="20"/>
        <v>0</v>
      </c>
      <c r="S36" s="307">
        <f t="shared" ca="1" si="21"/>
        <v>4.9930000000000021</v>
      </c>
      <c r="T36" s="304">
        <f t="shared" ca="1" si="1"/>
        <v>48.981330000000021</v>
      </c>
      <c r="U36" s="311">
        <f t="shared" ca="1" si="2"/>
        <v>0</v>
      </c>
      <c r="V36" s="306">
        <f t="shared" ca="1" si="3"/>
        <v>1.152451979302741</v>
      </c>
      <c r="W36" s="304">
        <f t="shared" ca="1" si="4"/>
        <v>78.640285011055227</v>
      </c>
      <c r="Y36" s="314" t="str">
        <f t="shared" ca="1" si="22"/>
        <v/>
      </c>
      <c r="Z36" s="315" t="str">
        <f t="shared" ca="1" si="23"/>
        <v/>
      </c>
      <c r="AA36" s="316" t="str">
        <f t="shared" ca="1" si="24"/>
        <v/>
      </c>
      <c r="AC36" s="310" t="e">
        <f t="shared" ca="1" si="25"/>
        <v>#N/A</v>
      </c>
      <c r="AD36" s="323" t="e">
        <f t="shared" ca="1" si="26"/>
        <v>#N/A</v>
      </c>
      <c r="AE36" s="324">
        <f t="shared" ca="1" si="5"/>
        <v>610.30061871984446</v>
      </c>
      <c r="AG36" s="306">
        <f t="shared" ca="1" si="27"/>
        <v>-25.288167152334683</v>
      </c>
      <c r="AH36" s="304">
        <f t="shared" ca="1" si="28"/>
        <v>-15.80730151811388</v>
      </c>
    </row>
    <row r="37" spans="1:34" x14ac:dyDescent="0.2">
      <c r="A37" s="347">
        <f t="shared" ca="1" si="6"/>
        <v>0.01</v>
      </c>
      <c r="B37" s="304">
        <f t="shared" ca="1" si="7"/>
        <v>4.9299999999999926</v>
      </c>
      <c r="D37" s="306">
        <f t="shared" ca="1" si="8"/>
        <v>-4.0481891541918662</v>
      </c>
      <c r="E37" s="307">
        <f t="shared" ca="1" si="9"/>
        <v>-25.030973683651972</v>
      </c>
      <c r="F37" s="304">
        <f t="shared" ca="1" si="10"/>
        <v>25.356211842067307</v>
      </c>
      <c r="G37" s="306">
        <f t="shared" ca="1" si="11"/>
        <v>37.234478881706657</v>
      </c>
      <c r="H37" s="307">
        <f t="shared" ca="1" si="12"/>
        <v>139.90153973918862</v>
      </c>
      <c r="I37" s="304">
        <f t="shared" ca="1" si="13"/>
        <v>144.77170731530396</v>
      </c>
      <c r="J37" s="306">
        <f t="shared" ca="1" si="14"/>
        <v>143.61372949464518</v>
      </c>
      <c r="K37" s="307">
        <f t="shared" ca="1" si="15"/>
        <v>611.70088566592051</v>
      </c>
      <c r="L37" s="304">
        <f t="shared" ca="1" si="0"/>
        <v>628.33341214981772</v>
      </c>
      <c r="M37" s="306">
        <f t="shared" ca="1" si="16"/>
        <v>1.3106784709929205</v>
      </c>
      <c r="N37" s="304">
        <f t="shared" ca="1" si="17"/>
        <v>75.096344686554232</v>
      </c>
      <c r="P37" s="310">
        <f t="shared" ca="1" si="18"/>
        <v>3</v>
      </c>
      <c r="Q37" s="304">
        <f t="shared" ca="1" si="19"/>
        <v>0</v>
      </c>
      <c r="R37" s="306">
        <f t="shared" ca="1" si="20"/>
        <v>0</v>
      </c>
      <c r="S37" s="307">
        <f t="shared" ca="1" si="21"/>
        <v>4.9930000000000021</v>
      </c>
      <c r="T37" s="304">
        <f t="shared" ca="1" si="1"/>
        <v>48.981330000000021</v>
      </c>
      <c r="U37" s="311">
        <f t="shared" ca="1" si="2"/>
        <v>0</v>
      </c>
      <c r="V37" s="306">
        <f t="shared" ca="1" si="3"/>
        <v>1.1522904658283817</v>
      </c>
      <c r="W37" s="304">
        <f t="shared" ca="1" si="4"/>
        <v>78.355913788689818</v>
      </c>
      <c r="Y37" s="314" t="str">
        <f t="shared" ca="1" si="22"/>
        <v/>
      </c>
      <c r="Z37" s="315" t="str">
        <f t="shared" ca="1" si="23"/>
        <v/>
      </c>
      <c r="AA37" s="316" t="str">
        <f t="shared" ca="1" si="24"/>
        <v/>
      </c>
      <c r="AC37" s="310" t="e">
        <f t="shared" ca="1" si="25"/>
        <v>#N/A</v>
      </c>
      <c r="AD37" s="323" t="e">
        <f t="shared" ca="1" si="26"/>
        <v>#N/A</v>
      </c>
      <c r="AE37" s="324">
        <f t="shared" ca="1" si="5"/>
        <v>611.70088566592051</v>
      </c>
      <c r="AG37" s="306">
        <f t="shared" ca="1" si="27"/>
        <v>-25.230534833983761</v>
      </c>
      <c r="AH37" s="304">
        <f t="shared" ca="1" si="28"/>
        <v>-15.750107152224153</v>
      </c>
    </row>
    <row r="38" spans="1:34" x14ac:dyDescent="0.2">
      <c r="A38" s="347">
        <f t="shared" ca="1" si="6"/>
        <v>0.01</v>
      </c>
      <c r="B38" s="304">
        <f t="shared" ca="1" si="7"/>
        <v>4.9399999999999924</v>
      </c>
      <c r="D38" s="306">
        <f t="shared" ca="1" si="8"/>
        <v>-4.0361918168462276</v>
      </c>
      <c r="E38" s="307">
        <f t="shared" ca="1" si="9"/>
        <v>-24.975230367623688</v>
      </c>
      <c r="F38" s="304">
        <f t="shared" ca="1" si="10"/>
        <v>25.29926829570865</v>
      </c>
      <c r="G38" s="306">
        <f t="shared" ca="1" si="11"/>
        <v>37.194116963538193</v>
      </c>
      <c r="H38" s="307">
        <f t="shared" ca="1" si="12"/>
        <v>139.65178743551238</v>
      </c>
      <c r="I38" s="304">
        <f t="shared" ca="1" si="13"/>
        <v>144.51997810209801</v>
      </c>
      <c r="J38" s="306">
        <f t="shared" ca="1" si="14"/>
        <v>143.98587247387141</v>
      </c>
      <c r="K38" s="307">
        <f t="shared" ca="1" si="15"/>
        <v>613.098652301794</v>
      </c>
      <c r="L38" s="304">
        <f t="shared" ca="1" si="0"/>
        <v>629.77923824649702</v>
      </c>
      <c r="M38" s="306">
        <f t="shared" ca="1" si="16"/>
        <v>1.3105038876896866</v>
      </c>
      <c r="N38" s="304">
        <f t="shared" ca="1" si="17"/>
        <v>75.086341800105487</v>
      </c>
      <c r="P38" s="310">
        <f t="shared" ca="1" si="18"/>
        <v>3</v>
      </c>
      <c r="Q38" s="304">
        <f t="shared" ca="1" si="19"/>
        <v>0</v>
      </c>
      <c r="R38" s="306">
        <f t="shared" ca="1" si="20"/>
        <v>0</v>
      </c>
      <c r="S38" s="307">
        <f t="shared" ca="1" si="21"/>
        <v>4.9930000000000021</v>
      </c>
      <c r="T38" s="304">
        <f t="shared" ca="1" si="1"/>
        <v>48.981330000000021</v>
      </c>
      <c r="U38" s="311">
        <f t="shared" ca="1" si="2"/>
        <v>0</v>
      </c>
      <c r="V38" s="306">
        <f t="shared" ca="1" si="3"/>
        <v>1.1521292626365198</v>
      </c>
      <c r="W38" s="304">
        <f t="shared" ca="1" si="4"/>
        <v>78.072736232104418</v>
      </c>
      <c r="Y38" s="314" t="str">
        <f t="shared" ca="1" si="22"/>
        <v/>
      </c>
      <c r="Z38" s="315" t="str">
        <f t="shared" ca="1" si="23"/>
        <v/>
      </c>
      <c r="AA38" s="316" t="str">
        <f t="shared" ca="1" si="24"/>
        <v/>
      </c>
      <c r="AC38" s="310" t="e">
        <f t="shared" ca="1" si="25"/>
        <v>#N/A</v>
      </c>
      <c r="AD38" s="323" t="e">
        <f t="shared" ca="1" si="26"/>
        <v>#N/A</v>
      </c>
      <c r="AE38" s="324">
        <f t="shared" ca="1" si="5"/>
        <v>613.098652301794</v>
      </c>
      <c r="AG38" s="306">
        <f t="shared" ca="1" si="27"/>
        <v>-25.173141564195156</v>
      </c>
      <c r="AH38" s="304">
        <f t="shared" ca="1" si="28"/>
        <v>-15.693153172179008</v>
      </c>
    </row>
    <row r="39" spans="1:34" x14ac:dyDescent="0.2">
      <c r="A39" s="347">
        <f t="shared" ca="1" si="6"/>
        <v>0.01</v>
      </c>
      <c r="B39" s="304">
        <f t="shared" ca="1" si="7"/>
        <v>4.9499999999999922</v>
      </c>
      <c r="D39" s="306">
        <f t="shared" ca="1" si="8"/>
        <v>-4.0242430228169086</v>
      </c>
      <c r="E39" s="307">
        <f t="shared" ca="1" si="9"/>
        <v>-24.919721028252894</v>
      </c>
      <c r="F39" s="304">
        <f t="shared" ca="1" si="10"/>
        <v>25.24256381655081</v>
      </c>
      <c r="G39" s="306">
        <f t="shared" ca="1" si="11"/>
        <v>37.153874533310024</v>
      </c>
      <c r="H39" s="307">
        <f t="shared" ca="1" si="12"/>
        <v>139.40259022522986</v>
      </c>
      <c r="I39" s="304">
        <f t="shared" ca="1" si="13"/>
        <v>144.26882045106038</v>
      </c>
      <c r="J39" s="306">
        <f t="shared" ca="1" si="14"/>
        <v>144.35761243135565</v>
      </c>
      <c r="K39" s="307">
        <f t="shared" ca="1" si="15"/>
        <v>614.49392419009769</v>
      </c>
      <c r="L39" s="304">
        <f t="shared" ca="1" si="0"/>
        <v>631.22254643938936</v>
      </c>
      <c r="M39" s="306">
        <f t="shared" ca="1" si="16"/>
        <v>1.3103288857372593</v>
      </c>
      <c r="N39" s="304">
        <f t="shared" ca="1" si="17"/>
        <v>75.07631492682485</v>
      </c>
      <c r="P39" s="310">
        <f t="shared" ca="1" si="18"/>
        <v>3</v>
      </c>
      <c r="Q39" s="304">
        <f t="shared" ca="1" si="19"/>
        <v>0</v>
      </c>
      <c r="R39" s="306">
        <f t="shared" ca="1" si="20"/>
        <v>0</v>
      </c>
      <c r="S39" s="307">
        <f t="shared" ca="1" si="21"/>
        <v>4.9930000000000021</v>
      </c>
      <c r="T39" s="304">
        <f t="shared" ca="1" si="1"/>
        <v>48.981330000000021</v>
      </c>
      <c r="U39" s="311">
        <f t="shared" ca="1" si="2"/>
        <v>0</v>
      </c>
      <c r="V39" s="306">
        <f t="shared" ca="1" si="3"/>
        <v>1.1519683689639795</v>
      </c>
      <c r="W39" s="304">
        <f t="shared" ca="1" si="4"/>
        <v>77.79074580621517</v>
      </c>
      <c r="Y39" s="314" t="str">
        <f t="shared" ca="1" si="22"/>
        <v/>
      </c>
      <c r="Z39" s="315" t="str">
        <f t="shared" ca="1" si="23"/>
        <v/>
      </c>
      <c r="AA39" s="316" t="str">
        <f t="shared" ca="1" si="24"/>
        <v/>
      </c>
      <c r="AC39" s="310" t="e">
        <f t="shared" ca="1" si="25"/>
        <v>#N/A</v>
      </c>
      <c r="AD39" s="323" t="e">
        <f t="shared" ca="1" si="26"/>
        <v>#N/A</v>
      </c>
      <c r="AE39" s="324">
        <f t="shared" ca="1" si="5"/>
        <v>614.49392419009769</v>
      </c>
      <c r="AG39" s="306">
        <f t="shared" ca="1" si="27"/>
        <v>-25.115986020326567</v>
      </c>
      <c r="AH39" s="304">
        <f t="shared" ca="1" si="28"/>
        <v>-15.636438259984855</v>
      </c>
    </row>
    <row r="40" spans="1:34" x14ac:dyDescent="0.2">
      <c r="A40" s="347">
        <f t="shared" ca="1" si="6"/>
        <v>0.01</v>
      </c>
      <c r="B40" s="304">
        <f t="shared" ca="1" si="7"/>
        <v>4.959999999999992</v>
      </c>
      <c r="D40" s="306">
        <f t="shared" ca="1" si="8"/>
        <v>-4.0123425032921958</v>
      </c>
      <c r="E40" s="307">
        <f t="shared" ca="1" si="9"/>
        <v>-24.864444384481381</v>
      </c>
      <c r="F40" s="304">
        <f t="shared" ca="1" si="10"/>
        <v>25.186097095673492</v>
      </c>
      <c r="G40" s="306">
        <f t="shared" ca="1" si="11"/>
        <v>37.1137511082771</v>
      </c>
      <c r="H40" s="307">
        <f t="shared" ca="1" si="12"/>
        <v>139.15394578138503</v>
      </c>
      <c r="I40" s="304">
        <f t="shared" ca="1" si="13"/>
        <v>144.01823199809039</v>
      </c>
      <c r="J40" s="306">
        <f t="shared" ca="1" si="14"/>
        <v>144.72895055956357</v>
      </c>
      <c r="K40" s="307">
        <f t="shared" ca="1" si="15"/>
        <v>615.88670687013075</v>
      </c>
      <c r="L40" s="304">
        <f t="shared" ca="1" si="0"/>
        <v>632.66334241001118</v>
      </c>
      <c r="M40" s="306">
        <f t="shared" ca="1" si="16"/>
        <v>1.3101534640985508</v>
      </c>
      <c r="N40" s="304">
        <f t="shared" ca="1" si="17"/>
        <v>75.066264007291579</v>
      </c>
      <c r="P40" s="310">
        <f t="shared" ca="1" si="18"/>
        <v>3</v>
      </c>
      <c r="Q40" s="304">
        <f t="shared" ca="1" si="19"/>
        <v>0</v>
      </c>
      <c r="R40" s="306">
        <f t="shared" ca="1" si="20"/>
        <v>0</v>
      </c>
      <c r="S40" s="307">
        <f t="shared" ca="1" si="21"/>
        <v>4.9930000000000021</v>
      </c>
      <c r="T40" s="304">
        <f t="shared" ca="1" si="1"/>
        <v>48.981330000000021</v>
      </c>
      <c r="U40" s="311">
        <f t="shared" ca="1" si="2"/>
        <v>0</v>
      </c>
      <c r="V40" s="306">
        <f t="shared" ca="1" si="3"/>
        <v>1.1518077840508807</v>
      </c>
      <c r="W40" s="304">
        <f t="shared" ca="1" si="4"/>
        <v>77.509936021216021</v>
      </c>
      <c r="Y40" s="314" t="str">
        <f t="shared" ca="1" si="22"/>
        <v/>
      </c>
      <c r="Z40" s="315" t="str">
        <f t="shared" ca="1" si="23"/>
        <v/>
      </c>
      <c r="AA40" s="316" t="str">
        <f t="shared" ca="1" si="24"/>
        <v/>
      </c>
      <c r="AC40" s="310" t="e">
        <f t="shared" ca="1" si="25"/>
        <v>#N/A</v>
      </c>
      <c r="AD40" s="323" t="e">
        <f t="shared" ca="1" si="26"/>
        <v>#N/A</v>
      </c>
      <c r="AE40" s="324">
        <f t="shared" ca="1" si="5"/>
        <v>615.88670687013075</v>
      </c>
      <c r="AG40" s="306">
        <f t="shared" ca="1" si="27"/>
        <v>-25.059066888858652</v>
      </c>
      <c r="AH40" s="304">
        <f t="shared" ca="1" si="28"/>
        <v>-15.579961106792537</v>
      </c>
    </row>
    <row r="41" spans="1:34" x14ac:dyDescent="0.2">
      <c r="A41" s="347">
        <f t="shared" ca="1" si="6"/>
        <v>0.01</v>
      </c>
      <c r="B41" s="304">
        <f t="shared" ca="1" si="7"/>
        <v>4.9699999999999918</v>
      </c>
      <c r="D41" s="306">
        <f t="shared" ca="1" si="8"/>
        <v>-4.0004899913197391</v>
      </c>
      <c r="E41" s="307">
        <f t="shared" ca="1" si="9"/>
        <v>-24.809399164126226</v>
      </c>
      <c r="F41" s="304">
        <f t="shared" ca="1" si="10"/>
        <v>25.129866833224497</v>
      </c>
      <c r="G41" s="306">
        <f t="shared" ca="1" si="11"/>
        <v>37.0737462083639</v>
      </c>
      <c r="H41" s="307">
        <f t="shared" ca="1" si="12"/>
        <v>138.90585178974376</v>
      </c>
      <c r="I41" s="304">
        <f t="shared" ca="1" si="13"/>
        <v>143.76821039213237</v>
      </c>
      <c r="J41" s="306">
        <f t="shared" ca="1" si="14"/>
        <v>145.09988804614679</v>
      </c>
      <c r="K41" s="307">
        <f t="shared" ca="1" si="15"/>
        <v>617.27700585798641</v>
      </c>
      <c r="L41" s="304">
        <f t="shared" ca="1" si="0"/>
        <v>634.10163181622931</v>
      </c>
      <c r="M41" s="306">
        <f t="shared" ca="1" si="16"/>
        <v>1.3099776217325183</v>
      </c>
      <c r="N41" s="304">
        <f t="shared" ca="1" si="17"/>
        <v>75.056188981858327</v>
      </c>
      <c r="P41" s="310">
        <f t="shared" ca="1" si="18"/>
        <v>3</v>
      </c>
      <c r="Q41" s="304">
        <f t="shared" ca="1" si="19"/>
        <v>0</v>
      </c>
      <c r="R41" s="306">
        <f t="shared" ca="1" si="20"/>
        <v>0</v>
      </c>
      <c r="S41" s="307">
        <f t="shared" ca="1" si="21"/>
        <v>4.9930000000000021</v>
      </c>
      <c r="T41" s="304">
        <f t="shared" ca="1" si="1"/>
        <v>48.981330000000021</v>
      </c>
      <c r="U41" s="311">
        <f t="shared" ca="1" si="2"/>
        <v>0</v>
      </c>
      <c r="V41" s="306">
        <f t="shared" ca="1" si="3"/>
        <v>1.1516475071406194</v>
      </c>
      <c r="W41" s="304">
        <f t="shared" ca="1" si="4"/>
        <v>77.230300432202583</v>
      </c>
      <c r="Y41" s="314" t="str">
        <f t="shared" ca="1" si="22"/>
        <v/>
      </c>
      <c r="Z41" s="315" t="str">
        <f t="shared" ca="1" si="23"/>
        <v/>
      </c>
      <c r="AA41" s="316" t="str">
        <f t="shared" ca="1" si="24"/>
        <v/>
      </c>
      <c r="AC41" s="310" t="e">
        <f t="shared" ca="1" si="25"/>
        <v>#N/A</v>
      </c>
      <c r="AD41" s="323" t="e">
        <f t="shared" ca="1" si="26"/>
        <v>#N/A</v>
      </c>
      <c r="AE41" s="324">
        <f t="shared" ca="1" si="5"/>
        <v>617.27700585798641</v>
      </c>
      <c r="AG41" s="306">
        <f t="shared" ca="1" si="27"/>
        <v>-25.002382865318744</v>
      </c>
      <c r="AH41" s="304">
        <f t="shared" ca="1" si="28"/>
        <v>-15.523720412821147</v>
      </c>
    </row>
    <row r="42" spans="1:34" x14ac:dyDescent="0.2">
      <c r="A42" s="347">
        <f t="shared" ca="1" si="6"/>
        <v>0.01</v>
      </c>
      <c r="B42" s="304">
        <f t="shared" ca="1" si="7"/>
        <v>4.9799999999999915</v>
      </c>
      <c r="D42" s="306">
        <f t="shared" ca="1" si="8"/>
        <v>-3.9886852217910951</v>
      </c>
      <c r="E42" s="307">
        <f t="shared" ca="1" si="9"/>
        <v>-24.754584103806046</v>
      </c>
      <c r="F42" s="304">
        <f t="shared" ca="1" si="10"/>
        <v>25.073871738344312</v>
      </c>
      <c r="G42" s="306">
        <f t="shared" ca="1" si="11"/>
        <v>37.033859356145989</v>
      </c>
      <c r="H42" s="307">
        <f t="shared" ca="1" si="12"/>
        <v>138.6583059487057</v>
      </c>
      <c r="I42" s="304">
        <f t="shared" ca="1" si="13"/>
        <v>143.51875329508573</v>
      </c>
      <c r="J42" s="306">
        <f t="shared" ca="1" si="14"/>
        <v>145.47042607396935</v>
      </c>
      <c r="K42" s="307">
        <f t="shared" ca="1" si="15"/>
        <v>618.66482664667865</v>
      </c>
      <c r="L42" s="304">
        <f t="shared" ca="1" si="0"/>
        <v>635.53742029239083</v>
      </c>
      <c r="M42" s="306">
        <f t="shared" ca="1" si="16"/>
        <v>1.309801357594147</v>
      </c>
      <c r="N42" s="304">
        <f t="shared" ca="1" si="17"/>
        <v>75.046089790650143</v>
      </c>
      <c r="P42" s="310">
        <f t="shared" ca="1" si="18"/>
        <v>3</v>
      </c>
      <c r="Q42" s="304">
        <f t="shared" ca="1" si="19"/>
        <v>0</v>
      </c>
      <c r="R42" s="306">
        <f t="shared" ca="1" si="20"/>
        <v>0</v>
      </c>
      <c r="S42" s="307">
        <f t="shared" ca="1" si="21"/>
        <v>4.9930000000000021</v>
      </c>
      <c r="T42" s="304">
        <f t="shared" ca="1" si="1"/>
        <v>48.981330000000021</v>
      </c>
      <c r="U42" s="311">
        <f t="shared" ca="1" si="2"/>
        <v>0</v>
      </c>
      <c r="V42" s="306">
        <f t="shared" ca="1" si="3"/>
        <v>1.1514875374798517</v>
      </c>
      <c r="W42" s="304">
        <f t="shared" ca="1" si="4"/>
        <v>76.951832638799189</v>
      </c>
      <c r="Y42" s="314" t="str">
        <f t="shared" ca="1" si="22"/>
        <v/>
      </c>
      <c r="Z42" s="315" t="str">
        <f t="shared" ca="1" si="23"/>
        <v/>
      </c>
      <c r="AA42" s="316" t="str">
        <f t="shared" ca="1" si="24"/>
        <v/>
      </c>
      <c r="AC42" s="310" t="e">
        <f t="shared" ca="1" si="25"/>
        <v>#N/A</v>
      </c>
      <c r="AD42" s="323" t="e">
        <f t="shared" ca="1" si="26"/>
        <v>#N/A</v>
      </c>
      <c r="AE42" s="324">
        <f t="shared" ca="1" si="5"/>
        <v>618.66482664667865</v>
      </c>
      <c r="AG42" s="306">
        <f t="shared" ca="1" si="27"/>
        <v>-24.945932654205379</v>
      </c>
      <c r="AH42" s="304">
        <f t="shared" ca="1" si="28"/>
        <v>-15.467714887282705</v>
      </c>
    </row>
    <row r="43" spans="1:34" x14ac:dyDescent="0.2">
      <c r="A43" s="347">
        <f t="shared" ca="1" si="6"/>
        <v>0.01</v>
      </c>
      <c r="B43" s="304">
        <f t="shared" ca="1" si="7"/>
        <v>4.9899999999999913</v>
      </c>
      <c r="D43" s="306">
        <f t="shared" ca="1" si="8"/>
        <v>-3.9769279314264083</v>
      </c>
      <c r="E43" s="307">
        <f t="shared" ca="1" si="9"/>
        <v>-24.699997948867907</v>
      </c>
      <c r="F43" s="304">
        <f t="shared" ca="1" si="10"/>
        <v>25.018110529091487</v>
      </c>
      <c r="G43" s="306">
        <f t="shared" ca="1" si="11"/>
        <v>36.994090076831725</v>
      </c>
      <c r="H43" s="307">
        <f t="shared" ca="1" si="12"/>
        <v>138.41130596921701</v>
      </c>
      <c r="I43" s="304">
        <f t="shared" ca="1" si="13"/>
        <v>143.26985838171595</v>
      </c>
      <c r="J43" s="306">
        <f t="shared" ca="1" si="14"/>
        <v>145.84056582113425</v>
      </c>
      <c r="K43" s="307">
        <f t="shared" ca="1" si="15"/>
        <v>620.05017470626831</v>
      </c>
      <c r="L43" s="304">
        <f t="shared" ca="1" si="0"/>
        <v>636.97071344945084</v>
      </c>
      <c r="M43" s="306">
        <f t="shared" ca="1" si="16"/>
        <v>1.3096246706344321</v>
      </c>
      <c r="N43" s="304">
        <f t="shared" ca="1" si="17"/>
        <v>75.035966373563483</v>
      </c>
      <c r="P43" s="310">
        <f t="shared" ca="1" si="18"/>
        <v>3</v>
      </c>
      <c r="Q43" s="304">
        <f t="shared" ca="1" si="19"/>
        <v>0</v>
      </c>
      <c r="R43" s="306">
        <f t="shared" ca="1" si="20"/>
        <v>0</v>
      </c>
      <c r="S43" s="307">
        <f t="shared" ca="1" si="21"/>
        <v>4.9930000000000021</v>
      </c>
      <c r="T43" s="304">
        <f t="shared" ca="1" si="1"/>
        <v>48.981330000000021</v>
      </c>
      <c r="U43" s="311">
        <f t="shared" ca="1" si="2"/>
        <v>0</v>
      </c>
      <c r="V43" s="306">
        <f t="shared" ca="1" si="3"/>
        <v>1.1513278743184727</v>
      </c>
      <c r="W43" s="304">
        <f t="shared" ca="1" si="4"/>
        <v>76.67452628478955</v>
      </c>
      <c r="Y43" s="314" t="str">
        <f t="shared" ca="1" si="22"/>
        <v/>
      </c>
      <c r="Z43" s="315" t="str">
        <f t="shared" ca="1" si="23"/>
        <v/>
      </c>
      <c r="AA43" s="316" t="str">
        <f t="shared" ca="1" si="24"/>
        <v/>
      </c>
      <c r="AC43" s="310" t="e">
        <f t="shared" ca="1" si="25"/>
        <v>#N/A</v>
      </c>
      <c r="AD43" s="323" t="e">
        <f t="shared" ca="1" si="26"/>
        <v>#N/A</v>
      </c>
      <c r="AE43" s="324">
        <f t="shared" ca="1" si="5"/>
        <v>620.05017470626831</v>
      </c>
      <c r="AG43" s="306">
        <f t="shared" ca="1" si="27"/>
        <v>-24.889714968913538</v>
      </c>
      <c r="AH43" s="304">
        <f t="shared" ca="1" si="28"/>
        <v>-15.411943248307463</v>
      </c>
    </row>
    <row r="44" spans="1:34" x14ac:dyDescent="0.2">
      <c r="A44" s="347">
        <f t="shared" ca="1" si="6"/>
        <v>0.01</v>
      </c>
      <c r="B44" s="304">
        <f t="shared" ca="1" si="7"/>
        <v>4.9999999999999911</v>
      </c>
      <c r="D44" s="306">
        <f t="shared" ca="1" si="8"/>
        <v>-3.9652178587592513</v>
      </c>
      <c r="E44" s="307">
        <f t="shared" ca="1" si="9"/>
        <v>-24.645639453314907</v>
      </c>
      <c r="F44" s="304">
        <f t="shared" ca="1" si="10"/>
        <v>24.962581932368607</v>
      </c>
      <c r="G44" s="306">
        <f t="shared" ca="1" si="11"/>
        <v>36.95443789824413</v>
      </c>
      <c r="H44" s="307">
        <f t="shared" ca="1" si="12"/>
        <v>138.16484957468387</v>
      </c>
      <c r="I44" s="304">
        <f t="shared" ca="1" si="13"/>
        <v>143.02152333956664</v>
      </c>
      <c r="J44" s="306">
        <f t="shared" ca="1" si="14"/>
        <v>146.21030846100962</v>
      </c>
      <c r="K44" s="307">
        <f t="shared" ca="1" si="15"/>
        <v>621.4330554839878</v>
      </c>
      <c r="L44" s="304">
        <f t="shared" ca="1" si="0"/>
        <v>638.40151687510001</v>
      </c>
      <c r="M44" s="306">
        <f t="shared" ca="1" si="16"/>
        <v>1.3094475598003634</v>
      </c>
      <c r="N44" s="304">
        <f t="shared" ca="1" si="17"/>
        <v>75.025818670265309</v>
      </c>
      <c r="P44" s="310">
        <f t="shared" ca="1" si="18"/>
        <v>3</v>
      </c>
      <c r="Q44" s="304">
        <f t="shared" ca="1" si="19"/>
        <v>0</v>
      </c>
      <c r="R44" s="306">
        <f t="shared" ca="1" si="20"/>
        <v>0</v>
      </c>
      <c r="S44" s="307">
        <f t="shared" ca="1" si="21"/>
        <v>4.9930000000000021</v>
      </c>
      <c r="T44" s="304">
        <f t="shared" ca="1" si="1"/>
        <v>48.981330000000021</v>
      </c>
      <c r="U44" s="311">
        <f t="shared" ca="1" si="2"/>
        <v>0</v>
      </c>
      <c r="V44" s="306">
        <f t="shared" ca="1" si="3"/>
        <v>1.1511685169096009</v>
      </c>
      <c r="W44" s="304">
        <f t="shared" ca="1" si="4"/>
        <v>76.398375057751551</v>
      </c>
      <c r="Y44" s="314" t="str">
        <f t="shared" ca="1" si="22"/>
        <v/>
      </c>
      <c r="Z44" s="315" t="str">
        <f t="shared" ca="1" si="23"/>
        <v/>
      </c>
      <c r="AA44" s="316" t="str">
        <f t="shared" ca="1" si="24"/>
        <v/>
      </c>
      <c r="AC44" s="310">
        <f t="shared" ca="1" si="25"/>
        <v>4.9999999999999911</v>
      </c>
      <c r="AD44" s="323">
        <f t="shared" ca="1" si="26"/>
        <v>146.21030846100962</v>
      </c>
      <c r="AE44" s="324">
        <f t="shared" ca="1" si="5"/>
        <v>621.4330554839878</v>
      </c>
      <c r="AG44" s="306">
        <f t="shared" ca="1" si="27"/>
        <v>-24.833728531660491</v>
      </c>
      <c r="AH44" s="304">
        <f t="shared" ca="1" si="28"/>
        <v>-15.356404222869921</v>
      </c>
    </row>
    <row r="45" spans="1:34" x14ac:dyDescent="0.2">
      <c r="A45" s="347">
        <f t="shared" ca="1" si="6"/>
        <v>0.01</v>
      </c>
      <c r="B45" s="304">
        <f t="shared" ca="1" si="7"/>
        <v>5.0099999999999909</v>
      </c>
      <c r="D45" s="306">
        <f t="shared" ca="1" si="8"/>
        <v>-3.9535547441216106</v>
      </c>
      <c r="E45" s="307">
        <f t="shared" ca="1" si="9"/>
        <v>-24.591507379734612</v>
      </c>
      <c r="F45" s="304">
        <f t="shared" ca="1" si="10"/>
        <v>24.907284683849188</v>
      </c>
      <c r="G45" s="306">
        <f t="shared" ca="1" si="11"/>
        <v>36.914902350802912</v>
      </c>
      <c r="H45" s="307">
        <f t="shared" ca="1" si="12"/>
        <v>137.91893450088654</v>
      </c>
      <c r="I45" s="304">
        <f t="shared" ca="1" si="13"/>
        <v>142.77374586887166</v>
      </c>
      <c r="J45" s="306">
        <f t="shared" ca="1" si="14"/>
        <v>146.57965516225485</v>
      </c>
      <c r="K45" s="307">
        <f t="shared" ca="1" si="15"/>
        <v>622.81347440436571</v>
      </c>
      <c r="L45" s="304">
        <f t="shared" ca="1" si="0"/>
        <v>639.82983613389194</v>
      </c>
      <c r="M45" s="306">
        <f t="shared" ca="1" si="16"/>
        <v>1.3092700240349071</v>
      </c>
      <c r="N45" s="304">
        <f t="shared" ca="1" si="17"/>
        <v>75.01564662019203</v>
      </c>
      <c r="P45" s="310">
        <f t="shared" ca="1" si="18"/>
        <v>3</v>
      </c>
      <c r="Q45" s="304">
        <f t="shared" ca="1" si="19"/>
        <v>0</v>
      </c>
      <c r="R45" s="306">
        <f t="shared" ca="1" si="20"/>
        <v>0</v>
      </c>
      <c r="S45" s="307">
        <f t="shared" ca="1" si="21"/>
        <v>4.9930000000000021</v>
      </c>
      <c r="T45" s="304">
        <f t="shared" ca="1" si="1"/>
        <v>48.981330000000021</v>
      </c>
      <c r="U45" s="311">
        <f t="shared" ca="1" si="2"/>
        <v>0</v>
      </c>
      <c r="V45" s="306">
        <f t="shared" ca="1" si="3"/>
        <v>1.1510094645095572</v>
      </c>
      <c r="W45" s="304">
        <f t="shared" ca="1" si="4"/>
        <v>76.123372688694531</v>
      </c>
      <c r="Y45" s="314" t="str">
        <f t="shared" ca="1" si="22"/>
        <v/>
      </c>
      <c r="Z45" s="315" t="str">
        <f t="shared" ca="1" si="23"/>
        <v/>
      </c>
      <c r="AA45" s="316" t="str">
        <f t="shared" ca="1" si="24"/>
        <v/>
      </c>
      <c r="AC45" s="310" t="e">
        <f t="shared" ca="1" si="25"/>
        <v>#N/A</v>
      </c>
      <c r="AD45" s="323" t="e">
        <f t="shared" ca="1" si="26"/>
        <v>#N/A</v>
      </c>
      <c r="AE45" s="324">
        <f t="shared" ca="1" si="5"/>
        <v>622.81347440436571</v>
      </c>
      <c r="AG45" s="306">
        <f t="shared" ca="1" si="27"/>
        <v>-24.777972073412606</v>
      </c>
      <c r="AH45" s="304">
        <f t="shared" ca="1" si="28"/>
        <v>-15.301096546715705</v>
      </c>
    </row>
    <row r="46" spans="1:34" x14ac:dyDescent="0.2">
      <c r="A46" s="347">
        <f t="shared" ca="1" si="6"/>
        <v>0.01</v>
      </c>
      <c r="B46" s="304">
        <f t="shared" ca="1" si="7"/>
        <v>5.0199999999999907</v>
      </c>
      <c r="D46" s="306">
        <f t="shared" ca="1" si="8"/>
        <v>-3.9419383296289912</v>
      </c>
      <c r="E46" s="307">
        <f t="shared" ca="1" si="9"/>
        <v>-24.537600499227928</v>
      </c>
      <c r="F46" s="304">
        <f t="shared" ca="1" si="10"/>
        <v>24.852217527905008</v>
      </c>
      <c r="G46" s="306">
        <f t="shared" ca="1" si="11"/>
        <v>36.87548296750662</v>
      </c>
      <c r="H46" s="307">
        <f t="shared" ca="1" si="12"/>
        <v>137.67355849589427</v>
      </c>
      <c r="I46" s="304">
        <f t="shared" ca="1" si="13"/>
        <v>142.52652368246862</v>
      </c>
      <c r="J46" s="306">
        <f t="shared" ca="1" si="14"/>
        <v>146.94860708884639</v>
      </c>
      <c r="K46" s="307">
        <f t="shared" ca="1" si="15"/>
        <v>624.19143686934956</v>
      </c>
      <c r="L46" s="304">
        <f t="shared" ca="1" si="0"/>
        <v>641.25567676736819</v>
      </c>
      <c r="M46" s="306">
        <f t="shared" ca="1" si="16"/>
        <v>1.3090920622769882</v>
      </c>
      <c r="N46" s="304">
        <f t="shared" ca="1" si="17"/>
        <v>75.005450162548541</v>
      </c>
      <c r="P46" s="310">
        <f t="shared" ca="1" si="18"/>
        <v>3</v>
      </c>
      <c r="Q46" s="304">
        <f t="shared" ca="1" si="19"/>
        <v>0</v>
      </c>
      <c r="R46" s="306">
        <f t="shared" ca="1" si="20"/>
        <v>0</v>
      </c>
      <c r="S46" s="307">
        <f t="shared" ca="1" si="21"/>
        <v>4.9930000000000021</v>
      </c>
      <c r="T46" s="304">
        <f t="shared" ca="1" si="1"/>
        <v>48.981330000000021</v>
      </c>
      <c r="U46" s="311">
        <f t="shared" ca="1" si="2"/>
        <v>0</v>
      </c>
      <c r="V46" s="306">
        <f t="shared" ca="1" si="3"/>
        <v>1.1508507163778516</v>
      </c>
      <c r="W46" s="304">
        <f t="shared" ca="1" si="4"/>
        <v>75.849512951701399</v>
      </c>
      <c r="Y46" s="314" t="str">
        <f t="shared" ca="1" si="22"/>
        <v/>
      </c>
      <c r="Z46" s="315" t="str">
        <f t="shared" ca="1" si="23"/>
        <v/>
      </c>
      <c r="AA46" s="316" t="str">
        <f t="shared" ca="1" si="24"/>
        <v/>
      </c>
      <c r="AC46" s="310" t="e">
        <f t="shared" ca="1" si="25"/>
        <v>#N/A</v>
      </c>
      <c r="AD46" s="323" t="e">
        <f t="shared" ca="1" si="26"/>
        <v>#N/A</v>
      </c>
      <c r="AE46" s="324">
        <f t="shared" ca="1" si="5"/>
        <v>624.19143686934956</v>
      </c>
      <c r="AG46" s="306">
        <f t="shared" ca="1" si="27"/>
        <v>-24.72244433381255</v>
      </c>
      <c r="AH46" s="304">
        <f t="shared" ca="1" si="28"/>
        <v>-15.246018964288904</v>
      </c>
    </row>
    <row r="47" spans="1:34" x14ac:dyDescent="0.2">
      <c r="A47" s="347">
        <f t="shared" ca="1" si="6"/>
        <v>0.01</v>
      </c>
      <c r="B47" s="304">
        <f t="shared" ca="1" si="7"/>
        <v>5.0299999999999905</v>
      </c>
      <c r="D47" s="306">
        <f t="shared" ca="1" si="8"/>
        <v>-3.9303683591657319</v>
      </c>
      <c r="E47" s="307">
        <f t="shared" ca="1" si="9"/>
        <v>-24.483917591338958</v>
      </c>
      <c r="F47" s="304">
        <f t="shared" ca="1" si="10"/>
        <v>24.797379217534427</v>
      </c>
      <c r="G47" s="306">
        <f t="shared" ca="1" si="11"/>
        <v>36.836179283914966</v>
      </c>
      <c r="H47" s="307">
        <f t="shared" ca="1" si="12"/>
        <v>137.42871931998087</v>
      </c>
      <c r="I47" s="304">
        <f t="shared" ca="1" si="13"/>
        <v>142.27985450571282</v>
      </c>
      <c r="J47" s="306">
        <f t="shared" ca="1" si="14"/>
        <v>147.31716540010351</v>
      </c>
      <c r="K47" s="307">
        <f t="shared" ca="1" si="15"/>
        <v>625.56694825842897</v>
      </c>
      <c r="L47" s="304">
        <f t="shared" ca="1" si="0"/>
        <v>642.67904429418377</v>
      </c>
      <c r="M47" s="306">
        <f t="shared" ca="1" si="16"/>
        <v>1.3089136734614741</v>
      </c>
      <c r="N47" s="304">
        <f t="shared" ca="1" si="17"/>
        <v>74.995229236307253</v>
      </c>
      <c r="P47" s="310">
        <f t="shared" ca="1" si="18"/>
        <v>3</v>
      </c>
      <c r="Q47" s="304">
        <f t="shared" ca="1" si="19"/>
        <v>0</v>
      </c>
      <c r="R47" s="306">
        <f t="shared" ca="1" si="20"/>
        <v>0</v>
      </c>
      <c r="S47" s="307">
        <f t="shared" ca="1" si="21"/>
        <v>4.9930000000000021</v>
      </c>
      <c r="T47" s="304">
        <f t="shared" ca="1" si="1"/>
        <v>48.981330000000021</v>
      </c>
      <c r="U47" s="311">
        <f t="shared" ca="1" si="2"/>
        <v>0</v>
      </c>
      <c r="V47" s="306">
        <f t="shared" ca="1" si="3"/>
        <v>1.1506922717771617</v>
      </c>
      <c r="W47" s="304">
        <f t="shared" ca="1" si="4"/>
        <v>75.576789663573152</v>
      </c>
      <c r="Y47" s="314" t="str">
        <f t="shared" ca="1" si="22"/>
        <v/>
      </c>
      <c r="Z47" s="315" t="str">
        <f t="shared" ca="1" si="23"/>
        <v/>
      </c>
      <c r="AA47" s="316" t="str">
        <f t="shared" ca="1" si="24"/>
        <v/>
      </c>
      <c r="AC47" s="310" t="e">
        <f t="shared" ca="1" si="25"/>
        <v>#N/A</v>
      </c>
      <c r="AD47" s="323" t="e">
        <f t="shared" ca="1" si="26"/>
        <v>#N/A</v>
      </c>
      <c r="AE47" s="324">
        <f t="shared" ca="1" si="5"/>
        <v>625.56694825842897</v>
      </c>
      <c r="AG47" s="306">
        <f t="shared" ca="1" si="27"/>
        <v>-24.667144061107486</v>
      </c>
      <c r="AH47" s="304">
        <f t="shared" ca="1" si="28"/>
        <v>-15.191170228660399</v>
      </c>
    </row>
    <row r="48" spans="1:34" x14ac:dyDescent="0.2">
      <c r="A48" s="347">
        <f t="shared" ca="1" si="6"/>
        <v>0.01</v>
      </c>
      <c r="B48" s="304">
        <f t="shared" ca="1" si="7"/>
        <v>5.0399999999999903</v>
      </c>
      <c r="D48" s="306">
        <f t="shared" ca="1" si="8"/>
        <v>-3.9188445783703827</v>
      </c>
      <c r="E48" s="307">
        <f t="shared" ca="1" si="9"/>
        <v>-24.430457443985315</v>
      </c>
      <c r="F48" s="304">
        <f t="shared" ca="1" si="10"/>
        <v>24.74276851429121</v>
      </c>
      <c r="G48" s="306">
        <f t="shared" ca="1" si="11"/>
        <v>36.796990838131265</v>
      </c>
      <c r="H48" s="307">
        <f t="shared" ca="1" si="12"/>
        <v>137.18441474554101</v>
      </c>
      <c r="I48" s="304">
        <f t="shared" ca="1" si="13"/>
        <v>142.03373607639182</v>
      </c>
      <c r="J48" s="306">
        <f t="shared" ca="1" si="14"/>
        <v>147.68533125071374</v>
      </c>
      <c r="K48" s="307">
        <f t="shared" ca="1" si="15"/>
        <v>626.94001392875657</v>
      </c>
      <c r="L48" s="304">
        <f t="shared" ca="1" si="0"/>
        <v>644.09994421023089</v>
      </c>
      <c r="M48" s="306">
        <f t="shared" ca="1" si="16"/>
        <v>1.308734856519157</v>
      </c>
      <c r="N48" s="304">
        <f t="shared" ca="1" si="17"/>
        <v>74.984983780207045</v>
      </c>
      <c r="P48" s="310">
        <f t="shared" ca="1" si="18"/>
        <v>3</v>
      </c>
      <c r="Q48" s="304">
        <f t="shared" ca="1" si="19"/>
        <v>0</v>
      </c>
      <c r="R48" s="306">
        <f t="shared" ca="1" si="20"/>
        <v>0</v>
      </c>
      <c r="S48" s="307">
        <f t="shared" ca="1" si="21"/>
        <v>4.9930000000000021</v>
      </c>
      <c r="T48" s="304">
        <f t="shared" ca="1" si="1"/>
        <v>48.981330000000021</v>
      </c>
      <c r="U48" s="311">
        <f t="shared" ca="1" si="2"/>
        <v>0</v>
      </c>
      <c r="V48" s="306">
        <f t="shared" ca="1" si="3"/>
        <v>1.1505341299733147</v>
      </c>
      <c r="W48" s="304">
        <f t="shared" ca="1" si="4"/>
        <v>75.305196683477106</v>
      </c>
      <c r="Y48" s="314" t="str">
        <f t="shared" ca="1" si="22"/>
        <v/>
      </c>
      <c r="Z48" s="315" t="str">
        <f t="shared" ca="1" si="23"/>
        <v/>
      </c>
      <c r="AA48" s="316" t="str">
        <f t="shared" ca="1" si="24"/>
        <v/>
      </c>
      <c r="AC48" s="310" t="e">
        <f t="shared" ca="1" si="25"/>
        <v>#N/A</v>
      </c>
      <c r="AD48" s="323" t="e">
        <f t="shared" ca="1" si="26"/>
        <v>#N/A</v>
      </c>
      <c r="AE48" s="324">
        <f t="shared" ca="1" si="5"/>
        <v>626.94001392875657</v>
      </c>
      <c r="AG48" s="306">
        <f t="shared" ca="1" si="27"/>
        <v>-24.612070012077783</v>
      </c>
      <c r="AH48" s="304">
        <f t="shared" ca="1" si="28"/>
        <v>-15.136549101456664</v>
      </c>
    </row>
    <row r="49" spans="1:34" x14ac:dyDescent="0.2">
      <c r="A49" s="347">
        <f t="shared" ca="1" si="6"/>
        <v>0.01</v>
      </c>
      <c r="B49" s="304">
        <f t="shared" ca="1" si="7"/>
        <v>5.0499999999999901</v>
      </c>
      <c r="D49" s="306">
        <f t="shared" ca="1" si="8"/>
        <v>-3.9073667346212679</v>
      </c>
      <c r="E49" s="307">
        <f t="shared" ca="1" si="9"/>
        <v>-24.377218853389174</v>
      </c>
      <c r="F49" s="304">
        <f t="shared" ca="1" si="10"/>
        <v>24.688384188214048</v>
      </c>
      <c r="G49" s="306">
        <f t="shared" ca="1" si="11"/>
        <v>36.757917170785049</v>
      </c>
      <c r="H49" s="307">
        <f t="shared" ca="1" si="12"/>
        <v>136.94064255700712</v>
      </c>
      <c r="I49" s="304">
        <f t="shared" ca="1" si="13"/>
        <v>141.78816614464088</v>
      </c>
      <c r="J49" s="306">
        <f t="shared" ca="1" si="14"/>
        <v>148.05310579075834</v>
      </c>
      <c r="K49" s="307">
        <f t="shared" ca="1" si="15"/>
        <v>628.31063921526936</v>
      </c>
      <c r="L49" s="304">
        <f t="shared" ca="1" si="0"/>
        <v>645.51838198876248</v>
      </c>
      <c r="M49" s="306">
        <f t="shared" ca="1" si="16"/>
        <v>1.3085556103767357</v>
      </c>
      <c r="N49" s="304">
        <f t="shared" ca="1" si="17"/>
        <v>74.974713732752306</v>
      </c>
      <c r="P49" s="310">
        <f t="shared" ca="1" si="18"/>
        <v>3</v>
      </c>
      <c r="Q49" s="304">
        <f t="shared" ca="1" si="19"/>
        <v>0</v>
      </c>
      <c r="R49" s="306">
        <f t="shared" ca="1" si="20"/>
        <v>0</v>
      </c>
      <c r="S49" s="307">
        <f t="shared" ca="1" si="21"/>
        <v>4.9930000000000021</v>
      </c>
      <c r="T49" s="304">
        <f t="shared" ca="1" si="1"/>
        <v>48.981330000000021</v>
      </c>
      <c r="U49" s="311">
        <f t="shared" ca="1" si="2"/>
        <v>0</v>
      </c>
      <c r="V49" s="306">
        <f t="shared" ca="1" si="3"/>
        <v>1.1503762902352741</v>
      </c>
      <c r="W49" s="304">
        <f t="shared" ca="1" si="4"/>
        <v>75.034727912598868</v>
      </c>
      <c r="Y49" s="314" t="str">
        <f t="shared" ca="1" si="22"/>
        <v/>
      </c>
      <c r="Z49" s="315" t="str">
        <f t="shared" ca="1" si="23"/>
        <v/>
      </c>
      <c r="AA49" s="316" t="str">
        <f t="shared" ca="1" si="24"/>
        <v/>
      </c>
      <c r="AC49" s="310" t="e">
        <f t="shared" ca="1" si="25"/>
        <v>#N/A</v>
      </c>
      <c r="AD49" s="323" t="e">
        <f t="shared" ca="1" si="26"/>
        <v>#N/A</v>
      </c>
      <c r="AE49" s="324">
        <f t="shared" ca="1" si="5"/>
        <v>628.31063921526936</v>
      </c>
      <c r="AG49" s="306">
        <f t="shared" ca="1" si="27"/>
        <v>-24.557220951966436</v>
      </c>
      <c r="AH49" s="304">
        <f t="shared" ca="1" si="28"/>
        <v>-15.08215435278932</v>
      </c>
    </row>
    <row r="50" spans="1:34" x14ac:dyDescent="0.2">
      <c r="A50" s="347">
        <f t="shared" ca="1" si="6"/>
        <v>0.01</v>
      </c>
      <c r="B50" s="304">
        <f t="shared" ca="1" si="7"/>
        <v>5.0599999999999898</v>
      </c>
      <c r="D50" s="306">
        <f t="shared" ca="1" si="8"/>
        <v>-3.8959345770221927</v>
      </c>
      <c r="E50" s="307">
        <f t="shared" ca="1" si="9"/>
        <v>-24.324200624009038</v>
      </c>
      <c r="F50" s="304">
        <f t="shared" ca="1" si="10"/>
        <v>24.634225017756876</v>
      </c>
      <c r="G50" s="306">
        <f t="shared" ca="1" si="11"/>
        <v>36.718957825014826</v>
      </c>
      <c r="H50" s="307">
        <f t="shared" ca="1" si="12"/>
        <v>136.69740055076704</v>
      </c>
      <c r="I50" s="304">
        <f t="shared" ca="1" si="13"/>
        <v>141.54314247285902</v>
      </c>
      <c r="J50" s="306">
        <f t="shared" ca="1" si="14"/>
        <v>148.42049016573733</v>
      </c>
      <c r="K50" s="307">
        <f t="shared" ca="1" si="15"/>
        <v>629.67882943080826</v>
      </c>
      <c r="L50" s="304">
        <f t="shared" ca="1" si="0"/>
        <v>646.93436308051423</v>
      </c>
      <c r="M50" s="306">
        <f t="shared" ca="1" si="16"/>
        <v>1.3083759339567986</v>
      </c>
      <c r="N50" s="304">
        <f t="shared" ca="1" si="17"/>
        <v>74.964419032211893</v>
      </c>
      <c r="P50" s="310">
        <f t="shared" ca="1" si="18"/>
        <v>3</v>
      </c>
      <c r="Q50" s="304">
        <f t="shared" ca="1" si="19"/>
        <v>0</v>
      </c>
      <c r="R50" s="306">
        <f t="shared" ca="1" si="20"/>
        <v>0</v>
      </c>
      <c r="S50" s="307">
        <f t="shared" ca="1" si="21"/>
        <v>4.9930000000000021</v>
      </c>
      <c r="T50" s="304">
        <f t="shared" ca="1" si="1"/>
        <v>48.981330000000021</v>
      </c>
      <c r="U50" s="311">
        <f t="shared" ca="1" si="2"/>
        <v>0</v>
      </c>
      <c r="V50" s="306">
        <f t="shared" ca="1" si="3"/>
        <v>1.1502187518351177</v>
      </c>
      <c r="W50" s="304">
        <f t="shared" ca="1" si="4"/>
        <v>74.765377293797115</v>
      </c>
      <c r="Y50" s="314" t="str">
        <f t="shared" ca="1" si="22"/>
        <v/>
      </c>
      <c r="Z50" s="315" t="str">
        <f t="shared" ca="1" si="23"/>
        <v/>
      </c>
      <c r="AA50" s="316" t="str">
        <f t="shared" ca="1" si="24"/>
        <v/>
      </c>
      <c r="AC50" s="310" t="e">
        <f t="shared" ca="1" si="25"/>
        <v>#N/A</v>
      </c>
      <c r="AD50" s="323" t="e">
        <f t="shared" ca="1" si="26"/>
        <v>#N/A</v>
      </c>
      <c r="AE50" s="324">
        <f t="shared" ca="1" si="5"/>
        <v>629.67882943080826</v>
      </c>
      <c r="AG50" s="306">
        <f t="shared" ca="1" si="27"/>
        <v>-24.502595654409223</v>
      </c>
      <c r="AH50" s="304">
        <f t="shared" ca="1" si="28"/>
        <v>-15.027984761185428</v>
      </c>
    </row>
    <row r="51" spans="1:34" x14ac:dyDescent="0.2">
      <c r="A51" s="347">
        <f t="shared" ca="1" si="6"/>
        <v>0.01</v>
      </c>
      <c r="B51" s="304">
        <f t="shared" ca="1" si="7"/>
        <v>5.0699999999999896</v>
      </c>
      <c r="D51" s="306">
        <f t="shared" ca="1" si="8"/>
        <v>-3.8845478563882607</v>
      </c>
      <c r="E51" s="307">
        <f t="shared" ca="1" si="9"/>
        <v>-24.271401568472072</v>
      </c>
      <c r="F51" s="304">
        <f t="shared" ca="1" si="10"/>
        <v>24.580289789719714</v>
      </c>
      <c r="G51" s="306">
        <f t="shared" ca="1" si="11"/>
        <v>36.68011234645094</v>
      </c>
      <c r="H51" s="307">
        <f t="shared" ca="1" si="12"/>
        <v>136.45468653508232</v>
      </c>
      <c r="I51" s="304">
        <f t="shared" ca="1" si="13"/>
        <v>141.29866283562572</v>
      </c>
      <c r="J51" s="306">
        <f t="shared" ca="1" si="14"/>
        <v>148.78748551659467</v>
      </c>
      <c r="K51" s="307">
        <f t="shared" ca="1" si="15"/>
        <v>631.04458986623752</v>
      </c>
      <c r="L51" s="304">
        <f t="shared" ca="1" si="0"/>
        <v>648.34789291382663</v>
      </c>
      <c r="M51" s="306">
        <f t="shared" ca="1" si="16"/>
        <v>1.3081958261778062</v>
      </c>
      <c r="N51" s="304">
        <f t="shared" ca="1" si="17"/>
        <v>74.954099616618151</v>
      </c>
      <c r="P51" s="310">
        <f t="shared" ca="1" si="18"/>
        <v>3</v>
      </c>
      <c r="Q51" s="304">
        <f t="shared" ca="1" si="19"/>
        <v>0</v>
      </c>
      <c r="R51" s="306">
        <f t="shared" ca="1" si="20"/>
        <v>0</v>
      </c>
      <c r="S51" s="307">
        <f t="shared" ca="1" si="21"/>
        <v>4.9930000000000021</v>
      </c>
      <c r="T51" s="304">
        <f t="shared" ca="1" si="1"/>
        <v>48.981330000000021</v>
      </c>
      <c r="U51" s="311">
        <f t="shared" ca="1" si="2"/>
        <v>0</v>
      </c>
      <c r="V51" s="306">
        <f t="shared" ca="1" si="3"/>
        <v>1.1500615140480241</v>
      </c>
      <c r="W51" s="304">
        <f t="shared" ca="1" si="4"/>
        <v>74.49713881126209</v>
      </c>
      <c r="Y51" s="314" t="str">
        <f t="shared" ca="1" si="22"/>
        <v/>
      </c>
      <c r="Z51" s="315" t="str">
        <f t="shared" ca="1" si="23"/>
        <v/>
      </c>
      <c r="AA51" s="316" t="str">
        <f t="shared" ca="1" si="24"/>
        <v/>
      </c>
      <c r="AC51" s="310" t="e">
        <f t="shared" ca="1" si="25"/>
        <v>#N/A</v>
      </c>
      <c r="AD51" s="323" t="e">
        <f t="shared" ca="1" si="26"/>
        <v>#N/A</v>
      </c>
      <c r="AE51" s="324">
        <f t="shared" ca="1" si="5"/>
        <v>631.04458986623752</v>
      </c>
      <c r="AG51" s="306">
        <f t="shared" ca="1" si="27"/>
        <v>-24.448192901365484</v>
      </c>
      <c r="AH51" s="304">
        <f t="shared" ca="1" si="28"/>
        <v>-14.974039113518343</v>
      </c>
    </row>
    <row r="52" spans="1:34" x14ac:dyDescent="0.2">
      <c r="A52" s="347">
        <f t="shared" ca="1" si="6"/>
        <v>0.01</v>
      </c>
      <c r="B52" s="304">
        <f t="shared" ca="1" si="7"/>
        <v>5.0799999999999894</v>
      </c>
      <c r="D52" s="306">
        <f t="shared" ca="1" si="8"/>
        <v>-3.8732063252318421</v>
      </c>
      <c r="E52" s="307">
        <f t="shared" ca="1" si="9"/>
        <v>-24.218820507507168</v>
      </c>
      <c r="F52" s="304">
        <f t="shared" ca="1" si="10"/>
        <v>24.526577299180286</v>
      </c>
      <c r="G52" s="306">
        <f t="shared" ca="1" si="11"/>
        <v>36.641380283198622</v>
      </c>
      <c r="H52" s="307">
        <f t="shared" ca="1" si="12"/>
        <v>136.21249833000724</v>
      </c>
      <c r="I52" s="304">
        <f t="shared" ca="1" si="13"/>
        <v>141.05472501961853</v>
      </c>
      <c r="J52" s="306">
        <f t="shared" ca="1" si="14"/>
        <v>149.15409297974293</v>
      </c>
      <c r="K52" s="307">
        <f t="shared" ca="1" si="15"/>
        <v>632.40792579056301</v>
      </c>
      <c r="L52" s="304">
        <f t="shared" ca="1" si="0"/>
        <v>649.75897689476528</v>
      </c>
      <c r="M52" s="306">
        <f t="shared" ca="1" si="16"/>
        <v>1.3080152859540719</v>
      </c>
      <c r="N52" s="304">
        <f t="shared" ca="1" si="17"/>
        <v>74.943755423765836</v>
      </c>
      <c r="P52" s="310">
        <f t="shared" ca="1" si="18"/>
        <v>3</v>
      </c>
      <c r="Q52" s="304">
        <f t="shared" ca="1" si="19"/>
        <v>0</v>
      </c>
      <c r="R52" s="306">
        <f t="shared" ca="1" si="20"/>
        <v>0</v>
      </c>
      <c r="S52" s="307">
        <f t="shared" ca="1" si="21"/>
        <v>4.9930000000000021</v>
      </c>
      <c r="T52" s="304">
        <f t="shared" ca="1" si="1"/>
        <v>48.981330000000021</v>
      </c>
      <c r="U52" s="311">
        <f t="shared" ca="1" si="2"/>
        <v>0</v>
      </c>
      <c r="V52" s="306">
        <f t="shared" ca="1" si="3"/>
        <v>1.1499045761522522</v>
      </c>
      <c r="W52" s="304">
        <f t="shared" ca="1" si="4"/>
        <v>74.230006490177118</v>
      </c>
      <c r="Y52" s="314" t="str">
        <f t="shared" ca="1" si="22"/>
        <v/>
      </c>
      <c r="Z52" s="315" t="str">
        <f t="shared" ca="1" si="23"/>
        <v/>
      </c>
      <c r="AA52" s="316" t="str">
        <f t="shared" ca="1" si="24"/>
        <v/>
      </c>
      <c r="AC52" s="310" t="e">
        <f t="shared" ca="1" si="25"/>
        <v>#N/A</v>
      </c>
      <c r="AD52" s="323" t="e">
        <f t="shared" ca="1" si="26"/>
        <v>#N/A</v>
      </c>
      <c r="AE52" s="324">
        <f t="shared" ca="1" si="5"/>
        <v>632.40792579056301</v>
      </c>
      <c r="AG52" s="306">
        <f t="shared" ca="1" si="27"/>
        <v>-24.39401148304956</v>
      </c>
      <c r="AH52" s="304">
        <f t="shared" ca="1" si="28"/>
        <v>-14.920316204939327</v>
      </c>
    </row>
    <row r="53" spans="1:34" x14ac:dyDescent="0.2">
      <c r="A53" s="347">
        <f t="shared" ca="1" si="6"/>
        <v>0.01</v>
      </c>
      <c r="B53" s="304">
        <f t="shared" ca="1" si="7"/>
        <v>5.0899999999999892</v>
      </c>
      <c r="D53" s="306">
        <f t="shared" ca="1" si="8"/>
        <v>-3.8619097377486877</v>
      </c>
      <c r="E53" s="307">
        <f t="shared" ca="1" si="9"/>
        <v>-24.166456269878566</v>
      </c>
      <c r="F53" s="304">
        <f t="shared" ca="1" si="10"/>
        <v>24.473086349426204</v>
      </c>
      <c r="G53" s="306">
        <f t="shared" ca="1" si="11"/>
        <v>36.602761185821137</v>
      </c>
      <c r="H53" s="307">
        <f t="shared" ca="1" si="12"/>
        <v>135.97083376730845</v>
      </c>
      <c r="I53" s="304">
        <f t="shared" ca="1" si="13"/>
        <v>140.81132682353106</v>
      </c>
      <c r="J53" s="306">
        <f t="shared" ca="1" si="14"/>
        <v>149.52031368708802</v>
      </c>
      <c r="K53" s="307">
        <f t="shared" ca="1" si="15"/>
        <v>633.76884245104964</v>
      </c>
      <c r="L53" s="304">
        <f t="shared" ca="1" si="0"/>
        <v>651.16762040724097</v>
      </c>
      <c r="M53" s="306">
        <f t="shared" ca="1" si="16"/>
        <v>1.3078343121957461</v>
      </c>
      <c r="N53" s="304">
        <f t="shared" ca="1" si="17"/>
        <v>74.933386391211144</v>
      </c>
      <c r="P53" s="310">
        <f t="shared" ca="1" si="18"/>
        <v>3</v>
      </c>
      <c r="Q53" s="304">
        <f t="shared" ca="1" si="19"/>
        <v>0</v>
      </c>
      <c r="R53" s="306">
        <f t="shared" ca="1" si="20"/>
        <v>0</v>
      </c>
      <c r="S53" s="307">
        <f t="shared" ca="1" si="21"/>
        <v>4.9930000000000021</v>
      </c>
      <c r="T53" s="304">
        <f t="shared" ca="1" si="1"/>
        <v>48.981330000000021</v>
      </c>
      <c r="U53" s="311">
        <f t="shared" ca="1" si="2"/>
        <v>0</v>
      </c>
      <c r="V53" s="306">
        <f t="shared" ca="1" si="3"/>
        <v>1.1497479374291264</v>
      </c>
      <c r="W53" s="304">
        <f t="shared" ca="1" si="4"/>
        <v>73.963974396383577</v>
      </c>
      <c r="Y53" s="314" t="str">
        <f t="shared" ca="1" si="22"/>
        <v/>
      </c>
      <c r="Z53" s="315" t="str">
        <f t="shared" ca="1" si="23"/>
        <v/>
      </c>
      <c r="AA53" s="316" t="str">
        <f t="shared" ca="1" si="24"/>
        <v/>
      </c>
      <c r="AC53" s="310" t="e">
        <f t="shared" ca="1" si="25"/>
        <v>#N/A</v>
      </c>
      <c r="AD53" s="323" t="e">
        <f t="shared" ca="1" si="26"/>
        <v>#N/A</v>
      </c>
      <c r="AE53" s="324">
        <f t="shared" ca="1" si="5"/>
        <v>633.76884245104964</v>
      </c>
      <c r="AG53" s="306">
        <f t="shared" ca="1" si="27"/>
        <v>-24.340050197862912</v>
      </c>
      <c r="AH53" s="304">
        <f t="shared" ca="1" si="28"/>
        <v>-14.86681483880975</v>
      </c>
    </row>
    <row r="54" spans="1:34" x14ac:dyDescent="0.2">
      <c r="A54" s="347">
        <f t="shared" ca="1" si="6"/>
        <v>0.01</v>
      </c>
      <c r="B54" s="304">
        <f t="shared" ca="1" si="7"/>
        <v>5.099999999999989</v>
      </c>
      <c r="D54" s="306">
        <f t="shared" ca="1" si="8"/>
        <v>-3.8506578498041479</v>
      </c>
      <c r="E54" s="307">
        <f t="shared" ca="1" si="9"/>
        <v>-24.114307692320217</v>
      </c>
      <c r="F54" s="304">
        <f t="shared" ca="1" si="10"/>
        <v>24.419815751887899</v>
      </c>
      <c r="G54" s="306">
        <f t="shared" ca="1" si="11"/>
        <v>36.564254607323093</v>
      </c>
      <c r="H54" s="307">
        <f t="shared" ca="1" si="12"/>
        <v>135.72969069038524</v>
      </c>
      <c r="I54" s="304">
        <f t="shared" ca="1" si="13"/>
        <v>140.56846605799183</v>
      </c>
      <c r="J54" s="306">
        <f t="shared" ca="1" si="14"/>
        <v>149.88614876605374</v>
      </c>
      <c r="K54" s="307">
        <f t="shared" ca="1" si="15"/>
        <v>635.12734507333812</v>
      </c>
      <c r="L54" s="304">
        <f t="shared" ca="1" si="0"/>
        <v>652.57382881312878</v>
      </c>
      <c r="M54" s="306">
        <f t="shared" ca="1" si="16"/>
        <v>1.3076529038087967</v>
      </c>
      <c r="N54" s="304">
        <f t="shared" ca="1" si="17"/>
        <v>74.922992456270663</v>
      </c>
      <c r="P54" s="310">
        <f t="shared" ca="1" si="18"/>
        <v>3</v>
      </c>
      <c r="Q54" s="304">
        <f t="shared" ca="1" si="19"/>
        <v>0</v>
      </c>
      <c r="R54" s="306">
        <f t="shared" ca="1" si="20"/>
        <v>0</v>
      </c>
      <c r="S54" s="307">
        <f t="shared" ca="1" si="21"/>
        <v>4.9930000000000021</v>
      </c>
      <c r="T54" s="304">
        <f t="shared" ca="1" si="1"/>
        <v>48.981330000000021</v>
      </c>
      <c r="U54" s="311">
        <f t="shared" ca="1" si="2"/>
        <v>0</v>
      </c>
      <c r="V54" s="306">
        <f t="shared" ca="1" si="3"/>
        <v>1.1495915971630197</v>
      </c>
      <c r="W54" s="304">
        <f t="shared" ca="1" si="4"/>
        <v>73.699036636048874</v>
      </c>
      <c r="Y54" s="314" t="str">
        <f t="shared" ca="1" si="22"/>
        <v/>
      </c>
      <c r="Z54" s="315" t="str">
        <f t="shared" ca="1" si="23"/>
        <v/>
      </c>
      <c r="AA54" s="316" t="str">
        <f t="shared" ca="1" si="24"/>
        <v/>
      </c>
      <c r="AC54" s="310" t="e">
        <f t="shared" ca="1" si="25"/>
        <v>#N/A</v>
      </c>
      <c r="AD54" s="323" t="e">
        <f t="shared" ca="1" si="26"/>
        <v>#N/A</v>
      </c>
      <c r="AE54" s="324">
        <f t="shared" ca="1" si="5"/>
        <v>635.12734507333812</v>
      </c>
      <c r="AG54" s="306">
        <f t="shared" ca="1" si="27"/>
        <v>-24.286307852326875</v>
      </c>
      <c r="AH54" s="304">
        <f t="shared" ca="1" si="28"/>
        <v>-14.813533826633996</v>
      </c>
    </row>
    <row r="55" spans="1:34" x14ac:dyDescent="0.2">
      <c r="A55" s="347">
        <f t="shared" ca="1" si="6"/>
        <v>0.01</v>
      </c>
      <c r="B55" s="304">
        <f t="shared" ca="1" si="7"/>
        <v>5.1099999999999888</v>
      </c>
      <c r="D55" s="306">
        <f t="shared" ca="1" si="8"/>
        <v>-3.8394504189195482</v>
      </c>
      <c r="E55" s="307">
        <f t="shared" ca="1" si="9"/>
        <v>-24.062373619470662</v>
      </c>
      <c r="F55" s="304">
        <f t="shared" ca="1" si="10"/>
        <v>24.366764326072087</v>
      </c>
      <c r="G55" s="306">
        <f t="shared" ca="1" si="11"/>
        <v>36.525860103133901</v>
      </c>
      <c r="H55" s="307">
        <f t="shared" ca="1" si="12"/>
        <v>135.48906695419052</v>
      </c>
      <c r="I55" s="304">
        <f t="shared" ca="1" si="13"/>
        <v>140.32614054548364</v>
      </c>
      <c r="J55" s="306">
        <f t="shared" ca="1" si="14"/>
        <v>150.25159933960603</v>
      </c>
      <c r="K55" s="307">
        <f t="shared" ca="1" si="15"/>
        <v>636.48343886156101</v>
      </c>
      <c r="L55" s="304">
        <f t="shared" ca="1" si="0"/>
        <v>653.97760745238668</v>
      </c>
      <c r="M55" s="306">
        <f t="shared" ca="1" si="16"/>
        <v>1.3074710596949917</v>
      </c>
      <c r="N55" s="304">
        <f t="shared" ca="1" si="17"/>
        <v>74.912573556020334</v>
      </c>
      <c r="P55" s="310">
        <f t="shared" ca="1" si="18"/>
        <v>3</v>
      </c>
      <c r="Q55" s="304">
        <f t="shared" ca="1" si="19"/>
        <v>0</v>
      </c>
      <c r="R55" s="306">
        <f t="shared" ca="1" si="20"/>
        <v>0</v>
      </c>
      <c r="S55" s="307">
        <f t="shared" ca="1" si="21"/>
        <v>4.9930000000000021</v>
      </c>
      <c r="T55" s="304">
        <f t="shared" ca="1" si="1"/>
        <v>48.981330000000021</v>
      </c>
      <c r="U55" s="311">
        <f t="shared" ca="1" si="2"/>
        <v>0</v>
      </c>
      <c r="V55" s="306">
        <f t="shared" ca="1" si="3"/>
        <v>1.1494355546413364</v>
      </c>
      <c r="W55" s="304">
        <f t="shared" ca="1" si="4"/>
        <v>73.435187355337547</v>
      </c>
      <c r="Y55" s="314" t="str">
        <f t="shared" ca="1" si="22"/>
        <v/>
      </c>
      <c r="Z55" s="315" t="str">
        <f t="shared" ca="1" si="23"/>
        <v/>
      </c>
      <c r="AA55" s="316" t="str">
        <f t="shared" ca="1" si="24"/>
        <v/>
      </c>
      <c r="AC55" s="310" t="e">
        <f t="shared" ca="1" si="25"/>
        <v>#N/A</v>
      </c>
      <c r="AD55" s="323" t="e">
        <f t="shared" ca="1" si="26"/>
        <v>#N/A</v>
      </c>
      <c r="AE55" s="324">
        <f t="shared" ca="1" si="5"/>
        <v>636.48343886156101</v>
      </c>
      <c r="AG55" s="306">
        <f t="shared" ca="1" si="27"/>
        <v>-24.232783261016046</v>
      </c>
      <c r="AH55" s="304">
        <f t="shared" ca="1" si="28"/>
        <v>-14.760471987992959</v>
      </c>
    </row>
    <row r="56" spans="1:34" x14ac:dyDescent="0.2">
      <c r="A56" s="347">
        <f t="shared" ca="1" si="6"/>
        <v>0.01</v>
      </c>
      <c r="B56" s="304">
        <f t="shared" ca="1" si="7"/>
        <v>5.1199999999999886</v>
      </c>
      <c r="D56" s="306">
        <f t="shared" ca="1" si="8"/>
        <v>-3.8282872042586775</v>
      </c>
      <c r="E56" s="307">
        <f t="shared" ca="1" si="9"/>
        <v>-24.010652903808587</v>
      </c>
      <c r="F56" s="304">
        <f t="shared" ca="1" si="10"/>
        <v>24.313930899495919</v>
      </c>
      <c r="G56" s="306">
        <f t="shared" ca="1" si="11"/>
        <v>36.487577231091315</v>
      </c>
      <c r="H56" s="307">
        <f t="shared" ca="1" si="12"/>
        <v>135.24896042515243</v>
      </c>
      <c r="I56" s="304">
        <f t="shared" ca="1" si="13"/>
        <v>140.08434812026397</v>
      </c>
      <c r="J56" s="306">
        <f t="shared" ca="1" si="14"/>
        <v>150.61666652627716</v>
      </c>
      <c r="K56" s="307">
        <f t="shared" ca="1" si="15"/>
        <v>637.83712899845773</v>
      </c>
      <c r="L56" s="304">
        <f t="shared" ca="1" si="0"/>
        <v>655.37896164317249</v>
      </c>
      <c r="M56" s="306">
        <f t="shared" ca="1" si="16"/>
        <v>1.3072887787518808</v>
      </c>
      <c r="N56" s="304">
        <f t="shared" ca="1" si="17"/>
        <v>74.902129627294414</v>
      </c>
      <c r="P56" s="310">
        <f t="shared" ca="1" si="18"/>
        <v>3</v>
      </c>
      <c r="Q56" s="304">
        <f t="shared" ca="1" si="19"/>
        <v>0</v>
      </c>
      <c r="R56" s="306">
        <f t="shared" ca="1" si="20"/>
        <v>0</v>
      </c>
      <c r="S56" s="307">
        <f t="shared" ca="1" si="21"/>
        <v>4.9930000000000021</v>
      </c>
      <c r="T56" s="304">
        <f t="shared" ca="1" si="1"/>
        <v>48.981330000000021</v>
      </c>
      <c r="U56" s="311">
        <f t="shared" ca="1" si="2"/>
        <v>0</v>
      </c>
      <c r="V56" s="306">
        <f t="shared" ca="1" si="3"/>
        <v>1.1492798091544947</v>
      </c>
      <c r="W56" s="304">
        <f t="shared" ca="1" si="4"/>
        <v>73.172420740085997</v>
      </c>
      <c r="Y56" s="314" t="str">
        <f t="shared" ca="1" si="22"/>
        <v/>
      </c>
      <c r="Z56" s="315" t="str">
        <f t="shared" ca="1" si="23"/>
        <v/>
      </c>
      <c r="AA56" s="316" t="str">
        <f t="shared" ca="1" si="24"/>
        <v/>
      </c>
      <c r="AC56" s="310" t="e">
        <f t="shared" ca="1" si="25"/>
        <v>#N/A</v>
      </c>
      <c r="AD56" s="323" t="e">
        <f t="shared" ca="1" si="26"/>
        <v>#N/A</v>
      </c>
      <c r="AE56" s="324">
        <f t="shared" ca="1" si="5"/>
        <v>637.83712899845773</v>
      </c>
      <c r="AG56" s="306">
        <f t="shared" ca="1" si="27"/>
        <v>-24.179475246492295</v>
      </c>
      <c r="AH56" s="304">
        <f t="shared" ca="1" si="28"/>
        <v>-14.707628150478172</v>
      </c>
    </row>
    <row r="57" spans="1:34" x14ac:dyDescent="0.2">
      <c r="A57" s="347">
        <f t="shared" ca="1" si="6"/>
        <v>0.01</v>
      </c>
      <c r="B57" s="304">
        <f t="shared" ca="1" si="7"/>
        <v>5.1299999999999883</v>
      </c>
      <c r="D57" s="306">
        <f t="shared" ca="1" si="8"/>
        <v>-3.8171679666144249</v>
      </c>
      <c r="E57" s="307">
        <f t="shared" ca="1" si="9"/>
        <v>-23.959144405589043</v>
      </c>
      <c r="F57" s="304">
        <f t="shared" ca="1" si="10"/>
        <v>24.261314307621838</v>
      </c>
      <c r="G57" s="306">
        <f t="shared" ca="1" si="11"/>
        <v>36.449405551425173</v>
      </c>
      <c r="H57" s="307">
        <f t="shared" ca="1" si="12"/>
        <v>135.00936898109654</v>
      </c>
      <c r="I57" s="304">
        <f t="shared" ca="1" si="13"/>
        <v>139.84308662828542</v>
      </c>
      <c r="J57" s="306">
        <f t="shared" ca="1" si="14"/>
        <v>150.98135144018974</v>
      </c>
      <c r="K57" s="307">
        <f t="shared" ca="1" si="15"/>
        <v>639.18842064548892</v>
      </c>
      <c r="L57" s="304">
        <f t="shared" ca="1" si="0"/>
        <v>656.7778966819609</v>
      </c>
      <c r="M57" s="306">
        <f t="shared" ca="1" si="16"/>
        <v>1.3071060598727771</v>
      </c>
      <c r="N57" s="304">
        <f t="shared" ca="1" si="17"/>
        <v>74.891660606684411</v>
      </c>
      <c r="P57" s="310">
        <f t="shared" ca="1" si="18"/>
        <v>3</v>
      </c>
      <c r="Q57" s="304">
        <f t="shared" ca="1" si="19"/>
        <v>0</v>
      </c>
      <c r="R57" s="306">
        <f t="shared" ca="1" si="20"/>
        <v>0</v>
      </c>
      <c r="S57" s="307">
        <f t="shared" ca="1" si="21"/>
        <v>4.9930000000000021</v>
      </c>
      <c r="T57" s="304">
        <f t="shared" ca="1" si="1"/>
        <v>48.981330000000021</v>
      </c>
      <c r="U57" s="311">
        <f t="shared" ca="1" si="2"/>
        <v>0</v>
      </c>
      <c r="V57" s="306">
        <f t="shared" ca="1" si="3"/>
        <v>1.1491243599959116</v>
      </c>
      <c r="W57" s="304">
        <f t="shared" ca="1" si="4"/>
        <v>72.91073101547947</v>
      </c>
      <c r="Y57" s="314" t="str">
        <f t="shared" ca="1" si="22"/>
        <v/>
      </c>
      <c r="Z57" s="315" t="str">
        <f t="shared" ca="1" si="23"/>
        <v/>
      </c>
      <c r="AA57" s="316" t="str">
        <f t="shared" ca="1" si="24"/>
        <v/>
      </c>
      <c r="AC57" s="310" t="e">
        <f t="shared" ca="1" si="25"/>
        <v>#N/A</v>
      </c>
      <c r="AD57" s="323" t="e">
        <f t="shared" ca="1" si="26"/>
        <v>#N/A</v>
      </c>
      <c r="AE57" s="324">
        <f t="shared" ca="1" si="5"/>
        <v>639.18842064548892</v>
      </c>
      <c r="AG57" s="306">
        <f t="shared" ca="1" si="27"/>
        <v>-24.12638263923948</v>
      </c>
      <c r="AH57" s="304">
        <f t="shared" ca="1" si="28"/>
        <v>-14.655001149626671</v>
      </c>
    </row>
    <row r="58" spans="1:34" x14ac:dyDescent="0.2">
      <c r="A58" s="347">
        <f t="shared" ca="1" si="6"/>
        <v>0.01</v>
      </c>
      <c r="B58" s="304">
        <f t="shared" ca="1" si="7"/>
        <v>5.1399999999999881</v>
      </c>
      <c r="D58" s="306">
        <f t="shared" ca="1" si="8"/>
        <v>-3.8060924683955188</v>
      </c>
      <c r="E58" s="307">
        <f t="shared" ca="1" si="9"/>
        <v>-23.907846992780136</v>
      </c>
      <c r="F58" s="304">
        <f t="shared" ca="1" si="10"/>
        <v>24.208913393792859</v>
      </c>
      <c r="G58" s="306">
        <f t="shared" ca="1" si="11"/>
        <v>36.411344626741219</v>
      </c>
      <c r="H58" s="307">
        <f t="shared" ca="1" si="12"/>
        <v>134.77029051116875</v>
      </c>
      <c r="I58" s="304">
        <f t="shared" ca="1" si="13"/>
        <v>139.60235392711735</v>
      </c>
      <c r="J58" s="306">
        <f t="shared" ca="1" si="14"/>
        <v>151.34565519108057</v>
      </c>
      <c r="K58" s="307">
        <f t="shared" ca="1" si="15"/>
        <v>640.53731894295026</v>
      </c>
      <c r="L58" s="304">
        <f t="shared" ca="1" si="0"/>
        <v>658.17441784365963</v>
      </c>
      <c r="M58" s="306">
        <f t="shared" ca="1" si="16"/>
        <v>1.3069229019467388</v>
      </c>
      <c r="N58" s="304">
        <f t="shared" ca="1" si="17"/>
        <v>74.881166430538059</v>
      </c>
      <c r="P58" s="310">
        <f t="shared" ca="1" si="18"/>
        <v>3</v>
      </c>
      <c r="Q58" s="304">
        <f t="shared" ca="1" si="19"/>
        <v>0</v>
      </c>
      <c r="R58" s="306">
        <f t="shared" ca="1" si="20"/>
        <v>0</v>
      </c>
      <c r="S58" s="307">
        <f t="shared" ca="1" si="21"/>
        <v>4.9930000000000021</v>
      </c>
      <c r="T58" s="304">
        <f t="shared" ca="1" si="1"/>
        <v>48.981330000000021</v>
      </c>
      <c r="U58" s="311">
        <f t="shared" ca="1" si="2"/>
        <v>0</v>
      </c>
      <c r="V58" s="306">
        <f t="shared" ca="1" si="3"/>
        <v>1.1489692064619856</v>
      </c>
      <c r="W58" s="304">
        <f t="shared" ca="1" si="4"/>
        <v>72.65011244573293</v>
      </c>
      <c r="Y58" s="314" t="str">
        <f t="shared" ca="1" si="22"/>
        <v/>
      </c>
      <c r="Z58" s="315" t="str">
        <f t="shared" ca="1" si="23"/>
        <v/>
      </c>
      <c r="AA58" s="316" t="str">
        <f t="shared" ca="1" si="24"/>
        <v/>
      </c>
      <c r="AC58" s="310" t="e">
        <f t="shared" ca="1" si="25"/>
        <v>#N/A</v>
      </c>
      <c r="AD58" s="323" t="e">
        <f t="shared" ca="1" si="26"/>
        <v>#N/A</v>
      </c>
      <c r="AE58" s="324">
        <f t="shared" ca="1" si="5"/>
        <v>640.53731894295026</v>
      </c>
      <c r="AG58" s="306">
        <f t="shared" ca="1" si="27"/>
        <v>-24.073504277598644</v>
      </c>
      <c r="AH58" s="304">
        <f t="shared" ca="1" si="28"/>
        <v>-14.602589828856287</v>
      </c>
    </row>
    <row r="59" spans="1:34" x14ac:dyDescent="0.2">
      <c r="A59" s="347">
        <f t="shared" ca="1" si="6"/>
        <v>0.01</v>
      </c>
      <c r="B59" s="304">
        <f t="shared" ca="1" si="7"/>
        <v>5.1499999999999879</v>
      </c>
      <c r="D59" s="306">
        <f t="shared" ca="1" si="8"/>
        <v>-3.7950604736134146</v>
      </c>
      <c r="E59" s="307">
        <f t="shared" ca="1" si="9"/>
        <v>-23.856759541000471</v>
      </c>
      <c r="F59" s="304">
        <f t="shared" ca="1" si="10"/>
        <v>24.156727009168687</v>
      </c>
      <c r="G59" s="306">
        <f t="shared" ca="1" si="11"/>
        <v>36.373394022005087</v>
      </c>
      <c r="H59" s="307">
        <f t="shared" ca="1" si="12"/>
        <v>134.53172291575873</v>
      </c>
      <c r="I59" s="304">
        <f t="shared" ca="1" si="13"/>
        <v>139.36214788586793</v>
      </c>
      <c r="J59" s="306">
        <f t="shared" ca="1" si="14"/>
        <v>151.70957888432429</v>
      </c>
      <c r="K59" s="307">
        <f t="shared" ca="1" si="15"/>
        <v>641.88382901008492</v>
      </c>
      <c r="L59" s="304">
        <f t="shared" ca="1" si="0"/>
        <v>659.5685303817238</v>
      </c>
      <c r="M59" s="306">
        <f t="shared" ca="1" si="16"/>
        <v>1.3067393038585506</v>
      </c>
      <c r="N59" s="304">
        <f t="shared" ca="1" si="17"/>
        <v>74.870647034958196</v>
      </c>
      <c r="P59" s="310">
        <f t="shared" ca="1" si="18"/>
        <v>3</v>
      </c>
      <c r="Q59" s="304">
        <f t="shared" ca="1" si="19"/>
        <v>0</v>
      </c>
      <c r="R59" s="306">
        <f t="shared" ca="1" si="20"/>
        <v>0</v>
      </c>
      <c r="S59" s="307">
        <f t="shared" ca="1" si="21"/>
        <v>4.9930000000000021</v>
      </c>
      <c r="T59" s="304">
        <f t="shared" ca="1" si="1"/>
        <v>48.981330000000021</v>
      </c>
      <c r="U59" s="311">
        <f t="shared" ca="1" si="2"/>
        <v>0</v>
      </c>
      <c r="V59" s="306">
        <f t="shared" ca="1" si="3"/>
        <v>1.1488143478520814</v>
      </c>
      <c r="W59" s="304">
        <f t="shared" ca="1" si="4"/>
        <v>72.390559333774476</v>
      </c>
      <c r="Y59" s="314" t="str">
        <f t="shared" ca="1" si="22"/>
        <v/>
      </c>
      <c r="Z59" s="315" t="str">
        <f t="shared" ca="1" si="23"/>
        <v/>
      </c>
      <c r="AA59" s="316" t="str">
        <f t="shared" ca="1" si="24"/>
        <v/>
      </c>
      <c r="AC59" s="310" t="e">
        <f t="shared" ca="1" si="25"/>
        <v>#N/A</v>
      </c>
      <c r="AD59" s="323" t="e">
        <f t="shared" ca="1" si="26"/>
        <v>#N/A</v>
      </c>
      <c r="AE59" s="324">
        <f t="shared" ca="1" si="5"/>
        <v>641.88382901008492</v>
      </c>
      <c r="AG59" s="306">
        <f t="shared" ca="1" si="27"/>
        <v>-24.020839007703941</v>
      </c>
      <c r="AH59" s="304">
        <f t="shared" ca="1" si="28"/>
        <v>-14.550393039401742</v>
      </c>
    </row>
    <row r="60" spans="1:34" x14ac:dyDescent="0.2">
      <c r="A60" s="347">
        <f t="shared" ca="1" si="6"/>
        <v>0.01</v>
      </c>
      <c r="B60" s="304">
        <f t="shared" ca="1" si="7"/>
        <v>5.1599999999999877</v>
      </c>
      <c r="D60" s="306">
        <f t="shared" ca="1" si="8"/>
        <v>-3.7840717478692949</v>
      </c>
      <c r="E60" s="307">
        <f t="shared" ca="1" si="9"/>
        <v>-23.805880933457082</v>
      </c>
      <c r="F60" s="304">
        <f t="shared" ca="1" si="10"/>
        <v>24.104754012662276</v>
      </c>
      <c r="G60" s="306">
        <f t="shared" ca="1" si="11"/>
        <v>36.335553304526393</v>
      </c>
      <c r="H60" s="307">
        <f t="shared" ca="1" si="12"/>
        <v>134.29366410642416</v>
      </c>
      <c r="I60" s="304">
        <f t="shared" ca="1" si="13"/>
        <v>139.12246638510675</v>
      </c>
      <c r="J60" s="306">
        <f t="shared" ca="1" si="14"/>
        <v>152.07312362095695</v>
      </c>
      <c r="K60" s="307">
        <f t="shared" ca="1" si="15"/>
        <v>643.22795594519584</v>
      </c>
      <c r="L60" s="304">
        <f t="shared" ca="1" si="0"/>
        <v>660.96023952827125</v>
      </c>
      <c r="M60" s="306">
        <f t="shared" ca="1" si="16"/>
        <v>1.3065552644887053</v>
      </c>
      <c r="N60" s="304">
        <f t="shared" ca="1" si="17"/>
        <v>74.860102355801814</v>
      </c>
      <c r="P60" s="310">
        <f t="shared" ca="1" si="18"/>
        <v>3</v>
      </c>
      <c r="Q60" s="304">
        <f t="shared" ca="1" si="19"/>
        <v>0</v>
      </c>
      <c r="R60" s="306">
        <f t="shared" ca="1" si="20"/>
        <v>0</v>
      </c>
      <c r="S60" s="307">
        <f t="shared" ca="1" si="21"/>
        <v>4.9930000000000021</v>
      </c>
      <c r="T60" s="304">
        <f t="shared" ca="1" si="1"/>
        <v>48.981330000000021</v>
      </c>
      <c r="U60" s="311">
        <f t="shared" ca="1" si="2"/>
        <v>0</v>
      </c>
      <c r="V60" s="306">
        <f t="shared" ca="1" si="3"/>
        <v>1.1486597834685117</v>
      </c>
      <c r="W60" s="304">
        <f t="shared" ca="1" si="4"/>
        <v>72.132066020931802</v>
      </c>
      <c r="Y60" s="314" t="str">
        <f t="shared" ca="1" si="22"/>
        <v/>
      </c>
      <c r="Z60" s="315" t="str">
        <f t="shared" ca="1" si="23"/>
        <v/>
      </c>
      <c r="AA60" s="316" t="str">
        <f t="shared" ca="1" si="24"/>
        <v/>
      </c>
      <c r="AC60" s="310" t="e">
        <f t="shared" ca="1" si="25"/>
        <v>#N/A</v>
      </c>
      <c r="AD60" s="323" t="e">
        <f t="shared" ca="1" si="26"/>
        <v>#N/A</v>
      </c>
      <c r="AE60" s="324">
        <f t="shared" ca="1" si="5"/>
        <v>643.22795594519584</v>
      </c>
      <c r="AG60" s="306">
        <f t="shared" ca="1" si="27"/>
        <v>-23.968385683419157</v>
      </c>
      <c r="AH60" s="304">
        <f t="shared" ca="1" si="28"/>
        <v>-14.498409640251241</v>
      </c>
    </row>
    <row r="61" spans="1:34" x14ac:dyDescent="0.2">
      <c r="A61" s="347">
        <f t="shared" ca="1" si="6"/>
        <v>0.01</v>
      </c>
      <c r="B61" s="304">
        <f t="shared" ca="1" si="7"/>
        <v>5.1699999999999875</v>
      </c>
      <c r="D61" s="306">
        <f t="shared" ca="1" si="8"/>
        <v>-3.7731260583411896</v>
      </c>
      <c r="E61" s="307">
        <f t="shared" ca="1" si="9"/>
        <v>-23.755210060883986</v>
      </c>
      <c r="F61" s="304">
        <f t="shared" ca="1" si="10"/>
        <v>24.05299327087706</v>
      </c>
      <c r="G61" s="306">
        <f t="shared" ca="1" si="11"/>
        <v>36.297822043942979</v>
      </c>
      <c r="H61" s="307">
        <f t="shared" ca="1" si="12"/>
        <v>134.05611200581532</v>
      </c>
      <c r="I61" s="304">
        <f t="shared" ca="1" si="13"/>
        <v>138.88330731678826</v>
      </c>
      <c r="J61" s="306">
        <f t="shared" ca="1" si="14"/>
        <v>152.4362904976993</v>
      </c>
      <c r="K61" s="307">
        <f t="shared" ca="1" si="15"/>
        <v>644.56970482575707</v>
      </c>
      <c r="L61" s="304">
        <f t="shared" ca="1" si="0"/>
        <v>662.34955049419534</v>
      </c>
      <c r="M61" s="306">
        <f t="shared" ca="1" si="16"/>
        <v>1.306370782713385</v>
      </c>
      <c r="N61" s="304">
        <f t="shared" ca="1" si="17"/>
        <v>74.84953232867889</v>
      </c>
      <c r="P61" s="310">
        <f t="shared" ca="1" si="18"/>
        <v>3</v>
      </c>
      <c r="Q61" s="304">
        <f t="shared" ca="1" si="19"/>
        <v>0</v>
      </c>
      <c r="R61" s="306">
        <f t="shared" ca="1" si="20"/>
        <v>0</v>
      </c>
      <c r="S61" s="307">
        <f t="shared" ca="1" si="21"/>
        <v>4.9930000000000021</v>
      </c>
      <c r="T61" s="304">
        <f t="shared" ca="1" si="1"/>
        <v>48.981330000000021</v>
      </c>
      <c r="U61" s="311">
        <f t="shared" ca="1" si="2"/>
        <v>0</v>
      </c>
      <c r="V61" s="306">
        <f t="shared" ca="1" si="3"/>
        <v>1.1485055126165231</v>
      </c>
      <c r="W61" s="304">
        <f t="shared" ca="1" si="4"/>
        <v>71.874626886621883</v>
      </c>
      <c r="Y61" s="314" t="str">
        <f t="shared" ca="1" si="22"/>
        <v/>
      </c>
      <c r="Z61" s="315" t="str">
        <f t="shared" ca="1" si="23"/>
        <v/>
      </c>
      <c r="AA61" s="316" t="str">
        <f t="shared" ca="1" si="24"/>
        <v/>
      </c>
      <c r="AC61" s="310" t="e">
        <f t="shared" ca="1" si="25"/>
        <v>#N/A</v>
      </c>
      <c r="AD61" s="323" t="e">
        <f t="shared" ca="1" si="26"/>
        <v>#N/A</v>
      </c>
      <c r="AE61" s="324">
        <f t="shared" ca="1" si="5"/>
        <v>644.56970482575707</v>
      </c>
      <c r="AG61" s="306">
        <f t="shared" ca="1" si="27"/>
        <v>-23.916143166274722</v>
      </c>
      <c r="AH61" s="304">
        <f t="shared" ca="1" si="28"/>
        <v>-14.446638498083672</v>
      </c>
    </row>
    <row r="62" spans="1:34" x14ac:dyDescent="0.2">
      <c r="A62" s="347">
        <f t="shared" ca="1" si="6"/>
        <v>0.01</v>
      </c>
      <c r="B62" s="304">
        <f t="shared" ca="1" si="7"/>
        <v>5.1799999999999873</v>
      </c>
      <c r="D62" s="306">
        <f t="shared" ca="1" si="8"/>
        <v>-3.7622231737712291</v>
      </c>
      <c r="E62" s="307">
        <f t="shared" ca="1" si="9"/>
        <v>-23.704745821481332</v>
      </c>
      <c r="F62" s="304">
        <f t="shared" ca="1" si="10"/>
        <v>24.001443658044778</v>
      </c>
      <c r="G62" s="306">
        <f t="shared" ca="1" si="11"/>
        <v>36.260199812205265</v>
      </c>
      <c r="H62" s="307">
        <f t="shared" ca="1" si="12"/>
        <v>133.8190645476005</v>
      </c>
      <c r="I62" s="304">
        <f t="shared" ca="1" si="13"/>
        <v>138.64466858417572</v>
      </c>
      <c r="J62" s="306">
        <f t="shared" ca="1" si="14"/>
        <v>152.79908060698006</v>
      </c>
      <c r="K62" s="307">
        <f t="shared" ca="1" si="15"/>
        <v>645.90908070852413</v>
      </c>
      <c r="L62" s="304">
        <f t="shared" ca="1" si="0"/>
        <v>663.73646846927818</v>
      </c>
      <c r="M62" s="306">
        <f t="shared" ca="1" si="16"/>
        <v>1.3061858574044425</v>
      </c>
      <c r="N62" s="304">
        <f t="shared" ca="1" si="17"/>
        <v>74.838936888951324</v>
      </c>
      <c r="P62" s="310">
        <f t="shared" ca="1" si="18"/>
        <v>3</v>
      </c>
      <c r="Q62" s="304">
        <f t="shared" ca="1" si="19"/>
        <v>0</v>
      </c>
      <c r="R62" s="306">
        <f t="shared" ca="1" si="20"/>
        <v>0</v>
      </c>
      <c r="S62" s="307">
        <f t="shared" ca="1" si="21"/>
        <v>4.9930000000000021</v>
      </c>
      <c r="T62" s="304">
        <f t="shared" ca="1" si="1"/>
        <v>48.981330000000021</v>
      </c>
      <c r="U62" s="311">
        <f t="shared" ca="1" si="2"/>
        <v>0</v>
      </c>
      <c r="V62" s="306">
        <f t="shared" ca="1" si="3"/>
        <v>1.1483515346042794</v>
      </c>
      <c r="W62" s="304">
        <f t="shared" ca="1" si="4"/>
        <v>71.618236348043354</v>
      </c>
      <c r="Y62" s="314" t="str">
        <f t="shared" ca="1" si="22"/>
        <v/>
      </c>
      <c r="Z62" s="315" t="str">
        <f t="shared" ca="1" si="23"/>
        <v/>
      </c>
      <c r="AA62" s="316" t="str">
        <f t="shared" ca="1" si="24"/>
        <v/>
      </c>
      <c r="AC62" s="310" t="e">
        <f t="shared" ca="1" si="25"/>
        <v>#N/A</v>
      </c>
      <c r="AD62" s="323" t="e">
        <f t="shared" ca="1" si="26"/>
        <v>#N/A</v>
      </c>
      <c r="AE62" s="324">
        <f t="shared" ca="1" si="5"/>
        <v>645.90908070852413</v>
      </c>
      <c r="AG62" s="306">
        <f t="shared" ca="1" si="27"/>
        <v>-23.864110325405491</v>
      </c>
      <c r="AH62" s="304">
        <f t="shared" ca="1" si="28"/>
        <v>-14.39507848720646</v>
      </c>
    </row>
    <row r="63" spans="1:34" x14ac:dyDescent="0.2">
      <c r="A63" s="347">
        <f t="shared" ca="1" si="6"/>
        <v>0.01</v>
      </c>
      <c r="B63" s="304">
        <f t="shared" ca="1" si="7"/>
        <v>5.1899999999999871</v>
      </c>
      <c r="D63" s="306">
        <f t="shared" ca="1" si="8"/>
        <v>-3.7513628644530117</v>
      </c>
      <c r="E63" s="307">
        <f t="shared" ca="1" si="9"/>
        <v>-23.65448712085513</v>
      </c>
      <c r="F63" s="304">
        <f t="shared" ca="1" si="10"/>
        <v>23.950104055963898</v>
      </c>
      <c r="G63" s="306">
        <f t="shared" ca="1" si="11"/>
        <v>36.222686183560732</v>
      </c>
      <c r="H63" s="307">
        <f t="shared" ca="1" si="12"/>
        <v>133.58251967639194</v>
      </c>
      <c r="I63" s="304">
        <f t="shared" ca="1" si="13"/>
        <v>138.40654810176562</v>
      </c>
      <c r="J63" s="306">
        <f t="shared" ca="1" si="14"/>
        <v>153.16149503695888</v>
      </c>
      <c r="K63" s="307">
        <f t="shared" ca="1" si="15"/>
        <v>647.24608862964408</v>
      </c>
      <c r="L63" s="304">
        <f t="shared" ca="1" si="0"/>
        <v>665.12099862230286</v>
      </c>
      <c r="M63" s="306">
        <f t="shared" ca="1" si="16"/>
        <v>1.3060004874293816</v>
      </c>
      <c r="N63" s="304">
        <f t="shared" ca="1" si="17"/>
        <v>74.828315971731882</v>
      </c>
      <c r="P63" s="310">
        <f t="shared" ca="1" si="18"/>
        <v>3</v>
      </c>
      <c r="Q63" s="304">
        <f t="shared" ca="1" si="19"/>
        <v>0</v>
      </c>
      <c r="R63" s="306">
        <f t="shared" ca="1" si="20"/>
        <v>0</v>
      </c>
      <c r="S63" s="307">
        <f t="shared" ca="1" si="21"/>
        <v>4.9930000000000021</v>
      </c>
      <c r="T63" s="304">
        <f t="shared" ca="1" si="1"/>
        <v>48.981330000000021</v>
      </c>
      <c r="U63" s="311">
        <f t="shared" ca="1" si="2"/>
        <v>0</v>
      </c>
      <c r="V63" s="306">
        <f t="shared" ca="1" si="3"/>
        <v>1.1481978487428457</v>
      </c>
      <c r="W63" s="304">
        <f t="shared" ca="1" si="4"/>
        <v>71.362888859871788</v>
      </c>
      <c r="Y63" s="314" t="str">
        <f t="shared" ca="1" si="22"/>
        <v/>
      </c>
      <c r="Z63" s="315" t="str">
        <f t="shared" ca="1" si="23"/>
        <v/>
      </c>
      <c r="AA63" s="316" t="str">
        <f t="shared" ca="1" si="24"/>
        <v/>
      </c>
      <c r="AC63" s="310" t="e">
        <f t="shared" ca="1" si="25"/>
        <v>#N/A</v>
      </c>
      <c r="AD63" s="323" t="e">
        <f t="shared" ca="1" si="26"/>
        <v>#N/A</v>
      </c>
      <c r="AE63" s="324">
        <f t="shared" ca="1" si="5"/>
        <v>647.24608862964408</v>
      </c>
      <c r="AG63" s="306">
        <f t="shared" ca="1" si="27"/>
        <v>-23.812286037488949</v>
      </c>
      <c r="AH63" s="304">
        <f t="shared" ca="1" si="28"/>
        <v>-14.343728489493957</v>
      </c>
    </row>
    <row r="64" spans="1:34" x14ac:dyDescent="0.2">
      <c r="A64" s="347">
        <f t="shared" ca="1" si="6"/>
        <v>0.01</v>
      </c>
      <c r="B64" s="304">
        <f t="shared" ca="1" si="7"/>
        <v>5.1999999999999869</v>
      </c>
      <c r="D64" s="306">
        <f t="shared" ca="1" si="8"/>
        <v>-3.7405449022190957</v>
      </c>
      <c r="E64" s="307">
        <f t="shared" ca="1" si="9"/>
        <v>-23.604432871957474</v>
      </c>
      <c r="F64" s="304">
        <f t="shared" ca="1" si="10"/>
        <v>23.89897335393853</v>
      </c>
      <c r="G64" s="306">
        <f t="shared" ca="1" si="11"/>
        <v>36.185280734538544</v>
      </c>
      <c r="H64" s="307">
        <f t="shared" ca="1" si="12"/>
        <v>133.34647534767237</v>
      </c>
      <c r="I64" s="304">
        <f t="shared" ca="1" si="13"/>
        <v>138.1689437952131</v>
      </c>
      <c r="J64" s="306">
        <f t="shared" ca="1" si="14"/>
        <v>153.52353487154937</v>
      </c>
      <c r="K64" s="307">
        <f t="shared" ca="1" si="15"/>
        <v>648.58073360476442</v>
      </c>
      <c r="L64" s="304">
        <f t="shared" ca="1" si="0"/>
        <v>666.50314610116448</v>
      </c>
      <c r="M64" s="306">
        <f t="shared" ca="1" si="16"/>
        <v>1.3058146716513395</v>
      </c>
      <c r="N64" s="304">
        <f t="shared" ca="1" si="17"/>
        <v>74.817669511883139</v>
      </c>
      <c r="P64" s="310">
        <f t="shared" ca="1" si="18"/>
        <v>3</v>
      </c>
      <c r="Q64" s="304">
        <f t="shared" ca="1" si="19"/>
        <v>0</v>
      </c>
      <c r="R64" s="306">
        <f t="shared" ca="1" si="20"/>
        <v>0</v>
      </c>
      <c r="S64" s="307">
        <f t="shared" ca="1" si="21"/>
        <v>4.9930000000000021</v>
      </c>
      <c r="T64" s="304">
        <f t="shared" ca="1" si="1"/>
        <v>48.981330000000021</v>
      </c>
      <c r="U64" s="311">
        <f t="shared" ca="1" si="2"/>
        <v>0</v>
      </c>
      <c r="V64" s="306">
        <f t="shared" ca="1" si="3"/>
        <v>1.1480444543461721</v>
      </c>
      <c r="W64" s="304">
        <f t="shared" ca="1" si="4"/>
        <v>71.108578913957999</v>
      </c>
      <c r="Y64" s="314" t="str">
        <f t="shared" ca="1" si="22"/>
        <v/>
      </c>
      <c r="Z64" s="315" t="str">
        <f t="shared" ca="1" si="23"/>
        <v/>
      </c>
      <c r="AA64" s="316" t="str">
        <f t="shared" ca="1" si="24"/>
        <v/>
      </c>
      <c r="AC64" s="310" t="e">
        <f t="shared" ca="1" si="25"/>
        <v>#N/A</v>
      </c>
      <c r="AD64" s="323" t="e">
        <f t="shared" ca="1" si="26"/>
        <v>#N/A</v>
      </c>
      <c r="AE64" s="324">
        <f t="shared" ca="1" si="5"/>
        <v>648.58073360476442</v>
      </c>
      <c r="AG64" s="306">
        <f t="shared" ca="1" si="27"/>
        <v>-23.76066918668409</v>
      </c>
      <c r="AH64" s="304">
        <f t="shared" ca="1" si="28"/>
        <v>-14.292587394326409</v>
      </c>
    </row>
    <row r="65" spans="1:34" x14ac:dyDescent="0.2">
      <c r="A65" s="347">
        <f t="shared" ca="1" si="6"/>
        <v>0.01</v>
      </c>
      <c r="B65" s="304">
        <f t="shared" ca="1" si="7"/>
        <v>5.2099999999999866</v>
      </c>
      <c r="D65" s="306">
        <f t="shared" ca="1" si="8"/>
        <v>-3.7297690604285911</v>
      </c>
      <c r="E65" s="307">
        <f t="shared" ca="1" si="9"/>
        <v>-23.554581995027448</v>
      </c>
      <c r="F65" s="304">
        <f t="shared" ca="1" si="10"/>
        <v>23.848050448718059</v>
      </c>
      <c r="G65" s="306">
        <f t="shared" ca="1" si="11"/>
        <v>36.147983043934261</v>
      </c>
      <c r="H65" s="307">
        <f t="shared" ca="1" si="12"/>
        <v>133.11092952772211</v>
      </c>
      <c r="I65" s="304">
        <f t="shared" ca="1" si="13"/>
        <v>137.93185360125761</v>
      </c>
      <c r="J65" s="306">
        <f t="shared" ca="1" si="14"/>
        <v>153.88520119044173</v>
      </c>
      <c r="K65" s="307">
        <f t="shared" ca="1" si="15"/>
        <v>649.91302062914144</v>
      </c>
      <c r="L65" s="304">
        <f t="shared" ca="1" si="0"/>
        <v>667.88291603298069</v>
      </c>
      <c r="M65" s="306">
        <f t="shared" ca="1" si="16"/>
        <v>1.3056284089290668</v>
      </c>
      <c r="N65" s="304">
        <f t="shared" ca="1" si="17"/>
        <v>74.806997444016304</v>
      </c>
      <c r="P65" s="310">
        <f t="shared" ca="1" si="18"/>
        <v>3</v>
      </c>
      <c r="Q65" s="304">
        <f t="shared" ca="1" si="19"/>
        <v>0</v>
      </c>
      <c r="R65" s="306">
        <f t="shared" ca="1" si="20"/>
        <v>0</v>
      </c>
      <c r="S65" s="307">
        <f t="shared" ca="1" si="21"/>
        <v>4.9930000000000021</v>
      </c>
      <c r="T65" s="304">
        <f t="shared" ca="1" si="1"/>
        <v>48.981330000000021</v>
      </c>
      <c r="U65" s="311">
        <f t="shared" ca="1" si="2"/>
        <v>0</v>
      </c>
      <c r="V65" s="306">
        <f t="shared" ca="1" si="3"/>
        <v>1.14789135073108</v>
      </c>
      <c r="W65" s="304">
        <f t="shared" ca="1" si="4"/>
        <v>70.855301039029214</v>
      </c>
      <c r="Y65" s="314" t="str">
        <f t="shared" ca="1" si="22"/>
        <v/>
      </c>
      <c r="Z65" s="315" t="str">
        <f t="shared" ca="1" si="23"/>
        <v/>
      </c>
      <c r="AA65" s="316" t="str">
        <f t="shared" ca="1" si="24"/>
        <v/>
      </c>
      <c r="AC65" s="310" t="e">
        <f t="shared" ca="1" si="25"/>
        <v>#N/A</v>
      </c>
      <c r="AD65" s="323" t="e">
        <f t="shared" ca="1" si="26"/>
        <v>#N/A</v>
      </c>
      <c r="AE65" s="324">
        <f t="shared" ca="1" si="5"/>
        <v>649.91302062914144</v>
      </c>
      <c r="AG65" s="306">
        <f t="shared" ca="1" si="27"/>
        <v>-23.709258664570854</v>
      </c>
      <c r="AH65" s="304">
        <f t="shared" ca="1" si="28"/>
        <v>-14.241654098529535</v>
      </c>
    </row>
    <row r="66" spans="1:34" x14ac:dyDescent="0.2">
      <c r="A66" s="347">
        <f t="shared" ca="1" si="6"/>
        <v>0.01</v>
      </c>
      <c r="B66" s="304">
        <f t="shared" ca="1" si="7"/>
        <v>5.2199999999999864</v>
      </c>
      <c r="D66" s="306">
        <f t="shared" ca="1" si="8"/>
        <v>-3.7190351139548974</v>
      </c>
      <c r="E66" s="307">
        <f t="shared" ca="1" si="9"/>
        <v>-23.50493341753252</v>
      </c>
      <c r="F66" s="304">
        <f t="shared" ca="1" si="10"/>
        <v>23.797334244437263</v>
      </c>
      <c r="G66" s="306">
        <f t="shared" ca="1" si="11"/>
        <v>36.11079269279471</v>
      </c>
      <c r="H66" s="307">
        <f t="shared" ca="1" si="12"/>
        <v>132.87588019354678</v>
      </c>
      <c r="I66" s="304">
        <f t="shared" ca="1" si="13"/>
        <v>137.6952754676492</v>
      </c>
      <c r="J66" s="306">
        <f t="shared" ca="1" si="14"/>
        <v>154.24649506912539</v>
      </c>
      <c r="K66" s="307">
        <f t="shared" ca="1" si="15"/>
        <v>651.24295467774778</v>
      </c>
      <c r="L66" s="304">
        <f t="shared" ca="1" si="0"/>
        <v>669.26031352420171</v>
      </c>
      <c r="M66" s="306">
        <f t="shared" ca="1" si="16"/>
        <v>1.3054416981169086</v>
      </c>
      <c r="N66" s="304">
        <f t="shared" ca="1" si="17"/>
        <v>74.796299702490174</v>
      </c>
      <c r="P66" s="310">
        <f t="shared" ca="1" si="18"/>
        <v>3</v>
      </c>
      <c r="Q66" s="304">
        <f t="shared" ca="1" si="19"/>
        <v>0</v>
      </c>
      <c r="R66" s="306">
        <f t="shared" ca="1" si="20"/>
        <v>0</v>
      </c>
      <c r="S66" s="307">
        <f t="shared" ca="1" si="21"/>
        <v>4.9930000000000021</v>
      </c>
      <c r="T66" s="304">
        <f t="shared" ca="1" si="1"/>
        <v>48.981330000000021</v>
      </c>
      <c r="U66" s="311">
        <f t="shared" ca="1" si="2"/>
        <v>0</v>
      </c>
      <c r="V66" s="306">
        <f t="shared" ca="1" si="3"/>
        <v>1.1477385372172442</v>
      </c>
      <c r="W66" s="304">
        <f t="shared" ca="1" si="4"/>
        <v>70.603049800392526</v>
      </c>
      <c r="Y66" s="314" t="str">
        <f t="shared" ca="1" si="22"/>
        <v/>
      </c>
      <c r="Z66" s="315" t="str">
        <f t="shared" ca="1" si="23"/>
        <v/>
      </c>
      <c r="AA66" s="316" t="str">
        <f t="shared" ca="1" si="24"/>
        <v/>
      </c>
      <c r="AC66" s="310" t="e">
        <f t="shared" ca="1" si="25"/>
        <v>#N/A</v>
      </c>
      <c r="AD66" s="323" t="e">
        <f t="shared" ca="1" si="26"/>
        <v>#N/A</v>
      </c>
      <c r="AE66" s="324">
        <f t="shared" ca="1" si="5"/>
        <v>651.24295467774778</v>
      </c>
      <c r="AG66" s="306">
        <f t="shared" ca="1" si="27"/>
        <v>-23.658053370090123</v>
      </c>
      <c r="AH66" s="304">
        <f t="shared" ca="1" si="28"/>
        <v>-14.190927506314678</v>
      </c>
    </row>
    <row r="67" spans="1:34" x14ac:dyDescent="0.2">
      <c r="A67" s="347">
        <f t="shared" ca="1" si="6"/>
        <v>0.01</v>
      </c>
      <c r="B67" s="304">
        <f t="shared" ca="1" si="7"/>
        <v>5.2299999999999862</v>
      </c>
      <c r="D67" s="306">
        <f t="shared" ca="1" si="8"/>
        <v>-3.7083428391735245</v>
      </c>
      <c r="E67" s="307">
        <f t="shared" ca="1" si="9"/>
        <v>-23.455486074110418</v>
      </c>
      <c r="F67" s="304">
        <f t="shared" ca="1" si="10"/>
        <v>23.74682365255693</v>
      </c>
      <c r="G67" s="306">
        <f t="shared" ca="1" si="11"/>
        <v>36.073709264402979</v>
      </c>
      <c r="H67" s="307">
        <f t="shared" ca="1" si="12"/>
        <v>132.64132533280568</v>
      </c>
      <c r="I67" s="304">
        <f t="shared" ca="1" si="13"/>
        <v>137.45920735307573</v>
      </c>
      <c r="J67" s="306">
        <f t="shared" ca="1" si="14"/>
        <v>154.60741757891137</v>
      </c>
      <c r="K67" s="307">
        <f t="shared" ca="1" si="15"/>
        <v>652.57054070537959</v>
      </c>
      <c r="L67" s="304">
        <f t="shared" ca="1" si="0"/>
        <v>670.63534366071951</v>
      </c>
      <c r="M67" s="306">
        <f t="shared" ca="1" si="16"/>
        <v>1.3052545380647846</v>
      </c>
      <c r="N67" s="304">
        <f t="shared" ca="1" si="17"/>
        <v>74.785576221410025</v>
      </c>
      <c r="P67" s="310">
        <f t="shared" ca="1" si="18"/>
        <v>3</v>
      </c>
      <c r="Q67" s="304">
        <f t="shared" ca="1" si="19"/>
        <v>0</v>
      </c>
      <c r="R67" s="306">
        <f t="shared" ca="1" si="20"/>
        <v>0</v>
      </c>
      <c r="S67" s="307">
        <f t="shared" ca="1" si="21"/>
        <v>4.9930000000000021</v>
      </c>
      <c r="T67" s="304">
        <f t="shared" ca="1" si="1"/>
        <v>48.981330000000021</v>
      </c>
      <c r="U67" s="311">
        <f t="shared" ca="1" si="2"/>
        <v>0</v>
      </c>
      <c r="V67" s="306">
        <f t="shared" ca="1" si="3"/>
        <v>1.1475860131271789</v>
      </c>
      <c r="W67" s="304">
        <f t="shared" ca="1" si="4"/>
        <v>70.351819799642058</v>
      </c>
      <c r="Y67" s="314" t="str">
        <f t="shared" ca="1" si="22"/>
        <v/>
      </c>
      <c r="Z67" s="315" t="str">
        <f t="shared" ca="1" si="23"/>
        <v/>
      </c>
      <c r="AA67" s="316" t="str">
        <f t="shared" ca="1" si="24"/>
        <v/>
      </c>
      <c r="AC67" s="310" t="e">
        <f t="shared" ca="1" si="25"/>
        <v>#N/A</v>
      </c>
      <c r="AD67" s="323" t="e">
        <f t="shared" ca="1" si="26"/>
        <v>#N/A</v>
      </c>
      <c r="AE67" s="324">
        <f t="shared" ca="1" si="5"/>
        <v>652.57054070537959</v>
      </c>
      <c r="AG67" s="306">
        <f t="shared" ca="1" si="27"/>
        <v>-23.607052209484216</v>
      </c>
      <c r="AH67" s="304">
        <f t="shared" ca="1" si="28"/>
        <v>-14.140406529219407</v>
      </c>
    </row>
    <row r="68" spans="1:34" x14ac:dyDescent="0.2">
      <c r="A68" s="347">
        <f t="shared" ca="1" si="6"/>
        <v>0.01</v>
      </c>
      <c r="B68" s="304">
        <f t="shared" ca="1" si="7"/>
        <v>5.239999999999986</v>
      </c>
      <c r="D68" s="306">
        <f t="shared" ca="1" si="8"/>
        <v>-3.6976920139500629</v>
      </c>
      <c r="E68" s="307">
        <f t="shared" ca="1" si="9"/>
        <v>-23.40623890651171</v>
      </c>
      <c r="F68" s="304">
        <f t="shared" ca="1" si="10"/>
        <v>23.696517591805183</v>
      </c>
      <c r="G68" s="306">
        <f t="shared" ca="1" si="11"/>
        <v>36.036732344263477</v>
      </c>
      <c r="H68" s="307">
        <f t="shared" ca="1" si="12"/>
        <v>132.40726294374056</v>
      </c>
      <c r="I68" s="304">
        <f t="shared" ca="1" si="13"/>
        <v>137.22364722709034</v>
      </c>
      <c r="J68" s="306">
        <f t="shared" ca="1" si="14"/>
        <v>154.96796978695471</v>
      </c>
      <c r="K68" s="307">
        <f t="shared" ca="1" si="15"/>
        <v>653.89578364676231</v>
      </c>
      <c r="L68" s="304">
        <f t="shared" ref="L68:L131" ca="1" si="29">SQRT(pos_x^2+pos_z^2)</f>
        <v>672.00801150797588</v>
      </c>
      <c r="M68" s="306">
        <f t="shared" ca="1" si="16"/>
        <v>1.305066927618171</v>
      </c>
      <c r="N68" s="304">
        <f t="shared" ca="1" si="17"/>
        <v>74.774826934626489</v>
      </c>
      <c r="P68" s="310">
        <f t="shared" ca="1" si="18"/>
        <v>3</v>
      </c>
      <c r="Q68" s="304">
        <f t="shared" ca="1" si="19"/>
        <v>0</v>
      </c>
      <c r="R68" s="306">
        <f t="shared" ca="1" si="20"/>
        <v>0</v>
      </c>
      <c r="S68" s="307">
        <f t="shared" ca="1" si="21"/>
        <v>4.9930000000000021</v>
      </c>
      <c r="T68" s="304">
        <f t="shared" ref="T68:T131" ca="1" si="30">m*g</f>
        <v>48.981330000000021</v>
      </c>
      <c r="U68" s="311">
        <f t="shared" ref="U68:U131" ca="1" si="31">IF(pos_xz&lt;L_rampe,Poids*COS(Beta),0)</f>
        <v>0</v>
      </c>
      <c r="V68" s="306">
        <f t="shared" ref="V68:V131" ca="1" si="32">Rho_moyen*(20000-Alt_rampe-pos_z)/(20000+Alt_rampe+pos_z)</f>
        <v>1.1474337777862214</v>
      </c>
      <c r="W68" s="304">
        <f t="shared" ref="W68:W131" ca="1" si="33">1/2*Rho*Sref*Cx*vit_xz^2</f>
        <v>70.101605674368088</v>
      </c>
      <c r="Y68" s="314" t="str">
        <f t="shared" ca="1" si="22"/>
        <v/>
      </c>
      <c r="Z68" s="315" t="str">
        <f t="shared" ca="1" si="23"/>
        <v/>
      </c>
      <c r="AA68" s="316" t="str">
        <f t="shared" ca="1" si="24"/>
        <v/>
      </c>
      <c r="AC68" s="310" t="e">
        <f t="shared" ca="1" si="25"/>
        <v>#N/A</v>
      </c>
      <c r="AD68" s="323" t="e">
        <f t="shared" ca="1" si="26"/>
        <v>#N/A</v>
      </c>
      <c r="AE68" s="324">
        <f t="shared" ref="AE68:AE131" ca="1" si="34">IF(t&lt;T_para, pos_z, NA())</f>
        <v>653.89578364676231</v>
      </c>
      <c r="AG68" s="306">
        <f t="shared" ca="1" si="27"/>
        <v>-23.556254096238099</v>
      </c>
      <c r="AH68" s="304">
        <f t="shared" ca="1" si="28"/>
        <v>-14.090090086048875</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-3.6870824176282326</v>
      </c>
      <c r="E69" s="307">
        <f t="shared" ref="E69:E132" ca="1" si="38">IF(AND(L68&lt;L_rampe,Poussee&lt;Poids*SIN(M68)),0,(-W68+Poussee)/m*SIN(M68)+U68/m*COS(M68)-Poids/m)</f>
        <v>-23.357190863542819</v>
      </c>
      <c r="F69" s="304">
        <f t="shared" ref="F69:F132" ca="1" si="39">SQRT(acc_x^2+acc_z^2)</f>
        <v>23.646414988119265</v>
      </c>
      <c r="G69" s="306">
        <f t="shared" ref="G69:G132" ca="1" si="40">G68+acc_x*pas</f>
        <v>35.999861520087194</v>
      </c>
      <c r="H69" s="307">
        <f t="shared" ref="H69:H132" ca="1" si="41">H68+acc_z*pas</f>
        <v>132.17369103510512</v>
      </c>
      <c r="I69" s="304">
        <f t="shared" ref="I69:I132" ca="1" si="42">SQRT(vit_x^2+vit_z^2)</f>
        <v>136.98859307003951</v>
      </c>
      <c r="J69" s="306">
        <f t="shared" ref="J69:J132" ca="1" si="43">J68+0.5*(vit_x+G68)*pas*(K68&gt;=0)</f>
        <v>155.32815275627647</v>
      </c>
      <c r="K69" s="307">
        <f t="shared" ref="K69:K132" ca="1" si="44">K68+0.5*(vit_z+H68)*pas</f>
        <v>655.21868841665651</v>
      </c>
      <c r="L69" s="304">
        <f t="shared" ca="1" si="29"/>
        <v>673.37832211107059</v>
      </c>
      <c r="M69" s="306">
        <f t="shared" ref="M69:M132" ca="1" si="45">IF(AND(L68&gt;L_rampe,G69&gt;0),ATAN2(G69,H69),$M$4)</f>
        <v>1.3048788656180794</v>
      </c>
      <c r="N69" s="304">
        <f t="shared" ref="N69:N132" ca="1" si="46">DEGREES(Beta)</f>
        <v>74.764051775734458</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4.9930000000000021</v>
      </c>
      <c r="T69" s="304">
        <f t="shared" ca="1" si="30"/>
        <v>48.981330000000021</v>
      </c>
      <c r="U69" s="311">
        <f t="shared" ca="1" si="31"/>
        <v>0</v>
      </c>
      <c r="V69" s="306">
        <f t="shared" ca="1" si="32"/>
        <v>1.1472818305225188</v>
      </c>
      <c r="W69" s="304">
        <f t="shared" ca="1" si="33"/>
        <v>69.852402097869145</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655.21868841665651</v>
      </c>
      <c r="AG69" s="306">
        <f t="shared" ref="AG69:AG132" ca="1" si="56">IF(AND(L68&lt;L_rampe,Poussee&lt;Poids*SIN(M68)),0,(-W68+Poussee)/m-Poids*SIN(M68)/m)</f>
        <v>-23.505657951021</v>
      </c>
      <c r="AH69" s="304">
        <f t="shared" ref="AH69:AH132" ca="1" si="57">IF(AND(L68&lt;L_rampe,Poussee&lt;Poids*SIN(M68)), g*SIN(M68), (-W68+Poussee)/m)</f>
        <v>-14.039977102817556</v>
      </c>
    </row>
    <row r="70" spans="1:34" x14ac:dyDescent="0.2">
      <c r="A70" s="347">
        <f t="shared" ca="1" si="35"/>
        <v>0.01</v>
      </c>
      <c r="B70" s="304">
        <f t="shared" ca="1" si="36"/>
        <v>5.2599999999999856</v>
      </c>
      <c r="D70" s="306">
        <f t="shared" ca="1" si="37"/>
        <v>-3.6765138310180707</v>
      </c>
      <c r="E70" s="307">
        <f t="shared" ca="1" si="38"/>
        <v>-23.308340901009558</v>
      </c>
      <c r="F70" s="304">
        <f t="shared" ca="1" si="39"/>
        <v>23.596514774587838</v>
      </c>
      <c r="G70" s="306">
        <f t="shared" ca="1" si="40"/>
        <v>35.963096381777014</v>
      </c>
      <c r="H70" s="307">
        <f t="shared" ca="1" si="41"/>
        <v>131.94060762609502</v>
      </c>
      <c r="I70" s="304">
        <f t="shared" ca="1" si="42"/>
        <v>136.75404287299202</v>
      </c>
      <c r="J70" s="306">
        <f t="shared" ca="1" si="43"/>
        <v>155.6879675457858</v>
      </c>
      <c r="K70" s="307">
        <f t="shared" ca="1" si="44"/>
        <v>656.53925990996254</v>
      </c>
      <c r="L70" s="304">
        <f t="shared" ca="1" si="29"/>
        <v>674.74628049486796</v>
      </c>
      <c r="M70" s="306">
        <f t="shared" ca="1" si="45"/>
        <v>1.304690350901039</v>
      </c>
      <c r="N70" s="304">
        <f t="shared" ca="1" si="46"/>
        <v>74.753250678071936</v>
      </c>
      <c r="P70" s="310">
        <f t="shared" ca="1" si="47"/>
        <v>3</v>
      </c>
      <c r="Q70" s="304">
        <f t="shared" ca="1" si="48"/>
        <v>0</v>
      </c>
      <c r="R70" s="306">
        <f t="shared" ca="1" si="49"/>
        <v>0</v>
      </c>
      <c r="S70" s="307">
        <f t="shared" ca="1" si="50"/>
        <v>4.9930000000000021</v>
      </c>
      <c r="T70" s="304">
        <f t="shared" ca="1" si="30"/>
        <v>48.981330000000021</v>
      </c>
      <c r="U70" s="311">
        <f t="shared" ca="1" si="31"/>
        <v>0</v>
      </c>
      <c r="V70" s="306">
        <f t="shared" ca="1" si="32"/>
        <v>1.1471301706670096</v>
      </c>
      <c r="W70" s="304">
        <f t="shared" ca="1" si="33"/>
        <v>69.604203778866918</v>
      </c>
      <c r="Y70" s="314" t="str">
        <f t="shared" ca="1" si="51"/>
        <v/>
      </c>
      <c r="Z70" s="315" t="str">
        <f t="shared" ca="1" si="52"/>
        <v/>
      </c>
      <c r="AA70" s="316" t="str">
        <f t="shared" ca="1" si="53"/>
        <v/>
      </c>
      <c r="AC70" s="310" t="e">
        <f t="shared" ca="1" si="54"/>
        <v>#N/A</v>
      </c>
      <c r="AD70" s="323" t="e">
        <f t="shared" ca="1" si="55"/>
        <v>#N/A</v>
      </c>
      <c r="AE70" s="324">
        <f t="shared" ca="1" si="34"/>
        <v>656.53925990996254</v>
      </c>
      <c r="AG70" s="306">
        <f t="shared" ca="1" si="56"/>
        <v>-23.455262701628602</v>
      </c>
      <c r="AH70" s="304">
        <f t="shared" ca="1" si="57"/>
        <v>-13.990066512691591</v>
      </c>
    </row>
    <row r="71" spans="1:34" x14ac:dyDescent="0.2">
      <c r="A71" s="347">
        <f t="shared" ca="1" si="35"/>
        <v>0.01</v>
      </c>
      <c r="B71" s="304">
        <f t="shared" ca="1" si="36"/>
        <v>5.2699999999999854</v>
      </c>
      <c r="D71" s="306">
        <f t="shared" ca="1" si="37"/>
        <v>-3.665986036384203</v>
      </c>
      <c r="E71" s="307">
        <f t="shared" ca="1" si="38"/>
        <v>-23.259687981661251</v>
      </c>
      <c r="F71" s="304">
        <f t="shared" ca="1" si="39"/>
        <v>23.546815891393909</v>
      </c>
      <c r="G71" s="306">
        <f t="shared" ca="1" si="40"/>
        <v>35.926436521413173</v>
      </c>
      <c r="H71" s="307">
        <f t="shared" ca="1" si="41"/>
        <v>131.7080107462784</v>
      </c>
      <c r="I71" s="304">
        <f t="shared" ca="1" si="42"/>
        <v>136.51999463766805</v>
      </c>
      <c r="J71" s="306">
        <f t="shared" ca="1" si="43"/>
        <v>156.04741521030175</v>
      </c>
      <c r="K71" s="307">
        <f t="shared" ca="1" si="44"/>
        <v>657.8575030018244</v>
      </c>
      <c r="L71" s="304">
        <f t="shared" ca="1" si="29"/>
        <v>676.11189166410293</v>
      </c>
      <c r="M71" s="306">
        <f t="shared" ca="1" si="45"/>
        <v>1.304501382299075</v>
      </c>
      <c r="N71" s="304">
        <f t="shared" ca="1" si="46"/>
        <v>74.742423574718913</v>
      </c>
      <c r="P71" s="310">
        <f t="shared" ca="1" si="47"/>
        <v>3</v>
      </c>
      <c r="Q71" s="304">
        <f t="shared" ca="1" si="48"/>
        <v>0</v>
      </c>
      <c r="R71" s="306">
        <f t="shared" ca="1" si="49"/>
        <v>0</v>
      </c>
      <c r="S71" s="307">
        <f t="shared" ca="1" si="50"/>
        <v>4.9930000000000021</v>
      </c>
      <c r="T71" s="304">
        <f t="shared" ca="1" si="30"/>
        <v>48.981330000000021</v>
      </c>
      <c r="U71" s="311">
        <f t="shared" ca="1" si="31"/>
        <v>0</v>
      </c>
      <c r="V71" s="306">
        <f t="shared" ca="1" si="32"/>
        <v>1.146978797553412</v>
      </c>
      <c r="W71" s="304">
        <f t="shared" ca="1" si="33"/>
        <v>69.357005461223721</v>
      </c>
      <c r="Y71" s="314" t="str">
        <f t="shared" ca="1" si="51"/>
        <v/>
      </c>
      <c r="Z71" s="315" t="str">
        <f t="shared" ca="1" si="52"/>
        <v/>
      </c>
      <c r="AA71" s="316" t="str">
        <f t="shared" ca="1" si="53"/>
        <v/>
      </c>
      <c r="AC71" s="310" t="e">
        <f t="shared" ca="1" si="54"/>
        <v>#N/A</v>
      </c>
      <c r="AD71" s="323" t="e">
        <f t="shared" ca="1" si="55"/>
        <v>#N/A</v>
      </c>
      <c r="AE71" s="324">
        <f t="shared" ca="1" si="34"/>
        <v>657.8575030018244</v>
      </c>
      <c r="AG71" s="306">
        <f t="shared" ca="1" si="56"/>
        <v>-23.405067282925806</v>
      </c>
      <c r="AH71" s="304">
        <f t="shared" ca="1" si="57"/>
        <v>-13.940357255931682</v>
      </c>
    </row>
    <row r="72" spans="1:34" x14ac:dyDescent="0.2">
      <c r="A72" s="347">
        <f t="shared" ca="1" si="35"/>
        <v>0.01</v>
      </c>
      <c r="B72" s="304">
        <f t="shared" ca="1" si="36"/>
        <v>5.2799999999999851</v>
      </c>
      <c r="D72" s="306">
        <f t="shared" ca="1" si="37"/>
        <v>-3.6554988174342635</v>
      </c>
      <c r="E72" s="307">
        <f t="shared" ca="1" si="38"/>
        <v>-23.211231075135359</v>
      </c>
      <c r="F72" s="304">
        <f t="shared" ca="1" si="39"/>
        <v>23.497317285758232</v>
      </c>
      <c r="G72" s="306">
        <f t="shared" ca="1" si="40"/>
        <v>35.889881533238828</v>
      </c>
      <c r="H72" s="307">
        <f t="shared" ca="1" si="41"/>
        <v>131.47589843552706</v>
      </c>
      <c r="I72" s="304">
        <f t="shared" ca="1" si="42"/>
        <v>136.28644637636916</v>
      </c>
      <c r="J72" s="306">
        <f t="shared" ca="1" si="43"/>
        <v>156.40649680057501</v>
      </c>
      <c r="K72" s="307">
        <f t="shared" ca="1" si="44"/>
        <v>659.17342254773348</v>
      </c>
      <c r="L72" s="304">
        <f t="shared" ca="1" si="29"/>
        <v>677.47516060348744</v>
      </c>
      <c r="M72" s="306">
        <f t="shared" ca="1" si="45"/>
        <v>1.3043119586396901</v>
      </c>
      <c r="N72" s="304">
        <f t="shared" ca="1" si="46"/>
        <v>74.731570398496231</v>
      </c>
      <c r="P72" s="310">
        <f t="shared" ca="1" si="47"/>
        <v>3</v>
      </c>
      <c r="Q72" s="304">
        <f t="shared" ca="1" si="48"/>
        <v>0</v>
      </c>
      <c r="R72" s="306">
        <f t="shared" ca="1" si="49"/>
        <v>0</v>
      </c>
      <c r="S72" s="307">
        <f t="shared" ca="1" si="50"/>
        <v>4.9930000000000021</v>
      </c>
      <c r="T72" s="304">
        <f t="shared" ca="1" si="30"/>
        <v>48.981330000000021</v>
      </c>
      <c r="U72" s="311">
        <f t="shared" ca="1" si="31"/>
        <v>0</v>
      </c>
      <c r="V72" s="306">
        <f t="shared" ca="1" si="32"/>
        <v>1.1468277105182079</v>
      </c>
      <c r="W72" s="304">
        <f t="shared" ca="1" si="33"/>
        <v>69.110801923662592</v>
      </c>
      <c r="Y72" s="314" t="str">
        <f t="shared" ca="1" si="51"/>
        <v/>
      </c>
      <c r="Z72" s="315" t="str">
        <f t="shared" ca="1" si="52"/>
        <v/>
      </c>
      <c r="AA72" s="316" t="str">
        <f t="shared" ca="1" si="53"/>
        <v/>
      </c>
      <c r="AC72" s="310" t="e">
        <f t="shared" ca="1" si="54"/>
        <v>#N/A</v>
      </c>
      <c r="AD72" s="323" t="e">
        <f t="shared" ca="1" si="55"/>
        <v>#N/A</v>
      </c>
      <c r="AE72" s="324">
        <f t="shared" ca="1" si="34"/>
        <v>659.17342254773348</v>
      </c>
      <c r="AG72" s="306">
        <f t="shared" ca="1" si="56"/>
        <v>-23.355070636790018</v>
      </c>
      <c r="AH72" s="304">
        <f t="shared" ca="1" si="57"/>
        <v>-13.89084827983651</v>
      </c>
    </row>
    <row r="73" spans="1:34" x14ac:dyDescent="0.2">
      <c r="A73" s="347">
        <f t="shared" ca="1" si="35"/>
        <v>0.01</v>
      </c>
      <c r="B73" s="304">
        <f t="shared" ca="1" si="36"/>
        <v>5.2899999999999849</v>
      </c>
      <c r="D73" s="306">
        <f t="shared" ca="1" si="37"/>
        <v>-3.6450519593073802</v>
      </c>
      <c r="E73" s="307">
        <f t="shared" ca="1" si="38"/>
        <v>-23.162969157902594</v>
      </c>
      <c r="F73" s="304">
        <f t="shared" ca="1" si="39"/>
        <v>23.448017911883241</v>
      </c>
      <c r="G73" s="306">
        <f t="shared" ca="1" si="40"/>
        <v>35.853431013645753</v>
      </c>
      <c r="H73" s="307">
        <f t="shared" ca="1" si="41"/>
        <v>131.24426874394803</v>
      </c>
      <c r="I73" s="304">
        <f t="shared" ca="1" si="42"/>
        <v>136.0533961119086</v>
      </c>
      <c r="J73" s="306">
        <f t="shared" ca="1" si="43"/>
        <v>156.76521336330944</v>
      </c>
      <c r="K73" s="307">
        <f t="shared" ca="1" si="44"/>
        <v>660.48702338363091</v>
      </c>
      <c r="L73" s="304">
        <f t="shared" ca="1" si="29"/>
        <v>678.83609227781415</v>
      </c>
      <c r="M73" s="306">
        <f t="shared" ca="1" si="45"/>
        <v>1.3041220787458445</v>
      </c>
      <c r="N73" s="304">
        <f t="shared" ca="1" si="46"/>
        <v>74.720691081964489</v>
      </c>
      <c r="P73" s="310">
        <f t="shared" ca="1" si="47"/>
        <v>3</v>
      </c>
      <c r="Q73" s="304">
        <f t="shared" ca="1" si="48"/>
        <v>0</v>
      </c>
      <c r="R73" s="306">
        <f t="shared" ca="1" si="49"/>
        <v>0</v>
      </c>
      <c r="S73" s="307">
        <f t="shared" ca="1" si="50"/>
        <v>4.9930000000000021</v>
      </c>
      <c r="T73" s="304">
        <f t="shared" ca="1" si="30"/>
        <v>48.981330000000021</v>
      </c>
      <c r="U73" s="311">
        <f t="shared" ca="1" si="31"/>
        <v>0</v>
      </c>
      <c r="V73" s="306">
        <f t="shared" ca="1" si="32"/>
        <v>1.1466769089006268</v>
      </c>
      <c r="W73" s="304">
        <f t="shared" ca="1" si="33"/>
        <v>68.865587979489845</v>
      </c>
      <c r="Y73" s="314" t="str">
        <f t="shared" ca="1" si="51"/>
        <v/>
      </c>
      <c r="Z73" s="315" t="str">
        <f t="shared" ca="1" si="52"/>
        <v/>
      </c>
      <c r="AA73" s="316" t="str">
        <f t="shared" ca="1" si="53"/>
        <v/>
      </c>
      <c r="AC73" s="310" t="e">
        <f t="shared" ca="1" si="54"/>
        <v>#N/A</v>
      </c>
      <c r="AD73" s="323" t="e">
        <f t="shared" ca="1" si="55"/>
        <v>#N/A</v>
      </c>
      <c r="AE73" s="324">
        <f t="shared" ca="1" si="34"/>
        <v>660.48702338363091</v>
      </c>
      <c r="AG73" s="306">
        <f t="shared" ca="1" si="56"/>
        <v>-23.305271712054942</v>
      </c>
      <c r="AH73" s="304">
        <f t="shared" ca="1" si="57"/>
        <v>-13.841538538686674</v>
      </c>
    </row>
    <row r="74" spans="1:34" x14ac:dyDescent="0.2">
      <c r="A74" s="347">
        <f t="shared" ca="1" si="35"/>
        <v>0.01</v>
      </c>
      <c r="B74" s="304">
        <f t="shared" ca="1" si="36"/>
        <v>5.2999999999999847</v>
      </c>
      <c r="D74" s="306">
        <f t="shared" ca="1" si="37"/>
        <v>-3.6346452485627814</v>
      </c>
      <c r="E74" s="307">
        <f t="shared" ca="1" si="38"/>
        <v>-23.114901213212541</v>
      </c>
      <c r="F74" s="304">
        <f t="shared" ca="1" si="39"/>
        <v>23.398916730897493</v>
      </c>
      <c r="G74" s="306">
        <f t="shared" ca="1" si="40"/>
        <v>35.817084561160122</v>
      </c>
      <c r="H74" s="307">
        <f t="shared" ca="1" si="41"/>
        <v>131.01311973181589</v>
      </c>
      <c r="I74" s="304">
        <f t="shared" ca="1" si="42"/>
        <v>135.82084187754259</v>
      </c>
      <c r="J74" s="306">
        <f t="shared" ca="1" si="43"/>
        <v>157.12356594118347</v>
      </c>
      <c r="K74" s="307">
        <f t="shared" ca="1" si="44"/>
        <v>661.79831032600976</v>
      </c>
      <c r="L74" s="304">
        <f t="shared" ca="1" si="29"/>
        <v>680.19469163206122</v>
      </c>
      <c r="M74" s="306">
        <f t="shared" ca="1" si="45"/>
        <v>1.303931741435935</v>
      </c>
      <c r="N74" s="304">
        <f t="shared" ca="1" si="46"/>
        <v>74.709785557422805</v>
      </c>
      <c r="P74" s="310">
        <f t="shared" ca="1" si="47"/>
        <v>3</v>
      </c>
      <c r="Q74" s="304">
        <f t="shared" ca="1" si="48"/>
        <v>0</v>
      </c>
      <c r="R74" s="306">
        <f t="shared" ca="1" si="49"/>
        <v>0</v>
      </c>
      <c r="S74" s="307">
        <f t="shared" ca="1" si="50"/>
        <v>4.9930000000000021</v>
      </c>
      <c r="T74" s="304">
        <f t="shared" ca="1" si="30"/>
        <v>48.981330000000021</v>
      </c>
      <c r="U74" s="311">
        <f t="shared" ca="1" si="31"/>
        <v>0</v>
      </c>
      <c r="V74" s="306">
        <f t="shared" ca="1" si="32"/>
        <v>1.1465263920426325</v>
      </c>
      <c r="W74" s="304">
        <f t="shared" ca="1" si="33"/>
        <v>68.62135847632068</v>
      </c>
      <c r="Y74" s="314" t="str">
        <f t="shared" ca="1" si="51"/>
        <v/>
      </c>
      <c r="Z74" s="315" t="str">
        <f t="shared" ca="1" si="52"/>
        <v/>
      </c>
      <c r="AA74" s="316" t="str">
        <f t="shared" ca="1" si="53"/>
        <v/>
      </c>
      <c r="AC74" s="310" t="e">
        <f t="shared" ca="1" si="54"/>
        <v>#N/A</v>
      </c>
      <c r="AD74" s="323" t="e">
        <f t="shared" ca="1" si="55"/>
        <v>#N/A</v>
      </c>
      <c r="AE74" s="324">
        <f t="shared" ca="1" si="34"/>
        <v>661.79831032600976</v>
      </c>
      <c r="AG74" s="306">
        <f t="shared" ca="1" si="56"/>
        <v>-23.255669464454883</v>
      </c>
      <c r="AH74" s="304">
        <f t="shared" ca="1" si="57"/>
        <v>-13.792426993689128</v>
      </c>
    </row>
    <row r="75" spans="1:34" x14ac:dyDescent="0.2">
      <c r="A75" s="347">
        <f t="shared" ca="1" si="35"/>
        <v>0.01</v>
      </c>
      <c r="B75" s="304">
        <f t="shared" ca="1" si="36"/>
        <v>5.3099999999999845</v>
      </c>
      <c r="D75" s="306">
        <f t="shared" ca="1" si="37"/>
        <v>-3.6242784731685402</v>
      </c>
      <c r="E75" s="307">
        <f t="shared" ca="1" si="38"/>
        <v>-23.067026231039875</v>
      </c>
      <c r="F75" s="304">
        <f t="shared" ca="1" si="39"/>
        <v>23.350012710800709</v>
      </c>
      <c r="G75" s="306">
        <f t="shared" ca="1" si="40"/>
        <v>35.780841776428439</v>
      </c>
      <c r="H75" s="307">
        <f t="shared" ca="1" si="41"/>
        <v>130.78244946950548</v>
      </c>
      <c r="I75" s="304">
        <f t="shared" ca="1" si="42"/>
        <v>135.58878171690151</v>
      </c>
      <c r="J75" s="306">
        <f t="shared" ca="1" si="43"/>
        <v>157.48155557287143</v>
      </c>
      <c r="K75" s="307">
        <f t="shared" ca="1" si="44"/>
        <v>663.10728817201641</v>
      </c>
      <c r="L75" s="304">
        <f t="shared" ca="1" si="29"/>
        <v>681.55096359149627</v>
      </c>
      <c r="M75" s="306">
        <f t="shared" ca="1" si="45"/>
        <v>1.3037409455237756</v>
      </c>
      <c r="N75" s="304">
        <f t="shared" ca="1" si="46"/>
        <v>74.698853756907724</v>
      </c>
      <c r="P75" s="310">
        <f t="shared" ca="1" si="47"/>
        <v>3</v>
      </c>
      <c r="Q75" s="304">
        <f t="shared" ca="1" si="48"/>
        <v>0</v>
      </c>
      <c r="R75" s="306">
        <f t="shared" ca="1" si="49"/>
        <v>0</v>
      </c>
      <c r="S75" s="307">
        <f t="shared" ca="1" si="50"/>
        <v>4.9930000000000021</v>
      </c>
      <c r="T75" s="304">
        <f t="shared" ca="1" si="30"/>
        <v>48.981330000000021</v>
      </c>
      <c r="U75" s="311">
        <f t="shared" ca="1" si="31"/>
        <v>0</v>
      </c>
      <c r="V75" s="306">
        <f t="shared" ca="1" si="32"/>
        <v>1.1463761592889079</v>
      </c>
      <c r="W75" s="304">
        <f t="shared" ca="1" si="33"/>
        <v>68.378108295806612</v>
      </c>
      <c r="Y75" s="314" t="str">
        <f t="shared" ca="1" si="51"/>
        <v/>
      </c>
      <c r="Z75" s="315" t="str">
        <f t="shared" ca="1" si="52"/>
        <v/>
      </c>
      <c r="AA75" s="316" t="str">
        <f t="shared" ca="1" si="53"/>
        <v/>
      </c>
      <c r="AC75" s="310" t="e">
        <f t="shared" ca="1" si="54"/>
        <v>#N/A</v>
      </c>
      <c r="AD75" s="323" t="e">
        <f t="shared" ca="1" si="55"/>
        <v>#N/A</v>
      </c>
      <c r="AE75" s="324">
        <f t="shared" ca="1" si="34"/>
        <v>663.10728817201641</v>
      </c>
      <c r="AG75" s="306">
        <f t="shared" ca="1" si="56"/>
        <v>-23.206262856569644</v>
      </c>
      <c r="AH75" s="304">
        <f t="shared" ca="1" si="57"/>
        <v>-13.74351261292222</v>
      </c>
    </row>
    <row r="76" spans="1:34" x14ac:dyDescent="0.2">
      <c r="A76" s="347">
        <f t="shared" ca="1" si="35"/>
        <v>0.01</v>
      </c>
      <c r="B76" s="304">
        <f t="shared" ca="1" si="36"/>
        <v>5.3199999999999843</v>
      </c>
      <c r="D76" s="306">
        <f t="shared" ca="1" si="37"/>
        <v>-3.6139514224903695</v>
      </c>
      <c r="E76" s="307">
        <f t="shared" ca="1" si="38"/>
        <v>-23.019343208030921</v>
      </c>
      <c r="F76" s="304">
        <f t="shared" ca="1" si="39"/>
        <v>23.301304826409176</v>
      </c>
      <c r="G76" s="306">
        <f t="shared" ca="1" si="40"/>
        <v>35.744702262203532</v>
      </c>
      <c r="H76" s="307">
        <f t="shared" ca="1" si="41"/>
        <v>130.55225603742517</v>
      </c>
      <c r="I76" s="304">
        <f t="shared" ca="1" si="42"/>
        <v>135.35721368392228</v>
      </c>
      <c r="J76" s="306">
        <f t="shared" ca="1" si="43"/>
        <v>157.83918329306459</v>
      </c>
      <c r="K76" s="307">
        <f t="shared" ca="1" si="44"/>
        <v>664.41396169955101</v>
      </c>
      <c r="L76" s="304">
        <f t="shared" ca="1" si="29"/>
        <v>682.90491306177762</v>
      </c>
      <c r="M76" s="306">
        <f t="shared" ca="1" si="45"/>
        <v>1.3035496898185777</v>
      </c>
      <c r="N76" s="304">
        <f t="shared" ca="1" si="46"/>
        <v>74.687895612192079</v>
      </c>
      <c r="P76" s="310">
        <f t="shared" ca="1" si="47"/>
        <v>3</v>
      </c>
      <c r="Q76" s="304">
        <f t="shared" ca="1" si="48"/>
        <v>0</v>
      </c>
      <c r="R76" s="306">
        <f t="shared" ca="1" si="49"/>
        <v>0</v>
      </c>
      <c r="S76" s="307">
        <f t="shared" ca="1" si="50"/>
        <v>4.9930000000000021</v>
      </c>
      <c r="T76" s="304">
        <f t="shared" ca="1" si="30"/>
        <v>48.981330000000021</v>
      </c>
      <c r="U76" s="311">
        <f t="shared" ca="1" si="31"/>
        <v>0</v>
      </c>
      <c r="V76" s="306">
        <f t="shared" ca="1" si="32"/>
        <v>1.1462262099868414</v>
      </c>
      <c r="W76" s="304">
        <f t="shared" ca="1" si="33"/>
        <v>68.135832353366283</v>
      </c>
      <c r="Y76" s="314" t="str">
        <f t="shared" ca="1" si="51"/>
        <v/>
      </c>
      <c r="Z76" s="315" t="str">
        <f t="shared" ca="1" si="52"/>
        <v/>
      </c>
      <c r="AA76" s="316" t="str">
        <f t="shared" ca="1" si="53"/>
        <v/>
      </c>
      <c r="AC76" s="310" t="e">
        <f t="shared" ca="1" si="54"/>
        <v>#N/A</v>
      </c>
      <c r="AD76" s="323" t="e">
        <f t="shared" ca="1" si="55"/>
        <v>#N/A</v>
      </c>
      <c r="AE76" s="324">
        <f t="shared" ca="1" si="34"/>
        <v>664.41396169955101</v>
      </c>
      <c r="AG76" s="306">
        <f t="shared" ca="1" si="56"/>
        <v>-23.157050857769789</v>
      </c>
      <c r="AH76" s="304">
        <f t="shared" ca="1" si="57"/>
        <v>-13.694794371281111</v>
      </c>
    </row>
    <row r="77" spans="1:34" x14ac:dyDescent="0.2">
      <c r="A77" s="347">
        <f t="shared" ca="1" si="35"/>
        <v>0.01</v>
      </c>
      <c r="B77" s="304">
        <f t="shared" ca="1" si="36"/>
        <v>5.3299999999999841</v>
      </c>
      <c r="D77" s="306">
        <f t="shared" ca="1" si="37"/>
        <v>-3.6036638872805558</v>
      </c>
      <c r="E77" s="307">
        <f t="shared" ca="1" si="38"/>
        <v>-22.971851147450892</v>
      </c>
      <c r="F77" s="304">
        <f t="shared" ca="1" si="39"/>
        <v>23.252792059301843</v>
      </c>
      <c r="G77" s="306">
        <f t="shared" ca="1" si="40"/>
        <v>35.708665623330724</v>
      </c>
      <c r="H77" s="307">
        <f t="shared" ca="1" si="41"/>
        <v>130.32253752595065</v>
      </c>
      <c r="I77" s="304">
        <f t="shared" ca="1" si="42"/>
        <v>135.12613584278083</v>
      </c>
      <c r="J77" s="306">
        <f t="shared" ca="1" si="43"/>
        <v>158.19645013249226</v>
      </c>
      <c r="K77" s="307">
        <f t="shared" ca="1" si="44"/>
        <v>665.71833566736791</v>
      </c>
      <c r="L77" s="304">
        <f t="shared" ca="1" si="29"/>
        <v>684.25654492905835</v>
      </c>
      <c r="M77" s="306">
        <f t="shared" ca="1" si="45"/>
        <v>1.3033579731249281</v>
      </c>
      <c r="N77" s="304">
        <f t="shared" ca="1" si="46"/>
        <v>74.676911054783758</v>
      </c>
      <c r="P77" s="310">
        <f t="shared" ca="1" si="47"/>
        <v>3</v>
      </c>
      <c r="Q77" s="304">
        <f t="shared" ca="1" si="48"/>
        <v>0</v>
      </c>
      <c r="R77" s="306">
        <f t="shared" ca="1" si="49"/>
        <v>0</v>
      </c>
      <c r="S77" s="307">
        <f t="shared" ca="1" si="50"/>
        <v>4.9930000000000021</v>
      </c>
      <c r="T77" s="304">
        <f t="shared" ca="1" si="30"/>
        <v>48.981330000000021</v>
      </c>
      <c r="U77" s="311">
        <f t="shared" ca="1" si="31"/>
        <v>0</v>
      </c>
      <c r="V77" s="306">
        <f t="shared" ca="1" si="32"/>
        <v>1.1460765434865114</v>
      </c>
      <c r="W77" s="304">
        <f t="shared" ca="1" si="33"/>
        <v>67.894525597918005</v>
      </c>
      <c r="Y77" s="314" t="str">
        <f t="shared" ca="1" si="51"/>
        <v/>
      </c>
      <c r="Z77" s="315" t="str">
        <f t="shared" ca="1" si="52"/>
        <v/>
      </c>
      <c r="AA77" s="316" t="str">
        <f t="shared" ca="1" si="53"/>
        <v/>
      </c>
      <c r="AC77" s="310" t="e">
        <f t="shared" ca="1" si="54"/>
        <v>#N/A</v>
      </c>
      <c r="AD77" s="323" t="e">
        <f t="shared" ca="1" si="55"/>
        <v>#N/A</v>
      </c>
      <c r="AE77" s="324">
        <f t="shared" ca="1" si="34"/>
        <v>665.71833566736791</v>
      </c>
      <c r="AG77" s="306">
        <f t="shared" ca="1" si="56"/>
        <v>-23.108032444162603</v>
      </c>
      <c r="AH77" s="304">
        <f t="shared" ca="1" si="57"/>
        <v>-13.646271250423844</v>
      </c>
    </row>
    <row r="78" spans="1:34" x14ac:dyDescent="0.2">
      <c r="A78" s="347">
        <f t="shared" ca="1" si="35"/>
        <v>0.01</v>
      </c>
      <c r="B78" s="304">
        <f t="shared" ca="1" si="36"/>
        <v>5.3399999999999839</v>
      </c>
      <c r="D78" s="306">
        <f t="shared" ca="1" si="37"/>
        <v>-3.5934156596670008</v>
      </c>
      <c r="E78" s="307">
        <f t="shared" ca="1" si="38"/>
        <v>-22.924549059131451</v>
      </c>
      <c r="F78" s="304">
        <f t="shared" ca="1" si="39"/>
        <v>23.204473397766748</v>
      </c>
      <c r="G78" s="306">
        <f t="shared" ca="1" si="40"/>
        <v>35.672731466734056</v>
      </c>
      <c r="H78" s="307">
        <f t="shared" ca="1" si="41"/>
        <v>130.09329203535933</v>
      </c>
      <c r="I78" s="304">
        <f t="shared" ca="1" si="42"/>
        <v>134.89554626782532</v>
      </c>
      <c r="J78" s="306">
        <f t="shared" ca="1" si="43"/>
        <v>158.5533571179426</v>
      </c>
      <c r="K78" s="307">
        <f t="shared" ca="1" si="44"/>
        <v>667.02041481517449</v>
      </c>
      <c r="L78" s="304">
        <f t="shared" ca="1" si="29"/>
        <v>685.60586406008611</v>
      </c>
      <c r="M78" s="306">
        <f t="shared" ca="1" si="45"/>
        <v>1.3031657942427701</v>
      </c>
      <c r="N78" s="304">
        <f t="shared" ca="1" si="46"/>
        <v>74.665900015924564</v>
      </c>
      <c r="P78" s="310">
        <f t="shared" ca="1" si="47"/>
        <v>3</v>
      </c>
      <c r="Q78" s="304">
        <f t="shared" ca="1" si="48"/>
        <v>0</v>
      </c>
      <c r="R78" s="306">
        <f t="shared" ca="1" si="49"/>
        <v>0</v>
      </c>
      <c r="S78" s="307">
        <f t="shared" ca="1" si="50"/>
        <v>4.9930000000000021</v>
      </c>
      <c r="T78" s="304">
        <f t="shared" ca="1" si="30"/>
        <v>48.981330000000021</v>
      </c>
      <c r="U78" s="311">
        <f t="shared" ca="1" si="31"/>
        <v>0</v>
      </c>
      <c r="V78" s="306">
        <f t="shared" ca="1" si="32"/>
        <v>1.1459271591406714</v>
      </c>
      <c r="W78" s="304">
        <f t="shared" ca="1" si="33"/>
        <v>67.654183011615132</v>
      </c>
      <c r="Y78" s="314" t="str">
        <f t="shared" ca="1" si="51"/>
        <v/>
      </c>
      <c r="Z78" s="315" t="str">
        <f t="shared" ca="1" si="52"/>
        <v/>
      </c>
      <c r="AA78" s="316" t="str">
        <f t="shared" ca="1" si="53"/>
        <v/>
      </c>
      <c r="AC78" s="310" t="e">
        <f t="shared" ca="1" si="54"/>
        <v>#N/A</v>
      </c>
      <c r="AD78" s="323" t="e">
        <f t="shared" ca="1" si="55"/>
        <v>#N/A</v>
      </c>
      <c r="AE78" s="324">
        <f t="shared" ca="1" si="34"/>
        <v>667.02041481517449</v>
      </c>
      <c r="AG78" s="306">
        <f t="shared" ca="1" si="56"/>
        <v>-23.059206598538378</v>
      </c>
      <c r="AH78" s="304">
        <f t="shared" ca="1" si="57"/>
        <v>-13.597942238717801</v>
      </c>
    </row>
    <row r="79" spans="1:34" x14ac:dyDescent="0.2">
      <c r="A79" s="347">
        <f t="shared" ca="1" si="35"/>
        <v>0.01</v>
      </c>
      <c r="B79" s="304">
        <f t="shared" ca="1" si="36"/>
        <v>5.3499999999999837</v>
      </c>
      <c r="D79" s="306">
        <f t="shared" ca="1" si="37"/>
        <v>-3.5832065331423322</v>
      </c>
      <c r="E79" s="307">
        <f t="shared" ca="1" si="38"/>
        <v>-22.877435959418847</v>
      </c>
      <c r="F79" s="304">
        <f t="shared" ca="1" si="39"/>
        <v>23.156347836748015</v>
      </c>
      <c r="G79" s="306">
        <f t="shared" ca="1" si="40"/>
        <v>35.63689940140263</v>
      </c>
      <c r="H79" s="307">
        <f t="shared" ca="1" si="41"/>
        <v>129.86451767576514</v>
      </c>
      <c r="I79" s="304">
        <f t="shared" ca="1" si="42"/>
        <v>134.6654430435099</v>
      </c>
      <c r="J79" s="306">
        <f t="shared" ca="1" si="43"/>
        <v>158.90990527228328</v>
      </c>
      <c r="K79" s="307">
        <f t="shared" ca="1" si="44"/>
        <v>668.32020386373006</v>
      </c>
      <c r="L79" s="304">
        <f t="shared" ca="1" si="29"/>
        <v>686.95287530230462</v>
      </c>
      <c r="M79" s="306">
        <f t="shared" ca="1" si="45"/>
        <v>1.3029731519673826</v>
      </c>
      <c r="N79" s="304">
        <f t="shared" ca="1" si="46"/>
        <v>74.654862426589062</v>
      </c>
      <c r="P79" s="310">
        <f t="shared" ca="1" si="47"/>
        <v>3</v>
      </c>
      <c r="Q79" s="304">
        <f t="shared" ca="1" si="48"/>
        <v>0</v>
      </c>
      <c r="R79" s="306">
        <f t="shared" ca="1" si="49"/>
        <v>0</v>
      </c>
      <c r="S79" s="307">
        <f t="shared" ca="1" si="50"/>
        <v>4.9930000000000021</v>
      </c>
      <c r="T79" s="304">
        <f t="shared" ca="1" si="30"/>
        <v>48.981330000000021</v>
      </c>
      <c r="U79" s="311">
        <f t="shared" ca="1" si="31"/>
        <v>0</v>
      </c>
      <c r="V79" s="306">
        <f t="shared" ca="1" si="32"/>
        <v>1.1457780563047377</v>
      </c>
      <c r="W79" s="304">
        <f t="shared" ca="1" si="33"/>
        <v>67.414799609583923</v>
      </c>
      <c r="Y79" s="314" t="str">
        <f t="shared" ca="1" si="51"/>
        <v/>
      </c>
      <c r="Z79" s="315" t="str">
        <f t="shared" ca="1" si="52"/>
        <v/>
      </c>
      <c r="AA79" s="316" t="str">
        <f t="shared" ca="1" si="53"/>
        <v/>
      </c>
      <c r="AC79" s="310" t="e">
        <f t="shared" ca="1" si="54"/>
        <v>#N/A</v>
      </c>
      <c r="AD79" s="323" t="e">
        <f t="shared" ca="1" si="55"/>
        <v>#N/A</v>
      </c>
      <c r="AE79" s="324">
        <f t="shared" ca="1" si="34"/>
        <v>668.32020386373006</v>
      </c>
      <c r="AG79" s="306">
        <f t="shared" ca="1" si="56"/>
        <v>-23.010572310317247</v>
      </c>
      <c r="AH79" s="304">
        <f t="shared" ca="1" si="57"/>
        <v>-13.549806331186682</v>
      </c>
    </row>
    <row r="80" spans="1:34" x14ac:dyDescent="0.2">
      <c r="A80" s="347">
        <f t="shared" ca="1" si="35"/>
        <v>0.01</v>
      </c>
      <c r="B80" s="304">
        <f t="shared" ca="1" si="36"/>
        <v>5.3599999999999834</v>
      </c>
      <c r="D80" s="306">
        <f t="shared" ca="1" si="37"/>
        <v>-3.5730363025531418</v>
      </c>
      <c r="E80" s="307">
        <f t="shared" ca="1" si="38"/>
        <v>-22.830510871122527</v>
      </c>
      <c r="F80" s="304">
        <f t="shared" ca="1" si="39"/>
        <v>23.108414377793352</v>
      </c>
      <c r="G80" s="306">
        <f t="shared" ca="1" si="40"/>
        <v>35.601169038377101</v>
      </c>
      <c r="H80" s="307">
        <f t="shared" ca="1" si="41"/>
        <v>129.63621256705392</v>
      </c>
      <c r="I80" s="304">
        <f t="shared" ca="1" si="42"/>
        <v>134.43582426432877</v>
      </c>
      <c r="J80" s="306">
        <f t="shared" ca="1" si="43"/>
        <v>159.26609561448217</v>
      </c>
      <c r="K80" s="307">
        <f t="shared" ca="1" si="44"/>
        <v>669.61770751494419</v>
      </c>
      <c r="L80" s="304">
        <f t="shared" ca="1" si="29"/>
        <v>688.2975834839541</v>
      </c>
      <c r="M80" s="306">
        <f t="shared" ca="1" si="45"/>
        <v>1.3027800450893592</v>
      </c>
      <c r="N80" s="304">
        <f t="shared" ca="1" si="46"/>
        <v>74.643798217483365</v>
      </c>
      <c r="P80" s="310">
        <f t="shared" ca="1" si="47"/>
        <v>3</v>
      </c>
      <c r="Q80" s="304">
        <f t="shared" ca="1" si="48"/>
        <v>0</v>
      </c>
      <c r="R80" s="306">
        <f t="shared" ca="1" si="49"/>
        <v>0</v>
      </c>
      <c r="S80" s="307">
        <f t="shared" ca="1" si="50"/>
        <v>4.9930000000000021</v>
      </c>
      <c r="T80" s="304">
        <f t="shared" ca="1" si="30"/>
        <v>48.981330000000021</v>
      </c>
      <c r="U80" s="311">
        <f t="shared" ca="1" si="31"/>
        <v>0</v>
      </c>
      <c r="V80" s="306">
        <f t="shared" ca="1" si="32"/>
        <v>1.1456292343367753</v>
      </c>
      <c r="W80" s="304">
        <f t="shared" ca="1" si="33"/>
        <v>67.176370439663799</v>
      </c>
      <c r="Y80" s="314" t="str">
        <f t="shared" ca="1" si="51"/>
        <v/>
      </c>
      <c r="Z80" s="315" t="str">
        <f t="shared" ca="1" si="52"/>
        <v/>
      </c>
      <c r="AA80" s="316" t="str">
        <f t="shared" ca="1" si="53"/>
        <v/>
      </c>
      <c r="AC80" s="310" t="e">
        <f t="shared" ca="1" si="54"/>
        <v>#N/A</v>
      </c>
      <c r="AD80" s="323" t="e">
        <f t="shared" ca="1" si="55"/>
        <v>#N/A</v>
      </c>
      <c r="AE80" s="324">
        <f t="shared" ca="1" si="34"/>
        <v>669.61770751494419</v>
      </c>
      <c r="AG80" s="306">
        <f t="shared" ca="1" si="56"/>
        <v>-22.962128575496578</v>
      </c>
      <c r="AH80" s="304">
        <f t="shared" ca="1" si="57"/>
        <v>-13.50186252945802</v>
      </c>
    </row>
    <row r="81" spans="1:34" x14ac:dyDescent="0.2">
      <c r="A81" s="347">
        <f t="shared" ca="1" si="35"/>
        <v>0.01</v>
      </c>
      <c r="B81" s="304">
        <f t="shared" ca="1" si="36"/>
        <v>5.3699999999999832</v>
      </c>
      <c r="D81" s="306">
        <f t="shared" ca="1" si="37"/>
        <v>-3.562904764089319</v>
      </c>
      <c r="E81" s="307">
        <f t="shared" ca="1" si="38"/>
        <v>-22.783772823464208</v>
      </c>
      <c r="F81" s="304">
        <f t="shared" ca="1" si="39"/>
        <v>23.060672029002028</v>
      </c>
      <c r="G81" s="306">
        <f t="shared" ca="1" si="40"/>
        <v>35.565539990736205</v>
      </c>
      <c r="H81" s="307">
        <f t="shared" ca="1" si="41"/>
        <v>129.40837483881927</v>
      </c>
      <c r="I81" s="304">
        <f t="shared" ca="1" si="42"/>
        <v>134.20668803475112</v>
      </c>
      <c r="J81" s="306">
        <f t="shared" ca="1" si="43"/>
        <v>159.62192915962774</v>
      </c>
      <c r="K81" s="307">
        <f t="shared" ca="1" si="44"/>
        <v>670.91293045197358</v>
      </c>
      <c r="L81" s="304">
        <f t="shared" ca="1" si="29"/>
        <v>689.63999341416957</v>
      </c>
      <c r="M81" s="306">
        <f t="shared" ca="1" si="45"/>
        <v>1.3025864723945868</v>
      </c>
      <c r="N81" s="304">
        <f t="shared" ca="1" si="46"/>
        <v>74.632707319043945</v>
      </c>
      <c r="P81" s="310">
        <f t="shared" ca="1" si="47"/>
        <v>3</v>
      </c>
      <c r="Q81" s="304">
        <f t="shared" ca="1" si="48"/>
        <v>0</v>
      </c>
      <c r="R81" s="306">
        <f t="shared" ca="1" si="49"/>
        <v>0</v>
      </c>
      <c r="S81" s="307">
        <f t="shared" ca="1" si="50"/>
        <v>4.9930000000000021</v>
      </c>
      <c r="T81" s="304">
        <f t="shared" ca="1" si="30"/>
        <v>48.981330000000021</v>
      </c>
      <c r="U81" s="311">
        <f t="shared" ca="1" si="31"/>
        <v>0</v>
      </c>
      <c r="V81" s="306">
        <f t="shared" ca="1" si="32"/>
        <v>1.1454806925974801</v>
      </c>
      <c r="W81" s="304">
        <f t="shared" ca="1" si="33"/>
        <v>66.938890582149597</v>
      </c>
      <c r="Y81" s="314" t="str">
        <f t="shared" ca="1" si="51"/>
        <v/>
      </c>
      <c r="Z81" s="315" t="str">
        <f t="shared" ca="1" si="52"/>
        <v/>
      </c>
      <c r="AA81" s="316" t="str">
        <f t="shared" ca="1" si="53"/>
        <v/>
      </c>
      <c r="AC81" s="310" t="e">
        <f t="shared" ca="1" si="54"/>
        <v>#N/A</v>
      </c>
      <c r="AD81" s="323" t="e">
        <f t="shared" ca="1" si="55"/>
        <v>#N/A</v>
      </c>
      <c r="AE81" s="324">
        <f t="shared" ca="1" si="34"/>
        <v>670.91293045197358</v>
      </c>
      <c r="AG81" s="306">
        <f t="shared" ca="1" si="56"/>
        <v>-22.913874396598771</v>
      </c>
      <c r="AH81" s="304">
        <f t="shared" ca="1" si="57"/>
        <v>-13.45410984171115</v>
      </c>
    </row>
    <row r="82" spans="1:34" x14ac:dyDescent="0.2">
      <c r="A82" s="347">
        <f t="shared" ca="1" si="35"/>
        <v>0.01</v>
      </c>
      <c r="B82" s="304">
        <f t="shared" ca="1" si="36"/>
        <v>5.379999999999983</v>
      </c>
      <c r="D82" s="306">
        <f t="shared" ca="1" si="37"/>
        <v>-3.5528117152734735</v>
      </c>
      <c r="E82" s="307">
        <f t="shared" ca="1" si="38"/>
        <v>-22.737220852027367</v>
      </c>
      <c r="F82" s="304">
        <f t="shared" ca="1" si="39"/>
        <v>23.013119804973261</v>
      </c>
      <c r="G82" s="306">
        <f t="shared" ca="1" si="40"/>
        <v>35.530011873583469</v>
      </c>
      <c r="H82" s="307">
        <f t="shared" ca="1" si="41"/>
        <v>129.18100263029899</v>
      </c>
      <c r="I82" s="304">
        <f t="shared" ca="1" si="42"/>
        <v>133.97803246915629</v>
      </c>
      <c r="J82" s="306">
        <f t="shared" ca="1" si="43"/>
        <v>159.97740691894933</v>
      </c>
      <c r="K82" s="307">
        <f t="shared" ca="1" si="44"/>
        <v>672.20587733931916</v>
      </c>
      <c r="L82" s="304">
        <f t="shared" ca="1" si="29"/>
        <v>690.98010988308113</v>
      </c>
      <c r="M82" s="306">
        <f t="shared" ca="1" si="45"/>
        <v>1.3023924326642258</v>
      </c>
      <c r="N82" s="304">
        <f t="shared" ca="1" si="46"/>
        <v>74.621589661436403</v>
      </c>
      <c r="P82" s="310">
        <f t="shared" ca="1" si="47"/>
        <v>3</v>
      </c>
      <c r="Q82" s="304">
        <f t="shared" ca="1" si="48"/>
        <v>0</v>
      </c>
      <c r="R82" s="306">
        <f t="shared" ca="1" si="49"/>
        <v>0</v>
      </c>
      <c r="S82" s="307">
        <f t="shared" ca="1" si="50"/>
        <v>4.9930000000000021</v>
      </c>
      <c r="T82" s="304">
        <f t="shared" ca="1" si="30"/>
        <v>48.981330000000021</v>
      </c>
      <c r="U82" s="311">
        <f t="shared" ca="1" si="31"/>
        <v>0</v>
      </c>
      <c r="V82" s="306">
        <f t="shared" ca="1" si="32"/>
        <v>1.1453324304501704</v>
      </c>
      <c r="W82" s="304">
        <f t="shared" ca="1" si="33"/>
        <v>66.702355149536913</v>
      </c>
      <c r="Y82" s="314" t="str">
        <f t="shared" ca="1" si="51"/>
        <v/>
      </c>
      <c r="Z82" s="315" t="str">
        <f t="shared" ca="1" si="52"/>
        <v/>
      </c>
      <c r="AA82" s="316" t="str">
        <f t="shared" ca="1" si="53"/>
        <v/>
      </c>
      <c r="AC82" s="310" t="e">
        <f t="shared" ca="1" si="54"/>
        <v>#N/A</v>
      </c>
      <c r="AD82" s="323" t="e">
        <f t="shared" ca="1" si="55"/>
        <v>#N/A</v>
      </c>
      <c r="AE82" s="324">
        <f t="shared" ca="1" si="34"/>
        <v>672.20587733931916</v>
      </c>
      <c r="AG82" s="306">
        <f t="shared" ca="1" si="56"/>
        <v>-22.865808782619517</v>
      </c>
      <c r="AH82" s="304">
        <f t="shared" ca="1" si="57"/>
        <v>-13.40654728262559</v>
      </c>
    </row>
    <row r="83" spans="1:34" x14ac:dyDescent="0.2">
      <c r="A83" s="347">
        <f t="shared" ca="1" si="35"/>
        <v>0.01</v>
      </c>
      <c r="B83" s="304">
        <f t="shared" ca="1" si="36"/>
        <v>5.3899999999999828</v>
      </c>
      <c r="D83" s="306">
        <f t="shared" ca="1" si="37"/>
        <v>-3.5427569549504621</v>
      </c>
      <c r="E83" s="307">
        <f t="shared" ca="1" si="38"/>
        <v>-22.690853998707311</v>
      </c>
      <c r="F83" s="304">
        <f t="shared" ca="1" si="39"/>
        <v>22.965756726755195</v>
      </c>
      <c r="G83" s="306">
        <f t="shared" ca="1" si="40"/>
        <v>35.494584304033964</v>
      </c>
      <c r="H83" s="307">
        <f t="shared" ca="1" si="41"/>
        <v>128.95409409031191</v>
      </c>
      <c r="I83" s="304">
        <f t="shared" ca="1" si="42"/>
        <v>133.7498556917696</v>
      </c>
      <c r="J83" s="306">
        <f t="shared" ca="1" si="43"/>
        <v>160.33252989983743</v>
      </c>
      <c r="K83" s="307">
        <f t="shared" ca="1" si="44"/>
        <v>673.49655282292224</v>
      </c>
      <c r="L83" s="304">
        <f t="shared" ca="1" si="29"/>
        <v>692.31793766191095</v>
      </c>
      <c r="M83" s="306">
        <f t="shared" ca="1" si="45"/>
        <v>1.3021979246746886</v>
      </c>
      <c r="N83" s="304">
        <f t="shared" ca="1" si="46"/>
        <v>74.610445174554343</v>
      </c>
      <c r="P83" s="310">
        <f t="shared" ca="1" si="47"/>
        <v>3</v>
      </c>
      <c r="Q83" s="304">
        <f t="shared" ca="1" si="48"/>
        <v>0</v>
      </c>
      <c r="R83" s="306">
        <f t="shared" ca="1" si="49"/>
        <v>0</v>
      </c>
      <c r="S83" s="307">
        <f t="shared" ca="1" si="50"/>
        <v>4.9930000000000021</v>
      </c>
      <c r="T83" s="304">
        <f t="shared" ca="1" si="30"/>
        <v>48.981330000000021</v>
      </c>
      <c r="U83" s="311">
        <f t="shared" ca="1" si="31"/>
        <v>0</v>
      </c>
      <c r="V83" s="306">
        <f t="shared" ca="1" si="32"/>
        <v>1.1451844472607686</v>
      </c>
      <c r="W83" s="304">
        <f t="shared" ca="1" si="33"/>
        <v>66.466759286269166</v>
      </c>
      <c r="Y83" s="314" t="str">
        <f t="shared" ca="1" si="51"/>
        <v/>
      </c>
      <c r="Z83" s="315" t="str">
        <f t="shared" ca="1" si="52"/>
        <v/>
      </c>
      <c r="AA83" s="316" t="str">
        <f t="shared" ca="1" si="53"/>
        <v/>
      </c>
      <c r="AC83" s="310" t="e">
        <f t="shared" ca="1" si="54"/>
        <v>#N/A</v>
      </c>
      <c r="AD83" s="323" t="e">
        <f t="shared" ca="1" si="55"/>
        <v>#N/A</v>
      </c>
      <c r="AE83" s="324">
        <f t="shared" ca="1" si="34"/>
        <v>673.49655282292224</v>
      </c>
      <c r="AG83" s="306">
        <f t="shared" ca="1" si="56"/>
        <v>-22.817930748976622</v>
      </c>
      <c r="AH83" s="304">
        <f t="shared" ca="1" si="57"/>
        <v>-13.35917387333004</v>
      </c>
    </row>
    <row r="84" spans="1:34" x14ac:dyDescent="0.2">
      <c r="A84" s="347">
        <f t="shared" ca="1" si="35"/>
        <v>0.01</v>
      </c>
      <c r="B84" s="304">
        <f t="shared" ca="1" si="36"/>
        <v>5.3999999999999826</v>
      </c>
      <c r="D84" s="306">
        <f t="shared" ca="1" si="37"/>
        <v>-3.5327402832770076</v>
      </c>
      <c r="E84" s="307">
        <f t="shared" ca="1" si="38"/>
        <v>-22.644671311661593</v>
      </c>
      <c r="F84" s="304">
        <f t="shared" ca="1" si="39"/>
        <v>22.918581821794248</v>
      </c>
      <c r="G84" s="306">
        <f t="shared" ca="1" si="40"/>
        <v>35.459256901201194</v>
      </c>
      <c r="H84" s="307">
        <f t="shared" ca="1" si="41"/>
        <v>128.7276473771953</v>
      </c>
      <c r="I84" s="304">
        <f t="shared" ca="1" si="42"/>
        <v>133.52215583659859</v>
      </c>
      <c r="J84" s="306">
        <f t="shared" ca="1" si="43"/>
        <v>160.68729910586359</v>
      </c>
      <c r="K84" s="307">
        <f t="shared" ca="1" si="44"/>
        <v>674.78496153025981</v>
      </c>
      <c r="L84" s="304">
        <f t="shared" ca="1" si="29"/>
        <v>693.65348150307113</v>
      </c>
      <c r="M84" s="306">
        <f t="shared" ca="1" si="45"/>
        <v>1.3020029471976184</v>
      </c>
      <c r="N84" s="304">
        <f t="shared" ca="1" si="46"/>
        <v>74.59927378801811</v>
      </c>
      <c r="P84" s="310">
        <f t="shared" ca="1" si="47"/>
        <v>3</v>
      </c>
      <c r="Q84" s="304">
        <f t="shared" ca="1" si="48"/>
        <v>0</v>
      </c>
      <c r="R84" s="306">
        <f t="shared" ca="1" si="49"/>
        <v>0</v>
      </c>
      <c r="S84" s="307">
        <f t="shared" ca="1" si="50"/>
        <v>4.9930000000000021</v>
      </c>
      <c r="T84" s="304">
        <f t="shared" ca="1" si="30"/>
        <v>48.981330000000021</v>
      </c>
      <c r="U84" s="311">
        <f t="shared" ca="1" si="31"/>
        <v>0</v>
      </c>
      <c r="V84" s="306">
        <f t="shared" ca="1" si="32"/>
        <v>1.1450367423977905</v>
      </c>
      <c r="W84" s="304">
        <f t="shared" ca="1" si="33"/>
        <v>66.232098168487312</v>
      </c>
      <c r="Y84" s="314" t="str">
        <f t="shared" ca="1" si="51"/>
        <v/>
      </c>
      <c r="Z84" s="315" t="str">
        <f t="shared" ca="1" si="52"/>
        <v/>
      </c>
      <c r="AA84" s="316" t="str">
        <f t="shared" ca="1" si="53"/>
        <v/>
      </c>
      <c r="AC84" s="310" t="e">
        <f t="shared" ca="1" si="54"/>
        <v>#N/A</v>
      </c>
      <c r="AD84" s="323" t="e">
        <f t="shared" ca="1" si="55"/>
        <v>#N/A</v>
      </c>
      <c r="AE84" s="324">
        <f t="shared" ca="1" si="34"/>
        <v>674.78496153025981</v>
      </c>
      <c r="AG84" s="306">
        <f t="shared" ca="1" si="56"/>
        <v>-22.770239317459215</v>
      </c>
      <c r="AH84" s="304">
        <f t="shared" ca="1" si="57"/>
        <v>-13.31198864135172</v>
      </c>
    </row>
    <row r="85" spans="1:34" x14ac:dyDescent="0.2">
      <c r="A85" s="347">
        <f t="shared" ca="1" si="35"/>
        <v>0.01</v>
      </c>
      <c r="B85" s="304">
        <f t="shared" ca="1" si="36"/>
        <v>5.4099999999999824</v>
      </c>
      <c r="D85" s="306">
        <f t="shared" ca="1" si="37"/>
        <v>-3.5227615017114235</v>
      </c>
      <c r="E85" s="307">
        <f t="shared" ca="1" si="38"/>
        <v>-22.598671845260967</v>
      </c>
      <c r="F85" s="304">
        <f t="shared" ca="1" si="39"/>
        <v>22.871594123884996</v>
      </c>
      <c r="G85" s="306">
        <f t="shared" ca="1" si="40"/>
        <v>35.42402928618408</v>
      </c>
      <c r="H85" s="307">
        <f t="shared" ca="1" si="41"/>
        <v>128.50166065874268</v>
      </c>
      <c r="I85" s="304">
        <f t="shared" ca="1" si="42"/>
        <v>133.29493104736986</v>
      </c>
      <c r="J85" s="306">
        <f t="shared" ca="1" si="43"/>
        <v>161.04171553680052</v>
      </c>
      <c r="K85" s="307">
        <f t="shared" ca="1" si="44"/>
        <v>676.07110807043955</v>
      </c>
      <c r="L85" s="304">
        <f t="shared" ca="1" si="29"/>
        <v>694.98674614026106</v>
      </c>
      <c r="M85" s="306">
        <f t="shared" ca="1" si="45"/>
        <v>1.301807498999868</v>
      </c>
      <c r="N85" s="304">
        <f t="shared" ca="1" si="46"/>
        <v>74.588075431173579</v>
      </c>
      <c r="P85" s="310">
        <f t="shared" ca="1" si="47"/>
        <v>3</v>
      </c>
      <c r="Q85" s="304">
        <f t="shared" ca="1" si="48"/>
        <v>0</v>
      </c>
      <c r="R85" s="306">
        <f t="shared" ca="1" si="49"/>
        <v>0</v>
      </c>
      <c r="S85" s="307">
        <f t="shared" ca="1" si="50"/>
        <v>4.9930000000000021</v>
      </c>
      <c r="T85" s="304">
        <f t="shared" ca="1" si="30"/>
        <v>48.981330000000021</v>
      </c>
      <c r="U85" s="311">
        <f t="shared" ca="1" si="31"/>
        <v>0</v>
      </c>
      <c r="V85" s="306">
        <f t="shared" ca="1" si="32"/>
        <v>1.1448893152323294</v>
      </c>
      <c r="W85" s="304">
        <f t="shared" ca="1" si="33"/>
        <v>65.998367003781681</v>
      </c>
      <c r="Y85" s="314" t="str">
        <f t="shared" ca="1" si="51"/>
        <v/>
      </c>
      <c r="Z85" s="315" t="str">
        <f t="shared" ca="1" si="52"/>
        <v/>
      </c>
      <c r="AA85" s="316" t="str">
        <f t="shared" ca="1" si="53"/>
        <v/>
      </c>
      <c r="AC85" s="310" t="e">
        <f t="shared" ca="1" si="54"/>
        <v>#N/A</v>
      </c>
      <c r="AD85" s="323" t="e">
        <f t="shared" ca="1" si="55"/>
        <v>#N/A</v>
      </c>
      <c r="AE85" s="324">
        <f t="shared" ca="1" si="34"/>
        <v>676.07110807043955</v>
      </c>
      <c r="AG85" s="306">
        <f t="shared" ca="1" si="56"/>
        <v>-22.722733516177481</v>
      </c>
      <c r="AH85" s="304">
        <f t="shared" ca="1" si="57"/>
        <v>-13.26499062056625</v>
      </c>
    </row>
    <row r="86" spans="1:34" x14ac:dyDescent="0.2">
      <c r="A86" s="347">
        <f t="shared" ca="1" si="35"/>
        <v>0.01</v>
      </c>
      <c r="B86" s="304">
        <f t="shared" ca="1" si="36"/>
        <v>5.4199999999999822</v>
      </c>
      <c r="D86" s="306">
        <f t="shared" ca="1" si="37"/>
        <v>-3.5128204130034146</v>
      </c>
      <c r="E86" s="307">
        <f t="shared" ca="1" si="38"/>
        <v>-22.552854660040708</v>
      </c>
      <c r="F86" s="304">
        <f t="shared" ca="1" si="39"/>
        <v>22.824792673120456</v>
      </c>
      <c r="G86" s="306">
        <f t="shared" ca="1" si="40"/>
        <v>35.388901082054048</v>
      </c>
      <c r="H86" s="307">
        <f t="shared" ca="1" si="41"/>
        <v>128.27613211214228</v>
      </c>
      <c r="I86" s="304">
        <f t="shared" ca="1" si="42"/>
        <v>133.06817947746632</v>
      </c>
      <c r="J86" s="306">
        <f t="shared" ca="1" si="43"/>
        <v>161.39578018864171</v>
      </c>
      <c r="K86" s="307">
        <f t="shared" ca="1" si="44"/>
        <v>677.354997034294</v>
      </c>
      <c r="L86" s="304">
        <f t="shared" ca="1" si="29"/>
        <v>696.31773628856297</v>
      </c>
      <c r="M86" s="306">
        <f t="shared" ca="1" si="45"/>
        <v>1.3016115788434781</v>
      </c>
      <c r="N86" s="304">
        <f t="shared" ca="1" si="46"/>
        <v>74.576850033090892</v>
      </c>
      <c r="P86" s="310">
        <f t="shared" ca="1" si="47"/>
        <v>3</v>
      </c>
      <c r="Q86" s="304">
        <f t="shared" ca="1" si="48"/>
        <v>0</v>
      </c>
      <c r="R86" s="306">
        <f t="shared" ca="1" si="49"/>
        <v>0</v>
      </c>
      <c r="S86" s="307">
        <f t="shared" ca="1" si="50"/>
        <v>4.9930000000000021</v>
      </c>
      <c r="T86" s="304">
        <f t="shared" ca="1" si="30"/>
        <v>48.981330000000021</v>
      </c>
      <c r="U86" s="311">
        <f t="shared" ca="1" si="31"/>
        <v>0</v>
      </c>
      <c r="V86" s="306">
        <f t="shared" ca="1" si="32"/>
        <v>1.1447421651380441</v>
      </c>
      <c r="W86" s="304">
        <f t="shared" ca="1" si="33"/>
        <v>65.765561030946216</v>
      </c>
      <c r="Y86" s="314" t="str">
        <f t="shared" ca="1" si="51"/>
        <v/>
      </c>
      <c r="Z86" s="315" t="str">
        <f t="shared" ca="1" si="52"/>
        <v/>
      </c>
      <c r="AA86" s="316" t="str">
        <f t="shared" ca="1" si="53"/>
        <v/>
      </c>
      <c r="AC86" s="310" t="e">
        <f t="shared" ca="1" si="54"/>
        <v>#N/A</v>
      </c>
      <c r="AD86" s="323" t="e">
        <f t="shared" ca="1" si="55"/>
        <v>#N/A</v>
      </c>
      <c r="AE86" s="324">
        <f t="shared" ca="1" si="34"/>
        <v>677.354997034294</v>
      </c>
      <c r="AG86" s="306">
        <f t="shared" ca="1" si="56"/>
        <v>-22.675412379512778</v>
      </c>
      <c r="AH86" s="304">
        <f t="shared" ca="1" si="57"/>
        <v>-13.218178851147938</v>
      </c>
    </row>
    <row r="87" spans="1:34" x14ac:dyDescent="0.2">
      <c r="A87" s="347">
        <f t="shared" ca="1" si="35"/>
        <v>0.01</v>
      </c>
      <c r="B87" s="304">
        <f t="shared" ca="1" si="36"/>
        <v>5.429999999999982</v>
      </c>
      <c r="D87" s="306">
        <f t="shared" ca="1" si="37"/>
        <v>-3.5029168211839909</v>
      </c>
      <c r="E87" s="307">
        <f t="shared" ca="1" si="38"/>
        <v>-22.507218822652469</v>
      </c>
      <c r="F87" s="304">
        <f t="shared" ca="1" si="39"/>
        <v>22.778176515842862</v>
      </c>
      <c r="G87" s="306">
        <f t="shared" ca="1" si="40"/>
        <v>35.353871913842205</v>
      </c>
      <c r="H87" s="307">
        <f t="shared" ca="1" si="41"/>
        <v>128.05105992391574</v>
      </c>
      <c r="I87" s="304">
        <f t="shared" ca="1" si="42"/>
        <v>132.84189928986495</v>
      </c>
      <c r="J87" s="306">
        <f t="shared" ca="1" si="43"/>
        <v>161.74949405362119</v>
      </c>
      <c r="K87" s="307">
        <f t="shared" ca="1" si="44"/>
        <v>678.63663299447433</v>
      </c>
      <c r="L87" s="304">
        <f t="shared" ca="1" si="29"/>
        <v>697.64645664453803</v>
      </c>
      <c r="M87" s="306">
        <f t="shared" ca="1" si="45"/>
        <v>1.301415185485657</v>
      </c>
      <c r="N87" s="304">
        <f t="shared" ca="1" si="46"/>
        <v>74.565597522563337</v>
      </c>
      <c r="P87" s="310">
        <f t="shared" ca="1" si="47"/>
        <v>3</v>
      </c>
      <c r="Q87" s="304">
        <f t="shared" ca="1" si="48"/>
        <v>0</v>
      </c>
      <c r="R87" s="306">
        <f t="shared" ca="1" si="49"/>
        <v>0</v>
      </c>
      <c r="S87" s="307">
        <f t="shared" ca="1" si="50"/>
        <v>4.9930000000000021</v>
      </c>
      <c r="T87" s="304">
        <f t="shared" ca="1" si="30"/>
        <v>48.981330000000021</v>
      </c>
      <c r="U87" s="311">
        <f t="shared" ca="1" si="31"/>
        <v>0</v>
      </c>
      <c r="V87" s="306">
        <f t="shared" ca="1" si="32"/>
        <v>1.1445952914911444</v>
      </c>
      <c r="W87" s="304">
        <f t="shared" ca="1" si="33"/>
        <v>65.5336755197348</v>
      </c>
      <c r="Y87" s="314" t="str">
        <f t="shared" ca="1" si="51"/>
        <v/>
      </c>
      <c r="Z87" s="315" t="str">
        <f t="shared" ca="1" si="52"/>
        <v/>
      </c>
      <c r="AA87" s="316" t="str">
        <f t="shared" ca="1" si="53"/>
        <v/>
      </c>
      <c r="AC87" s="310" t="e">
        <f t="shared" ca="1" si="54"/>
        <v>#N/A</v>
      </c>
      <c r="AD87" s="323" t="e">
        <f t="shared" ca="1" si="55"/>
        <v>#N/A</v>
      </c>
      <c r="AE87" s="324">
        <f t="shared" ca="1" si="34"/>
        <v>678.63663299447433</v>
      </c>
      <c r="AG87" s="306">
        <f t="shared" ca="1" si="56"/>
        <v>-22.628274948068295</v>
      </c>
      <c r="AH87" s="304">
        <f t="shared" ca="1" si="57"/>
        <v>-13.171552379520566</v>
      </c>
    </row>
    <row r="88" spans="1:34" x14ac:dyDescent="0.2">
      <c r="A88" s="347">
        <f t="shared" ca="1" si="35"/>
        <v>0.01</v>
      </c>
      <c r="B88" s="304">
        <f t="shared" ca="1" si="36"/>
        <v>5.4399999999999817</v>
      </c>
      <c r="D88" s="306">
        <f t="shared" ca="1" si="37"/>
        <v>-3.4930505315554479</v>
      </c>
      <c r="E88" s="307">
        <f t="shared" ca="1" si="38"/>
        <v>-22.461763405816498</v>
      </c>
      <c r="F88" s="304">
        <f t="shared" ca="1" si="39"/>
        <v>22.73174470459487</v>
      </c>
      <c r="G88" s="306">
        <f t="shared" ca="1" si="40"/>
        <v>35.318941408526648</v>
      </c>
      <c r="H88" s="307">
        <f t="shared" ca="1" si="41"/>
        <v>127.82644228985758</v>
      </c>
      <c r="I88" s="304">
        <f t="shared" ca="1" si="42"/>
        <v>132.61608865707518</v>
      </c>
      <c r="J88" s="306">
        <f t="shared" ca="1" si="43"/>
        <v>162.10285812023304</v>
      </c>
      <c r="K88" s="307">
        <f t="shared" ca="1" si="44"/>
        <v>679.9160205055432</v>
      </c>
      <c r="L88" s="304">
        <f t="shared" ca="1" si="29"/>
        <v>698.97291188632096</v>
      </c>
      <c r="M88" s="306">
        <f t="shared" ca="1" si="45"/>
        <v>1.3012183176787571</v>
      </c>
      <c r="N88" s="304">
        <f t="shared" ca="1" si="46"/>
        <v>74.55431782810598</v>
      </c>
      <c r="P88" s="310">
        <f t="shared" ca="1" si="47"/>
        <v>3</v>
      </c>
      <c r="Q88" s="304">
        <f t="shared" ca="1" si="48"/>
        <v>0</v>
      </c>
      <c r="R88" s="306">
        <f t="shared" ca="1" si="49"/>
        <v>0</v>
      </c>
      <c r="S88" s="307">
        <f t="shared" ca="1" si="50"/>
        <v>4.9930000000000021</v>
      </c>
      <c r="T88" s="304">
        <f t="shared" ca="1" si="30"/>
        <v>48.981330000000021</v>
      </c>
      <c r="U88" s="311">
        <f t="shared" ca="1" si="31"/>
        <v>0</v>
      </c>
      <c r="V88" s="306">
        <f t="shared" ca="1" si="32"/>
        <v>1.1444486936703786</v>
      </c>
      <c r="W88" s="304">
        <f t="shared" ca="1" si="33"/>
        <v>65.302705770620037</v>
      </c>
      <c r="Y88" s="314" t="str">
        <f t="shared" ca="1" si="51"/>
        <v/>
      </c>
      <c r="Z88" s="315" t="str">
        <f t="shared" ca="1" si="52"/>
        <v/>
      </c>
      <c r="AA88" s="316" t="str">
        <f t="shared" ca="1" si="53"/>
        <v/>
      </c>
      <c r="AC88" s="310" t="e">
        <f t="shared" ca="1" si="54"/>
        <v>#N/A</v>
      </c>
      <c r="AD88" s="323" t="e">
        <f t="shared" ca="1" si="55"/>
        <v>#N/A</v>
      </c>
      <c r="AE88" s="324">
        <f t="shared" ca="1" si="34"/>
        <v>679.9160205055432</v>
      </c>
      <c r="AG88" s="306">
        <f t="shared" ca="1" si="56"/>
        <v>-22.58132026862009</v>
      </c>
      <c r="AH88" s="304">
        <f t="shared" ca="1" si="57"/>
        <v>-13.125110258308586</v>
      </c>
    </row>
    <row r="89" spans="1:34" x14ac:dyDescent="0.2">
      <c r="A89" s="347">
        <f t="shared" ca="1" si="35"/>
        <v>0.01</v>
      </c>
      <c r="B89" s="304">
        <f t="shared" ca="1" si="36"/>
        <v>5.4499999999999815</v>
      </c>
      <c r="D89" s="306">
        <f t="shared" ca="1" si="37"/>
        <v>-3.4832213506814815</v>
      </c>
      <c r="E89" s="307">
        <f t="shared" ca="1" si="38"/>
        <v>-22.416487488274353</v>
      </c>
      <c r="F89" s="304">
        <f t="shared" ca="1" si="39"/>
        <v>22.685496298071239</v>
      </c>
      <c r="G89" s="306">
        <f t="shared" ca="1" si="40"/>
        <v>35.28410919501983</v>
      </c>
      <c r="H89" s="307">
        <f t="shared" ca="1" si="41"/>
        <v>127.60227741497484</v>
      </c>
      <c r="I89" s="304">
        <f t="shared" ca="1" si="42"/>
        <v>132.39074576107757</v>
      </c>
      <c r="J89" s="306">
        <f t="shared" ca="1" si="43"/>
        <v>162.45587337325077</v>
      </c>
      <c r="K89" s="307">
        <f t="shared" ca="1" si="44"/>
        <v>681.19316410406736</v>
      </c>
      <c r="L89" s="304">
        <f t="shared" ca="1" si="29"/>
        <v>700.29710667371501</v>
      </c>
      <c r="M89" s="306">
        <f t="shared" ca="1" si="45"/>
        <v>1.301020974170255</v>
      </c>
      <c r="N89" s="304">
        <f t="shared" ca="1" si="46"/>
        <v>74.543010877954501</v>
      </c>
      <c r="P89" s="310">
        <f t="shared" ca="1" si="47"/>
        <v>3</v>
      </c>
      <c r="Q89" s="304">
        <f t="shared" ca="1" si="48"/>
        <v>0</v>
      </c>
      <c r="R89" s="306">
        <f t="shared" ca="1" si="49"/>
        <v>0</v>
      </c>
      <c r="S89" s="307">
        <f t="shared" ca="1" si="50"/>
        <v>4.9930000000000021</v>
      </c>
      <c r="T89" s="304">
        <f t="shared" ca="1" si="30"/>
        <v>48.981330000000021</v>
      </c>
      <c r="U89" s="311">
        <f t="shared" ca="1" si="31"/>
        <v>0</v>
      </c>
      <c r="V89" s="306">
        <f t="shared" ca="1" si="32"/>
        <v>1.1443023710570199</v>
      </c>
      <c r="W89" s="304">
        <f t="shared" ca="1" si="33"/>
        <v>65.072647114554087</v>
      </c>
      <c r="Y89" s="314" t="str">
        <f t="shared" ca="1" si="51"/>
        <v/>
      </c>
      <c r="Z89" s="315" t="str">
        <f t="shared" ca="1" si="52"/>
        <v/>
      </c>
      <c r="AA89" s="316" t="str">
        <f t="shared" ca="1" si="53"/>
        <v/>
      </c>
      <c r="AC89" s="310" t="e">
        <f t="shared" ca="1" si="54"/>
        <v>#N/A</v>
      </c>
      <c r="AD89" s="323" t="e">
        <f t="shared" ca="1" si="55"/>
        <v>#N/A</v>
      </c>
      <c r="AE89" s="324">
        <f t="shared" ca="1" si="34"/>
        <v>681.19316410406736</v>
      </c>
      <c r="AG89" s="306">
        <f t="shared" ca="1" si="56"/>
        <v>-22.534547394068596</v>
      </c>
      <c r="AH89" s="304">
        <f t="shared" ca="1" si="57"/>
        <v>-13.078851546288806</v>
      </c>
    </row>
    <row r="90" spans="1:34" x14ac:dyDescent="0.2">
      <c r="A90" s="347">
        <f t="shared" ca="1" si="35"/>
        <v>0.01</v>
      </c>
      <c r="B90" s="304">
        <f t="shared" ca="1" si="36"/>
        <v>5.4599999999999813</v>
      </c>
      <c r="D90" s="306">
        <f t="shared" ca="1" si="37"/>
        <v>-3.4734290863773425</v>
      </c>
      <c r="E90" s="307">
        <f t="shared" ca="1" si="38"/>
        <v>-22.371390154742016</v>
      </c>
      <c r="F90" s="304">
        <f t="shared" ca="1" si="39"/>
        <v>22.639430361070929</v>
      </c>
      <c r="G90" s="306">
        <f t="shared" ca="1" si="40"/>
        <v>35.249374904156056</v>
      </c>
      <c r="H90" s="307">
        <f t="shared" ca="1" si="41"/>
        <v>127.37856351342741</v>
      </c>
      <c r="I90" s="304">
        <f t="shared" ca="1" si="42"/>
        <v>132.165868793263</v>
      </c>
      <c r="J90" s="306">
        <f t="shared" ca="1" si="43"/>
        <v>162.80854079374666</v>
      </c>
      <c r="K90" s="307">
        <f t="shared" ca="1" si="44"/>
        <v>682.46806830870935</v>
      </c>
      <c r="L90" s="304">
        <f t="shared" ca="1" si="29"/>
        <v>701.61904564828501</v>
      </c>
      <c r="M90" s="306">
        <f t="shared" ca="1" si="45"/>
        <v>1.3008231537027284</v>
      </c>
      <c r="N90" s="304">
        <f t="shared" ca="1" si="46"/>
        <v>74.531676600063918</v>
      </c>
      <c r="P90" s="310">
        <f t="shared" ca="1" si="47"/>
        <v>3</v>
      </c>
      <c r="Q90" s="304">
        <f t="shared" ca="1" si="48"/>
        <v>0</v>
      </c>
      <c r="R90" s="306">
        <f t="shared" ca="1" si="49"/>
        <v>0</v>
      </c>
      <c r="S90" s="307">
        <f t="shared" ca="1" si="50"/>
        <v>4.9930000000000021</v>
      </c>
      <c r="T90" s="304">
        <f t="shared" ca="1" si="30"/>
        <v>48.981330000000021</v>
      </c>
      <c r="U90" s="311">
        <f t="shared" ca="1" si="31"/>
        <v>0</v>
      </c>
      <c r="V90" s="306">
        <f t="shared" ca="1" si="32"/>
        <v>1.1441563230348522</v>
      </c>
      <c r="W90" s="304">
        <f t="shared" ca="1" si="33"/>
        <v>64.843494912731501</v>
      </c>
      <c r="Y90" s="314" t="str">
        <f t="shared" ca="1" si="51"/>
        <v/>
      </c>
      <c r="Z90" s="315" t="str">
        <f t="shared" ca="1" si="52"/>
        <v/>
      </c>
      <c r="AA90" s="316" t="str">
        <f t="shared" ca="1" si="53"/>
        <v/>
      </c>
      <c r="AC90" s="310" t="e">
        <f t="shared" ca="1" si="54"/>
        <v>#N/A</v>
      </c>
      <c r="AD90" s="323" t="e">
        <f t="shared" ca="1" si="55"/>
        <v>#N/A</v>
      </c>
      <c r="AE90" s="324">
        <f t="shared" ca="1" si="34"/>
        <v>682.46806830870935</v>
      </c>
      <c r="AG90" s="306">
        <f t="shared" ca="1" si="56"/>
        <v>-22.48795538339062</v>
      </c>
      <c r="AH90" s="304">
        <f t="shared" ca="1" si="57"/>
        <v>-13.032775308342492</v>
      </c>
    </row>
    <row r="91" spans="1:34" x14ac:dyDescent="0.2">
      <c r="A91" s="347">
        <f t="shared" ca="1" si="35"/>
        <v>0.01</v>
      </c>
      <c r="B91" s="304">
        <f t="shared" ca="1" si="36"/>
        <v>5.4699999999999811</v>
      </c>
      <c r="D91" s="306">
        <f t="shared" ca="1" si="37"/>
        <v>-3.4636735477001133</v>
      </c>
      <c r="E91" s="307">
        <f t="shared" ca="1" si="38"/>
        <v>-22.326470495863404</v>
      </c>
      <c r="F91" s="304">
        <f t="shared" ca="1" si="39"/>
        <v>22.593545964449596</v>
      </c>
      <c r="G91" s="306">
        <f t="shared" ca="1" si="40"/>
        <v>35.214738168679055</v>
      </c>
      <c r="H91" s="307">
        <f t="shared" ca="1" si="41"/>
        <v>127.15529880846877</v>
      </c>
      <c r="I91" s="304">
        <f t="shared" ca="1" si="42"/>
        <v>131.94145595437243</v>
      </c>
      <c r="J91" s="306">
        <f t="shared" ca="1" si="43"/>
        <v>163.16086135911084</v>
      </c>
      <c r="K91" s="307">
        <f t="shared" ca="1" si="44"/>
        <v>683.74073762031878</v>
      </c>
      <c r="L91" s="304">
        <f t="shared" ca="1" si="29"/>
        <v>702.93873343345115</v>
      </c>
      <c r="M91" s="306">
        <f t="shared" ca="1" si="45"/>
        <v>1.3006248550138353</v>
      </c>
      <c r="N91" s="304">
        <f t="shared" ca="1" si="46"/>
        <v>74.520314922107374</v>
      </c>
      <c r="P91" s="310">
        <f t="shared" ca="1" si="47"/>
        <v>3</v>
      </c>
      <c r="Q91" s="304">
        <f t="shared" ca="1" si="48"/>
        <v>0</v>
      </c>
      <c r="R91" s="306">
        <f t="shared" ca="1" si="49"/>
        <v>0</v>
      </c>
      <c r="S91" s="307">
        <f t="shared" ca="1" si="50"/>
        <v>4.9930000000000021</v>
      </c>
      <c r="T91" s="304">
        <f t="shared" ca="1" si="30"/>
        <v>48.981330000000021</v>
      </c>
      <c r="U91" s="311">
        <f t="shared" ca="1" si="31"/>
        <v>0</v>
      </c>
      <c r="V91" s="306">
        <f t="shared" ca="1" si="32"/>
        <v>1.1440105489901577</v>
      </c>
      <c r="W91" s="304">
        <f t="shared" ca="1" si="33"/>
        <v>64.615244556354483</v>
      </c>
      <c r="Y91" s="314" t="str">
        <f t="shared" ca="1" si="51"/>
        <v/>
      </c>
      <c r="Z91" s="315" t="str">
        <f t="shared" ca="1" si="52"/>
        <v/>
      </c>
      <c r="AA91" s="316" t="str">
        <f t="shared" ca="1" si="53"/>
        <v/>
      </c>
      <c r="AC91" s="310" t="e">
        <f t="shared" ca="1" si="54"/>
        <v>#N/A</v>
      </c>
      <c r="AD91" s="323" t="e">
        <f t="shared" ca="1" si="55"/>
        <v>#N/A</v>
      </c>
      <c r="AE91" s="324">
        <f t="shared" ca="1" si="34"/>
        <v>683.74073762031878</v>
      </c>
      <c r="AG91" s="306">
        <f t="shared" ca="1" si="56"/>
        <v>-22.441543301591629</v>
      </c>
      <c r="AH91" s="304">
        <f t="shared" ca="1" si="57"/>
        <v>-12.986880615407866</v>
      </c>
    </row>
    <row r="92" spans="1:34" x14ac:dyDescent="0.2">
      <c r="A92" s="347">
        <f t="shared" ca="1" si="35"/>
        <v>0.01</v>
      </c>
      <c r="B92" s="304">
        <f t="shared" ca="1" si="36"/>
        <v>5.4799999999999809</v>
      </c>
      <c r="D92" s="306">
        <f t="shared" ca="1" si="37"/>
        <v>-3.453954544939053</v>
      </c>
      <c r="E92" s="307">
        <f t="shared" ca="1" si="38"/>
        <v>-22.281727608164367</v>
      </c>
      <c r="F92" s="304">
        <f t="shared" ca="1" si="39"/>
        <v>22.547842185072593</v>
      </c>
      <c r="G92" s="306">
        <f t="shared" ca="1" si="40"/>
        <v>35.180198623229664</v>
      </c>
      <c r="H92" s="307">
        <f t="shared" ca="1" si="41"/>
        <v>126.93248153238713</v>
      </c>
      <c r="I92" s="304">
        <f t="shared" ca="1" si="42"/>
        <v>131.71750545443717</v>
      </c>
      <c r="J92" s="306">
        <f t="shared" ca="1" si="43"/>
        <v>163.51283604307039</v>
      </c>
      <c r="K92" s="307">
        <f t="shared" ca="1" si="44"/>
        <v>685.01117652202311</v>
      </c>
      <c r="L92" s="304">
        <f t="shared" ca="1" si="29"/>
        <v>704.25617463458161</v>
      </c>
      <c r="M92" s="306">
        <f t="shared" ca="1" si="45"/>
        <v>1.3004260768362905</v>
      </c>
      <c r="N92" s="304">
        <f t="shared" ca="1" si="46"/>
        <v>74.50892577147475</v>
      </c>
      <c r="P92" s="310">
        <f t="shared" ca="1" si="47"/>
        <v>3</v>
      </c>
      <c r="Q92" s="304">
        <f t="shared" ca="1" si="48"/>
        <v>0</v>
      </c>
      <c r="R92" s="306">
        <f t="shared" ca="1" si="49"/>
        <v>0</v>
      </c>
      <c r="S92" s="307">
        <f t="shared" ca="1" si="50"/>
        <v>4.9930000000000021</v>
      </c>
      <c r="T92" s="304">
        <f t="shared" ca="1" si="30"/>
        <v>48.981330000000021</v>
      </c>
      <c r="U92" s="311">
        <f t="shared" ca="1" si="31"/>
        <v>0</v>
      </c>
      <c r="V92" s="306">
        <f t="shared" ca="1" si="32"/>
        <v>1.143865048311705</v>
      </c>
      <c r="W92" s="304">
        <f t="shared" ca="1" si="33"/>
        <v>64.387891466400404</v>
      </c>
      <c r="Y92" s="314" t="str">
        <f t="shared" ca="1" si="51"/>
        <v/>
      </c>
      <c r="Z92" s="315" t="str">
        <f t="shared" ca="1" si="52"/>
        <v/>
      </c>
      <c r="AA92" s="316" t="str">
        <f t="shared" ca="1" si="53"/>
        <v/>
      </c>
      <c r="AC92" s="310" t="e">
        <f t="shared" ca="1" si="54"/>
        <v>#N/A</v>
      </c>
      <c r="AD92" s="323" t="e">
        <f t="shared" ca="1" si="55"/>
        <v>#N/A</v>
      </c>
      <c r="AE92" s="324">
        <f t="shared" ca="1" si="34"/>
        <v>685.01117652202311</v>
      </c>
      <c r="AG92" s="306">
        <f t="shared" ca="1" si="56"/>
        <v>-22.395310219658633</v>
      </c>
      <c r="AH92" s="304">
        <f t="shared" ca="1" si="57"/>
        <v>-12.941166544433097</v>
      </c>
    </row>
    <row r="93" spans="1:34" x14ac:dyDescent="0.2">
      <c r="A93" s="347">
        <f t="shared" ca="1" si="35"/>
        <v>0.01</v>
      </c>
      <c r="B93" s="304">
        <f t="shared" ca="1" si="36"/>
        <v>5.4899999999999807</v>
      </c>
      <c r="D93" s="306">
        <f t="shared" ca="1" si="37"/>
        <v>-3.4442718896060676</v>
      </c>
      <c r="E93" s="307">
        <f t="shared" ca="1" si="38"/>
        <v>-22.237160594007097</v>
      </c>
      <c r="F93" s="304">
        <f t="shared" ca="1" si="39"/>
        <v>22.502318105768406</v>
      </c>
      <c r="G93" s="306">
        <f t="shared" ca="1" si="40"/>
        <v>35.145755904333605</v>
      </c>
      <c r="H93" s="307">
        <f t="shared" ca="1" si="41"/>
        <v>126.71010992644706</v>
      </c>
      <c r="I93" s="304">
        <f t="shared" ca="1" si="42"/>
        <v>131.49401551271944</v>
      </c>
      <c r="J93" s="306">
        <f t="shared" ca="1" si="43"/>
        <v>163.8644658157082</v>
      </c>
      <c r="K93" s="307">
        <f t="shared" ca="1" si="44"/>
        <v>686.27938947931727</v>
      </c>
      <c r="L93" s="304">
        <f t="shared" ca="1" si="29"/>
        <v>705.57137383908366</v>
      </c>
      <c r="M93" s="306">
        <f t="shared" ca="1" si="45"/>
        <v>1.3002268178978447</v>
      </c>
      <c r="N93" s="304">
        <f t="shared" ca="1" si="46"/>
        <v>74.497509075271552</v>
      </c>
      <c r="P93" s="310">
        <f t="shared" ca="1" si="47"/>
        <v>3</v>
      </c>
      <c r="Q93" s="304">
        <f t="shared" ca="1" si="48"/>
        <v>0</v>
      </c>
      <c r="R93" s="306">
        <f t="shared" ca="1" si="49"/>
        <v>0</v>
      </c>
      <c r="S93" s="307">
        <f t="shared" ca="1" si="50"/>
        <v>4.9930000000000021</v>
      </c>
      <c r="T93" s="304">
        <f t="shared" ca="1" si="30"/>
        <v>48.981330000000021</v>
      </c>
      <c r="U93" s="311">
        <f t="shared" ca="1" si="31"/>
        <v>0</v>
      </c>
      <c r="V93" s="306">
        <f t="shared" ca="1" si="32"/>
        <v>1.1437198203907344</v>
      </c>
      <c r="W93" s="304">
        <f t="shared" ca="1" si="33"/>
        <v>64.161431093391002</v>
      </c>
      <c r="Y93" s="314" t="str">
        <f t="shared" ca="1" si="51"/>
        <v/>
      </c>
      <c r="Z93" s="315" t="str">
        <f t="shared" ca="1" si="52"/>
        <v/>
      </c>
      <c r="AA93" s="316" t="str">
        <f t="shared" ca="1" si="53"/>
        <v/>
      </c>
      <c r="AC93" s="310" t="e">
        <f t="shared" ca="1" si="54"/>
        <v>#N/A</v>
      </c>
      <c r="AD93" s="323" t="e">
        <f t="shared" ca="1" si="55"/>
        <v>#N/A</v>
      </c>
      <c r="AE93" s="324">
        <f t="shared" ca="1" si="34"/>
        <v>686.27938947931727</v>
      </c>
      <c r="AG93" s="306">
        <f t="shared" ca="1" si="56"/>
        <v>-22.349255214513427</v>
      </c>
      <c r="AH93" s="304">
        <f t="shared" ca="1" si="57"/>
        <v>-12.895632178329738</v>
      </c>
    </row>
    <row r="94" spans="1:34" x14ac:dyDescent="0.2">
      <c r="A94" s="347">
        <f t="shared" ca="1" si="35"/>
        <v>0.01</v>
      </c>
      <c r="B94" s="304">
        <f t="shared" ca="1" si="36"/>
        <v>5.4999999999999805</v>
      </c>
      <c r="D94" s="306">
        <f t="shared" ca="1" si="37"/>
        <v>-3.4346253944262157</v>
      </c>
      <c r="E94" s="307">
        <f t="shared" ca="1" si="38"/>
        <v>-22.192768561544881</v>
      </c>
      <c r="F94" s="304">
        <f t="shared" ca="1" si="39"/>
        <v>22.456972815282391</v>
      </c>
      <c r="G94" s="306">
        <f t="shared" ca="1" si="40"/>
        <v>35.111409650389341</v>
      </c>
      <c r="H94" s="307">
        <f t="shared" ca="1" si="41"/>
        <v>126.48818224083161</v>
      </c>
      <c r="I94" s="304">
        <f t="shared" ca="1" si="42"/>
        <v>131.27098435765339</v>
      </c>
      <c r="J94" s="306">
        <f t="shared" ca="1" si="43"/>
        <v>164.21575164348181</v>
      </c>
      <c r="K94" s="307">
        <f t="shared" ca="1" si="44"/>
        <v>687.54538094015368</v>
      </c>
      <c r="L94" s="304">
        <f t="shared" ca="1" si="29"/>
        <v>706.88433561649583</v>
      </c>
      <c r="M94" s="306">
        <f t="shared" ca="1" si="45"/>
        <v>1.3000270769212614</v>
      </c>
      <c r="N94" s="304">
        <f t="shared" ca="1" si="46"/>
        <v>74.486064760317504</v>
      </c>
      <c r="P94" s="310">
        <f t="shared" ca="1" si="47"/>
        <v>3</v>
      </c>
      <c r="Q94" s="304">
        <f t="shared" ca="1" si="48"/>
        <v>0</v>
      </c>
      <c r="R94" s="306">
        <f t="shared" ca="1" si="49"/>
        <v>0</v>
      </c>
      <c r="S94" s="307">
        <f t="shared" ca="1" si="50"/>
        <v>4.9930000000000021</v>
      </c>
      <c r="T94" s="304">
        <f t="shared" ca="1" si="30"/>
        <v>48.981330000000021</v>
      </c>
      <c r="U94" s="311">
        <f t="shared" ca="1" si="31"/>
        <v>0</v>
      </c>
      <c r="V94" s="306">
        <f t="shared" ca="1" si="32"/>
        <v>1.1435748646209458</v>
      </c>
      <c r="W94" s="304">
        <f t="shared" ca="1" si="33"/>
        <v>63.935858917163785</v>
      </c>
      <c r="Y94" s="314" t="str">
        <f t="shared" ca="1" si="51"/>
        <v/>
      </c>
      <c r="Z94" s="315" t="str">
        <f t="shared" ca="1" si="52"/>
        <v/>
      </c>
      <c r="AA94" s="316" t="str">
        <f t="shared" ca="1" si="53"/>
        <v/>
      </c>
      <c r="AC94" s="310" t="e">
        <f t="shared" ca="1" si="54"/>
        <v>#N/A</v>
      </c>
      <c r="AD94" s="323" t="e">
        <f t="shared" ca="1" si="55"/>
        <v>#N/A</v>
      </c>
      <c r="AE94" s="324">
        <f t="shared" ca="1" si="34"/>
        <v>687.54538094015368</v>
      </c>
      <c r="AG94" s="306">
        <f t="shared" ca="1" si="56"/>
        <v>-22.303377368966217</v>
      </c>
      <c r="AH94" s="304">
        <f t="shared" ca="1" si="57"/>
        <v>-12.850276605926492</v>
      </c>
    </row>
    <row r="95" spans="1:34" x14ac:dyDescent="0.2">
      <c r="A95" s="347">
        <f t="shared" ca="1" si="35"/>
        <v>0.01</v>
      </c>
      <c r="B95" s="304">
        <f t="shared" ca="1" si="36"/>
        <v>5.5099999999999802</v>
      </c>
      <c r="D95" s="306">
        <f t="shared" ca="1" si="37"/>
        <v>-3.4250148733283265</v>
      </c>
      <c r="E95" s="307">
        <f t="shared" ca="1" si="38"/>
        <v>-22.148550624677306</v>
      </c>
      <c r="F95" s="304">
        <f t="shared" ca="1" si="39"/>
        <v>22.411805408231032</v>
      </c>
      <c r="G95" s="306">
        <f t="shared" ca="1" si="40"/>
        <v>35.077159501656055</v>
      </c>
      <c r="H95" s="307">
        <f t="shared" ca="1" si="41"/>
        <v>126.26669673458483</v>
      </c>
      <c r="I95" s="304">
        <f t="shared" ca="1" si="42"/>
        <v>131.04841022678693</v>
      </c>
      <c r="J95" s="306">
        <f t="shared" ca="1" si="43"/>
        <v>164.56669448924202</v>
      </c>
      <c r="K95" s="307">
        <f t="shared" ca="1" si="44"/>
        <v>688.80915533503071</v>
      </c>
      <c r="L95" s="304">
        <f t="shared" ca="1" si="29"/>
        <v>708.19506451857876</v>
      </c>
      <c r="M95" s="306">
        <f t="shared" ca="1" si="45"/>
        <v>1.2998268526242951</v>
      </c>
      <c r="N95" s="304">
        <f t="shared" ca="1" si="46"/>
        <v>74.474592753145359</v>
      </c>
      <c r="P95" s="310">
        <f t="shared" ca="1" si="47"/>
        <v>3</v>
      </c>
      <c r="Q95" s="304">
        <f t="shared" ca="1" si="48"/>
        <v>0</v>
      </c>
      <c r="R95" s="306">
        <f t="shared" ca="1" si="49"/>
        <v>0</v>
      </c>
      <c r="S95" s="307">
        <f t="shared" ca="1" si="50"/>
        <v>4.9930000000000021</v>
      </c>
      <c r="T95" s="304">
        <f t="shared" ca="1" si="30"/>
        <v>48.981330000000021</v>
      </c>
      <c r="U95" s="311">
        <f t="shared" ca="1" si="31"/>
        <v>0</v>
      </c>
      <c r="V95" s="306">
        <f t="shared" ca="1" si="32"/>
        <v>1.1434301803984863</v>
      </c>
      <c r="W95" s="304">
        <f t="shared" ca="1" si="33"/>
        <v>63.711170446645973</v>
      </c>
      <c r="Y95" s="314" t="str">
        <f t="shared" ca="1" si="51"/>
        <v/>
      </c>
      <c r="Z95" s="315" t="str">
        <f t="shared" ca="1" si="52"/>
        <v/>
      </c>
      <c r="AA95" s="316" t="str">
        <f t="shared" ca="1" si="53"/>
        <v/>
      </c>
      <c r="AC95" s="310" t="e">
        <f t="shared" ca="1" si="54"/>
        <v>#N/A</v>
      </c>
      <c r="AD95" s="323" t="e">
        <f t="shared" ca="1" si="55"/>
        <v>#N/A</v>
      </c>
      <c r="AE95" s="324">
        <f t="shared" ca="1" si="34"/>
        <v>688.80915533503071</v>
      </c>
      <c r="AG95" s="306">
        <f t="shared" ca="1" si="56"/>
        <v>-22.257675771669707</v>
      </c>
      <c r="AH95" s="304">
        <f t="shared" ca="1" si="57"/>
        <v>-12.805098921923445</v>
      </c>
    </row>
    <row r="96" spans="1:34" x14ac:dyDescent="0.2">
      <c r="A96" s="347">
        <f t="shared" ca="1" si="35"/>
        <v>0.01</v>
      </c>
      <c r="B96" s="304">
        <f t="shared" ca="1" si="36"/>
        <v>5.51999999999998</v>
      </c>
      <c r="D96" s="306">
        <f t="shared" ca="1" si="37"/>
        <v>-3.4154401414357154</v>
      </c>
      <c r="E96" s="307">
        <f t="shared" ca="1" si="38"/>
        <v>-22.104505903005936</v>
      </c>
      <c r="F96" s="304">
        <f t="shared" ca="1" si="39"/>
        <v>22.366814985056649</v>
      </c>
      <c r="G96" s="306">
        <f t="shared" ca="1" si="40"/>
        <v>35.0430051002417</v>
      </c>
      <c r="H96" s="307">
        <f t="shared" ca="1" si="41"/>
        <v>126.04565167555477</v>
      </c>
      <c r="I96" s="304">
        <f t="shared" ca="1" si="42"/>
        <v>130.82629136672355</v>
      </c>
      <c r="J96" s="306">
        <f t="shared" ca="1" si="43"/>
        <v>164.91729531225153</v>
      </c>
      <c r="K96" s="307">
        <f t="shared" ca="1" si="44"/>
        <v>690.07071707708144</v>
      </c>
      <c r="L96" s="304">
        <f t="shared" ca="1" si="29"/>
        <v>709.50356507940512</v>
      </c>
      <c r="M96" s="306">
        <f t="shared" ca="1" si="45"/>
        <v>1.2996261437196679</v>
      </c>
      <c r="N96" s="304">
        <f t="shared" ca="1" si="46"/>
        <v>74.46309297999953</v>
      </c>
      <c r="P96" s="310">
        <f t="shared" ca="1" si="47"/>
        <v>3</v>
      </c>
      <c r="Q96" s="304">
        <f t="shared" ca="1" si="48"/>
        <v>0</v>
      </c>
      <c r="R96" s="306">
        <f t="shared" ca="1" si="49"/>
        <v>0</v>
      </c>
      <c r="S96" s="307">
        <f t="shared" ca="1" si="50"/>
        <v>4.9930000000000021</v>
      </c>
      <c r="T96" s="304">
        <f t="shared" ca="1" si="30"/>
        <v>48.981330000000021</v>
      </c>
      <c r="U96" s="311">
        <f t="shared" ca="1" si="31"/>
        <v>0</v>
      </c>
      <c r="V96" s="306">
        <f t="shared" ca="1" si="32"/>
        <v>1.1432857671219363</v>
      </c>
      <c r="W96" s="304">
        <f t="shared" ca="1" si="33"/>
        <v>63.48736121962974</v>
      </c>
      <c r="Y96" s="314" t="str">
        <f t="shared" ca="1" si="51"/>
        <v/>
      </c>
      <c r="Z96" s="315" t="str">
        <f t="shared" ca="1" si="52"/>
        <v/>
      </c>
      <c r="AA96" s="316" t="str">
        <f t="shared" ca="1" si="53"/>
        <v/>
      </c>
      <c r="AC96" s="310" t="e">
        <f t="shared" ca="1" si="54"/>
        <v>#N/A</v>
      </c>
      <c r="AD96" s="323" t="e">
        <f t="shared" ca="1" si="55"/>
        <v>#N/A</v>
      </c>
      <c r="AE96" s="324">
        <f t="shared" ca="1" si="34"/>
        <v>690.07071707708144</v>
      </c>
      <c r="AG96" s="306">
        <f t="shared" ca="1" si="56"/>
        <v>-22.212149517073613</v>
      </c>
      <c r="AH96" s="304">
        <f t="shared" ca="1" si="57"/>
        <v>-12.760098226846775</v>
      </c>
    </row>
    <row r="97" spans="1:34" x14ac:dyDescent="0.2">
      <c r="A97" s="347">
        <f t="shared" ca="1" si="35"/>
        <v>0.01</v>
      </c>
      <c r="B97" s="304">
        <f t="shared" ca="1" si="36"/>
        <v>5.5299999999999798</v>
      </c>
      <c r="D97" s="306">
        <f t="shared" ca="1" si="37"/>
        <v>-3.4059010150569571</v>
      </c>
      <c r="E97" s="307">
        <f t="shared" ca="1" si="38"/>
        <v>-22.060633521790251</v>
      </c>
      <c r="F97" s="304">
        <f t="shared" ca="1" si="39"/>
        <v>22.322000651982378</v>
      </c>
      <c r="G97" s="306">
        <f t="shared" ca="1" si="40"/>
        <v>35.008946090091129</v>
      </c>
      <c r="H97" s="307">
        <f t="shared" ca="1" si="41"/>
        <v>125.82504534033686</v>
      </c>
      <c r="I97" s="304">
        <f t="shared" ca="1" si="42"/>
        <v>130.6046260330649</v>
      </c>
      <c r="J97" s="306">
        <f t="shared" ca="1" si="43"/>
        <v>165.26755506820319</v>
      </c>
      <c r="K97" s="307">
        <f t="shared" ca="1" si="44"/>
        <v>691.33007056216093</v>
      </c>
      <c r="L97" s="304">
        <f t="shared" ca="1" si="29"/>
        <v>710.8098418154492</v>
      </c>
      <c r="M97" s="306">
        <f t="shared" ca="1" si="45"/>
        <v>1.2994249489150476</v>
      </c>
      <c r="N97" s="304">
        <f t="shared" ca="1" si="46"/>
        <v>74.451565366834828</v>
      </c>
      <c r="P97" s="310">
        <f t="shared" ca="1" si="47"/>
        <v>3</v>
      </c>
      <c r="Q97" s="304">
        <f t="shared" ca="1" si="48"/>
        <v>0</v>
      </c>
      <c r="R97" s="306">
        <f t="shared" ca="1" si="49"/>
        <v>0</v>
      </c>
      <c r="S97" s="307">
        <f t="shared" ca="1" si="50"/>
        <v>4.9930000000000021</v>
      </c>
      <c r="T97" s="304">
        <f t="shared" ca="1" si="30"/>
        <v>48.981330000000021</v>
      </c>
      <c r="U97" s="311">
        <f t="shared" ca="1" si="31"/>
        <v>0</v>
      </c>
      <c r="V97" s="306">
        <f t="shared" ca="1" si="32"/>
        <v>1.1431416241922974</v>
      </c>
      <c r="W97" s="304">
        <f t="shared" ca="1" si="33"/>
        <v>63.264426802550027</v>
      </c>
      <c r="Y97" s="314" t="str">
        <f t="shared" ca="1" si="51"/>
        <v/>
      </c>
      <c r="Z97" s="315" t="str">
        <f t="shared" ca="1" si="52"/>
        <v/>
      </c>
      <c r="AA97" s="316" t="str">
        <f t="shared" ca="1" si="53"/>
        <v/>
      </c>
      <c r="AC97" s="310" t="e">
        <f t="shared" ca="1" si="54"/>
        <v>#N/A</v>
      </c>
      <c r="AD97" s="323" t="e">
        <f t="shared" ca="1" si="55"/>
        <v>#N/A</v>
      </c>
      <c r="AE97" s="324">
        <f t="shared" ca="1" si="34"/>
        <v>691.33007056216093</v>
      </c>
      <c r="AG97" s="306">
        <f t="shared" ca="1" si="56"/>
        <v>-22.166797705379523</v>
      </c>
      <c r="AH97" s="304">
        <f t="shared" ca="1" si="57"/>
        <v>-12.715273627003748</v>
      </c>
    </row>
    <row r="98" spans="1:34" x14ac:dyDescent="0.2">
      <c r="A98" s="347">
        <f t="shared" ca="1" si="35"/>
        <v>0.01</v>
      </c>
      <c r="B98" s="304">
        <f t="shared" ca="1" si="36"/>
        <v>5.5399999999999796</v>
      </c>
      <c r="D98" s="306">
        <f t="shared" ca="1" si="37"/>
        <v>-3.3963973116767545</v>
      </c>
      <c r="E98" s="307">
        <f t="shared" ca="1" si="38"/>
        <v>-22.016932611904103</v>
      </c>
      <c r="F98" s="304">
        <f t="shared" ca="1" si="39"/>
        <v>22.277361520967684</v>
      </c>
      <c r="G98" s="306">
        <f t="shared" ca="1" si="40"/>
        <v>34.97498211697436</v>
      </c>
      <c r="H98" s="307">
        <f t="shared" ca="1" si="41"/>
        <v>125.60487601421782</v>
      </c>
      <c r="I98" s="304">
        <f t="shared" ca="1" si="42"/>
        <v>130.38341249035366</v>
      </c>
      <c r="J98" s="306">
        <f t="shared" ca="1" si="43"/>
        <v>165.61747470923851</v>
      </c>
      <c r="K98" s="307">
        <f t="shared" ca="1" si="44"/>
        <v>692.58722016893375</v>
      </c>
      <c r="L98" s="304">
        <f t="shared" ca="1" si="29"/>
        <v>712.11389922567605</v>
      </c>
      <c r="M98" s="306">
        <f t="shared" ca="1" si="45"/>
        <v>1.2992232669130244</v>
      </c>
      <c r="N98" s="304">
        <f t="shared" ca="1" si="46"/>
        <v>74.440009839315152</v>
      </c>
      <c r="P98" s="310">
        <f t="shared" ca="1" si="47"/>
        <v>3</v>
      </c>
      <c r="Q98" s="304">
        <f t="shared" ca="1" si="48"/>
        <v>0</v>
      </c>
      <c r="R98" s="306">
        <f t="shared" ca="1" si="49"/>
        <v>0</v>
      </c>
      <c r="S98" s="307">
        <f t="shared" ca="1" si="50"/>
        <v>4.9930000000000021</v>
      </c>
      <c r="T98" s="304">
        <f t="shared" ca="1" si="30"/>
        <v>48.981330000000021</v>
      </c>
      <c r="U98" s="311">
        <f t="shared" ca="1" si="31"/>
        <v>0</v>
      </c>
      <c r="V98" s="306">
        <f t="shared" ca="1" si="32"/>
        <v>1.1429977510129816</v>
      </c>
      <c r="W98" s="304">
        <f t="shared" ca="1" si="33"/>
        <v>63.042362790264193</v>
      </c>
      <c r="Y98" s="314" t="str">
        <f t="shared" ca="1" si="51"/>
        <v/>
      </c>
      <c r="Z98" s="315" t="str">
        <f t="shared" ca="1" si="52"/>
        <v/>
      </c>
      <c r="AA98" s="316" t="str">
        <f t="shared" ca="1" si="53"/>
        <v/>
      </c>
      <c r="AC98" s="310" t="e">
        <f t="shared" ca="1" si="54"/>
        <v>#N/A</v>
      </c>
      <c r="AD98" s="323" t="e">
        <f t="shared" ca="1" si="55"/>
        <v>#N/A</v>
      </c>
      <c r="AE98" s="324">
        <f t="shared" ca="1" si="34"/>
        <v>692.58722016893375</v>
      </c>
      <c r="AG98" s="306">
        <f t="shared" ca="1" si="56"/>
        <v>-22.121619442496225</v>
      </c>
      <c r="AH98" s="304">
        <f t="shared" ca="1" si="57"/>
        <v>-12.670624234438213</v>
      </c>
    </row>
    <row r="99" spans="1:34" x14ac:dyDescent="0.2">
      <c r="A99" s="347">
        <f t="shared" ca="1" si="35"/>
        <v>0.01</v>
      </c>
      <c r="B99" s="304">
        <f t="shared" ca="1" si="36"/>
        <v>5.5499999999999794</v>
      </c>
      <c r="D99" s="306">
        <f t="shared" ca="1" si="37"/>
        <v>-3.3869288499468961</v>
      </c>
      <c r="E99" s="307">
        <f t="shared" ca="1" si="38"/>
        <v>-21.973402309792498</v>
      </c>
      <c r="F99" s="304">
        <f t="shared" ca="1" si="39"/>
        <v>22.232896709664193</v>
      </c>
      <c r="G99" s="306">
        <f t="shared" ca="1" si="40"/>
        <v>34.941112828474893</v>
      </c>
      <c r="H99" s="307">
        <f t="shared" ca="1" si="41"/>
        <v>125.38514199111989</v>
      </c>
      <c r="I99" s="304">
        <f t="shared" ca="1" si="42"/>
        <v>130.16264901201694</v>
      </c>
      <c r="J99" s="306">
        <f t="shared" ca="1" si="43"/>
        <v>165.96705518396575</v>
      </c>
      <c r="K99" s="307">
        <f t="shared" ca="1" si="44"/>
        <v>693.84217025896044</v>
      </c>
      <c r="L99" s="304">
        <f t="shared" ca="1" si="29"/>
        <v>713.41574179163001</v>
      </c>
      <c r="M99" s="306">
        <f t="shared" ca="1" si="45"/>
        <v>1.2990210964110886</v>
      </c>
      <c r="N99" s="304">
        <f t="shared" ca="1" si="46"/>
        <v>74.428426322812186</v>
      </c>
      <c r="P99" s="310">
        <f t="shared" ca="1" si="47"/>
        <v>3</v>
      </c>
      <c r="Q99" s="304">
        <f t="shared" ca="1" si="48"/>
        <v>0</v>
      </c>
      <c r="R99" s="306">
        <f t="shared" ca="1" si="49"/>
        <v>0</v>
      </c>
      <c r="S99" s="307">
        <f t="shared" ca="1" si="50"/>
        <v>4.9930000000000021</v>
      </c>
      <c r="T99" s="304">
        <f t="shared" ca="1" si="30"/>
        <v>48.981330000000021</v>
      </c>
      <c r="U99" s="311">
        <f t="shared" ca="1" si="31"/>
        <v>0</v>
      </c>
      <c r="V99" s="306">
        <f t="shared" ca="1" si="32"/>
        <v>1.1428541469897959</v>
      </c>
      <c r="W99" s="304">
        <f t="shared" ca="1" si="33"/>
        <v>62.82116480583354</v>
      </c>
      <c r="Y99" s="314" t="str">
        <f t="shared" ca="1" si="51"/>
        <v/>
      </c>
      <c r="Z99" s="315" t="str">
        <f t="shared" ca="1" si="52"/>
        <v/>
      </c>
      <c r="AA99" s="316" t="str">
        <f t="shared" ca="1" si="53"/>
        <v/>
      </c>
      <c r="AC99" s="310" t="e">
        <f t="shared" ca="1" si="54"/>
        <v>#N/A</v>
      </c>
      <c r="AD99" s="323" t="e">
        <f t="shared" ca="1" si="55"/>
        <v>#N/A</v>
      </c>
      <c r="AE99" s="324">
        <f t="shared" ca="1" si="34"/>
        <v>693.84217025896044</v>
      </c>
      <c r="AG99" s="306">
        <f t="shared" ca="1" si="56"/>
        <v>-22.076613839995403</v>
      </c>
      <c r="AH99" s="304">
        <f t="shared" ca="1" si="57"/>
        <v>-12.626149166886474</v>
      </c>
    </row>
    <row r="100" spans="1:34" x14ac:dyDescent="0.2">
      <c r="A100" s="347">
        <f t="shared" ca="1" si="35"/>
        <v>0.01</v>
      </c>
      <c r="B100" s="304">
        <f t="shared" ca="1" si="36"/>
        <v>5.5599999999999792</v>
      </c>
      <c r="D100" s="306">
        <f t="shared" ca="1" si="37"/>
        <v>-3.3774954496772738</v>
      </c>
      <c r="E100" s="307">
        <f t="shared" ca="1" si="38"/>
        <v>-21.930041757428789</v>
      </c>
      <c r="F100" s="304">
        <f t="shared" ca="1" si="39"/>
        <v>22.188605341371979</v>
      </c>
      <c r="G100" s="306">
        <f t="shared" ca="1" si="40"/>
        <v>34.907337873978122</v>
      </c>
      <c r="H100" s="307">
        <f t="shared" ca="1" si="41"/>
        <v>125.16584157354561</v>
      </c>
      <c r="I100" s="304">
        <f t="shared" ca="1" si="42"/>
        <v>129.94233388031009</v>
      </c>
      <c r="J100" s="306">
        <f t="shared" ca="1" si="43"/>
        <v>166.31629743747803</v>
      </c>
      <c r="K100" s="307">
        <f t="shared" ca="1" si="44"/>
        <v>695.09492517678382</v>
      </c>
      <c r="L100" s="304">
        <f t="shared" ca="1" si="29"/>
        <v>714.71537397752286</v>
      </c>
      <c r="M100" s="306">
        <f t="shared" ca="1" si="45"/>
        <v>1.2988184361016064</v>
      </c>
      <c r="N100" s="304">
        <f t="shared" ca="1" si="46"/>
        <v>74.416814742404043</v>
      </c>
      <c r="P100" s="310">
        <f t="shared" ca="1" si="47"/>
        <v>3</v>
      </c>
      <c r="Q100" s="304">
        <f t="shared" ca="1" si="48"/>
        <v>0</v>
      </c>
      <c r="R100" s="306">
        <f t="shared" ca="1" si="49"/>
        <v>0</v>
      </c>
      <c r="S100" s="307">
        <f t="shared" ca="1" si="50"/>
        <v>4.9930000000000021</v>
      </c>
      <c r="T100" s="304">
        <f t="shared" ca="1" si="30"/>
        <v>48.981330000000021</v>
      </c>
      <c r="U100" s="311">
        <f t="shared" ca="1" si="31"/>
        <v>0</v>
      </c>
      <c r="V100" s="306">
        <f t="shared" ca="1" si="32"/>
        <v>1.1427108115309321</v>
      </c>
      <c r="W100" s="304">
        <f t="shared" ca="1" si="33"/>
        <v>62.600828500306989</v>
      </c>
      <c r="Y100" s="314" t="str">
        <f t="shared" ca="1" si="51"/>
        <v/>
      </c>
      <c r="Z100" s="315" t="str">
        <f t="shared" ca="1" si="52"/>
        <v/>
      </c>
      <c r="AA100" s="316" t="str">
        <f t="shared" ca="1" si="53"/>
        <v/>
      </c>
      <c r="AC100" s="310" t="e">
        <f t="shared" ca="1" si="54"/>
        <v>#N/A</v>
      </c>
      <c r="AD100" s="323" t="e">
        <f t="shared" ca="1" si="55"/>
        <v>#N/A</v>
      </c>
      <c r="AE100" s="324">
        <f t="shared" ca="1" si="34"/>
        <v>695.09492517678382</v>
      </c>
      <c r="AG100" s="306">
        <f t="shared" ca="1" si="56"/>
        <v>-22.031780015067742</v>
      </c>
      <c r="AH100" s="304">
        <f t="shared" ca="1" si="57"/>
        <v>-12.581847547733529</v>
      </c>
    </row>
    <row r="101" spans="1:34" x14ac:dyDescent="0.2">
      <c r="A101" s="347">
        <f t="shared" ca="1" si="35"/>
        <v>0.01</v>
      </c>
      <c r="B101" s="304">
        <f t="shared" ca="1" si="36"/>
        <v>5.569999999999979</v>
      </c>
      <c r="D101" s="306">
        <f t="shared" ca="1" si="37"/>
        <v>-3.3680969318270169</v>
      </c>
      <c r="E101" s="307">
        <f t="shared" ca="1" si="38"/>
        <v>-21.88685010227227</v>
      </c>
      <c r="F101" s="304">
        <f t="shared" ca="1" si="39"/>
        <v>22.144486544996212</v>
      </c>
      <c r="G101" s="306">
        <f t="shared" ca="1" si="40"/>
        <v>34.873656904659853</v>
      </c>
      <c r="H101" s="307">
        <f t="shared" ca="1" si="41"/>
        <v>124.94697307252288</v>
      </c>
      <c r="I101" s="304">
        <f t="shared" ca="1" si="42"/>
        <v>129.72246538626101</v>
      </c>
      <c r="J101" s="306">
        <f t="shared" ca="1" si="43"/>
        <v>166.66520241137121</v>
      </c>
      <c r="K101" s="307">
        <f t="shared" ca="1" si="44"/>
        <v>696.34548925001411</v>
      </c>
      <c r="L101" s="304">
        <f t="shared" ca="1" si="29"/>
        <v>716.01280023032052</v>
      </c>
      <c r="M101" s="306">
        <f t="shared" ca="1" si="45"/>
        <v>1.298615284671798</v>
      </c>
      <c r="N101" s="304">
        <f t="shared" ca="1" si="46"/>
        <v>74.405175022873976</v>
      </c>
      <c r="P101" s="310">
        <f t="shared" ca="1" si="47"/>
        <v>3</v>
      </c>
      <c r="Q101" s="304">
        <f t="shared" ca="1" si="48"/>
        <v>0</v>
      </c>
      <c r="R101" s="306">
        <f t="shared" ca="1" si="49"/>
        <v>0</v>
      </c>
      <c r="S101" s="307">
        <f t="shared" ca="1" si="50"/>
        <v>4.9930000000000021</v>
      </c>
      <c r="T101" s="304">
        <f t="shared" ca="1" si="30"/>
        <v>48.981330000000021</v>
      </c>
      <c r="U101" s="311">
        <f t="shared" ca="1" si="31"/>
        <v>0</v>
      </c>
      <c r="V101" s="306">
        <f t="shared" ca="1" si="32"/>
        <v>1.1425677440469535</v>
      </c>
      <c r="W101" s="304">
        <f t="shared" ca="1" si="33"/>
        <v>62.381349552506606</v>
      </c>
      <c r="Y101" s="314" t="str">
        <f t="shared" ca="1" si="51"/>
        <v/>
      </c>
      <c r="Z101" s="315" t="str">
        <f t="shared" ca="1" si="52"/>
        <v/>
      </c>
      <c r="AA101" s="316" t="str">
        <f t="shared" ca="1" si="53"/>
        <v/>
      </c>
      <c r="AC101" s="310" t="e">
        <f t="shared" ca="1" si="54"/>
        <v>#N/A</v>
      </c>
      <c r="AD101" s="323" t="e">
        <f t="shared" ca="1" si="55"/>
        <v>#N/A</v>
      </c>
      <c r="AE101" s="324">
        <f t="shared" ca="1" si="34"/>
        <v>696.34548925001411</v>
      </c>
      <c r="AG101" s="306">
        <f t="shared" ca="1" si="56"/>
        <v>-21.987117090479401</v>
      </c>
      <c r="AH101" s="304">
        <f t="shared" ca="1" si="57"/>
        <v>-12.53771850596975</v>
      </c>
    </row>
    <row r="102" spans="1:34" x14ac:dyDescent="0.2">
      <c r="A102" s="347">
        <f t="shared" ca="1" si="35"/>
        <v>0.01</v>
      </c>
      <c r="B102" s="304">
        <f t="shared" ca="1" si="36"/>
        <v>5.5799999999999788</v>
      </c>
      <c r="D102" s="306">
        <f t="shared" ca="1" si="37"/>
        <v>-3.3587331184956639</v>
      </c>
      <c r="E102" s="307">
        <f t="shared" ca="1" si="38"/>
        <v>-21.843826497226122</v>
      </c>
      <c r="F102" s="304">
        <f t="shared" ca="1" si="39"/>
        <v>22.100539455004206</v>
      </c>
      <c r="G102" s="306">
        <f t="shared" ca="1" si="40"/>
        <v>34.840069573474899</v>
      </c>
      <c r="H102" s="307">
        <f t="shared" ca="1" si="41"/>
        <v>124.72853480755062</v>
      </c>
      <c r="I102" s="304">
        <f t="shared" ca="1" si="42"/>
        <v>129.50304182961472</v>
      </c>
      <c r="J102" s="306">
        <f t="shared" ca="1" si="43"/>
        <v>167.01377104376189</v>
      </c>
      <c r="K102" s="307">
        <f t="shared" ca="1" si="44"/>
        <v>697.59386678941451</v>
      </c>
      <c r="L102" s="304">
        <f t="shared" ca="1" si="29"/>
        <v>717.30802497983075</v>
      </c>
      <c r="M102" s="306">
        <f t="shared" ca="1" si="45"/>
        <v>1.2984116408037136</v>
      </c>
      <c r="N102" s="304">
        <f t="shared" ca="1" si="46"/>
        <v>74.393507088709015</v>
      </c>
      <c r="P102" s="310">
        <f t="shared" ca="1" si="47"/>
        <v>3</v>
      </c>
      <c r="Q102" s="304">
        <f t="shared" ca="1" si="48"/>
        <v>0</v>
      </c>
      <c r="R102" s="306">
        <f t="shared" ca="1" si="49"/>
        <v>0</v>
      </c>
      <c r="S102" s="307">
        <f t="shared" ca="1" si="50"/>
        <v>4.9930000000000021</v>
      </c>
      <c r="T102" s="304">
        <f t="shared" ca="1" si="30"/>
        <v>48.981330000000021</v>
      </c>
      <c r="U102" s="311">
        <f t="shared" ca="1" si="31"/>
        <v>0</v>
      </c>
      <c r="V102" s="306">
        <f t="shared" ca="1" si="32"/>
        <v>1.142424943950783</v>
      </c>
      <c r="W102" s="304">
        <f t="shared" ca="1" si="33"/>
        <v>62.162723668814998</v>
      </c>
      <c r="Y102" s="314" t="str">
        <f t="shared" ca="1" si="51"/>
        <v/>
      </c>
      <c r="Z102" s="315" t="str">
        <f t="shared" ca="1" si="52"/>
        <v/>
      </c>
      <c r="AA102" s="316" t="str">
        <f t="shared" ca="1" si="53"/>
        <v/>
      </c>
      <c r="AC102" s="310" t="e">
        <f t="shared" ca="1" si="54"/>
        <v>#N/A</v>
      </c>
      <c r="AD102" s="323" t="e">
        <f t="shared" ca="1" si="55"/>
        <v>#N/A</v>
      </c>
      <c r="AE102" s="324">
        <f t="shared" ca="1" si="34"/>
        <v>697.59386678941451</v>
      </c>
      <c r="AG102" s="306">
        <f t="shared" ca="1" si="56"/>
        <v>-21.942624194528911</v>
      </c>
      <c r="AH102" s="304">
        <f t="shared" ca="1" si="57"/>
        <v>-12.493761176147922</v>
      </c>
    </row>
    <row r="103" spans="1:34" x14ac:dyDescent="0.2">
      <c r="A103" s="347">
        <f t="shared" ca="1" si="35"/>
        <v>0.01</v>
      </c>
      <c r="B103" s="304">
        <f t="shared" ca="1" si="36"/>
        <v>5.5899999999999785</v>
      </c>
      <c r="D103" s="306">
        <f t="shared" ca="1" si="37"/>
        <v>-3.3494038329144433</v>
      </c>
      <c r="E103" s="307">
        <f t="shared" ca="1" si="38"/>
        <v>-21.800970100595737</v>
      </c>
      <c r="F103" s="304">
        <f t="shared" ca="1" si="39"/>
        <v>22.056763211382837</v>
      </c>
      <c r="G103" s="306">
        <f t="shared" ca="1" si="40"/>
        <v>34.806575535145754</v>
      </c>
      <c r="H103" s="307">
        <f t="shared" ca="1" si="41"/>
        <v>124.51052510654466</v>
      </c>
      <c r="I103" s="304">
        <f t="shared" ca="1" si="42"/>
        <v>129.28406151877846</v>
      </c>
      <c r="J103" s="306">
        <f t="shared" ca="1" si="43"/>
        <v>167.362004269305</v>
      </c>
      <c r="K103" s="307">
        <f t="shared" ca="1" si="44"/>
        <v>698.84006208898495</v>
      </c>
      <c r="L103" s="304">
        <f t="shared" ca="1" si="29"/>
        <v>718.6010526387887</v>
      </c>
      <c r="M103" s="306">
        <f t="shared" ca="1" si="45"/>
        <v>1.2982075031742097</v>
      </c>
      <c r="N103" s="304">
        <f t="shared" ca="1" si="46"/>
        <v>74.38181086409864</v>
      </c>
      <c r="P103" s="310">
        <f t="shared" ca="1" si="47"/>
        <v>3</v>
      </c>
      <c r="Q103" s="304">
        <f t="shared" ca="1" si="48"/>
        <v>0</v>
      </c>
      <c r="R103" s="306">
        <f t="shared" ca="1" si="49"/>
        <v>0</v>
      </c>
      <c r="S103" s="307">
        <f t="shared" ca="1" si="50"/>
        <v>4.9930000000000021</v>
      </c>
      <c r="T103" s="304">
        <f t="shared" ca="1" si="30"/>
        <v>48.981330000000021</v>
      </c>
      <c r="U103" s="311">
        <f t="shared" ca="1" si="31"/>
        <v>0</v>
      </c>
      <c r="V103" s="306">
        <f t="shared" ca="1" si="32"/>
        <v>1.1422824106576912</v>
      </c>
      <c r="W103" s="304">
        <f t="shared" ca="1" si="33"/>
        <v>61.944946582964597</v>
      </c>
      <c r="Y103" s="314" t="str">
        <f t="shared" ca="1" si="51"/>
        <v/>
      </c>
      <c r="Z103" s="315" t="str">
        <f t="shared" ca="1" si="52"/>
        <v/>
      </c>
      <c r="AA103" s="316" t="str">
        <f t="shared" ca="1" si="53"/>
        <v/>
      </c>
      <c r="AC103" s="310" t="e">
        <f t="shared" ca="1" si="54"/>
        <v>#N/A</v>
      </c>
      <c r="AD103" s="323" t="e">
        <f t="shared" ca="1" si="55"/>
        <v>#N/A</v>
      </c>
      <c r="AE103" s="324">
        <f t="shared" ca="1" si="34"/>
        <v>698.84006208898495</v>
      </c>
      <c r="AG103" s="306">
        <f t="shared" ca="1" si="56"/>
        <v>-21.898300461004435</v>
      </c>
      <c r="AH103" s="304">
        <f t="shared" ca="1" si="57"/>
        <v>-12.449974698340672</v>
      </c>
    </row>
    <row r="104" spans="1:34" x14ac:dyDescent="0.2">
      <c r="A104" s="347">
        <f t="shared" ca="1" si="35"/>
        <v>0.01</v>
      </c>
      <c r="B104" s="304">
        <f t="shared" ca="1" si="36"/>
        <v>5.5999999999999783</v>
      </c>
      <c r="D104" s="306">
        <f t="shared" ca="1" si="37"/>
        <v>-3.340108899437622</v>
      </c>
      <c r="E104" s="307">
        <f t="shared" ca="1" si="38"/>
        <v>-21.758280076047416</v>
      </c>
      <c r="F104" s="304">
        <f t="shared" ca="1" si="39"/>
        <v>22.01315695959633</v>
      </c>
      <c r="G104" s="306">
        <f t="shared" ca="1" si="40"/>
        <v>34.77317444615138</v>
      </c>
      <c r="H104" s="307">
        <f t="shared" ca="1" si="41"/>
        <v>124.29294230578419</v>
      </c>
      <c r="I104" s="304">
        <f t="shared" ca="1" si="42"/>
        <v>129.06552277076739</v>
      </c>
      <c r="J104" s="306">
        <f t="shared" ca="1" si="43"/>
        <v>167.70990301921148</v>
      </c>
      <c r="K104" s="307">
        <f t="shared" ca="1" si="44"/>
        <v>700.08407942604663</v>
      </c>
      <c r="L104" s="304">
        <f t="shared" ca="1" si="29"/>
        <v>719.89188760294314</v>
      </c>
      <c r="M104" s="306">
        <f t="shared" ca="1" si="45"/>
        <v>1.2980028704549265</v>
      </c>
      <c r="N104" s="304">
        <f t="shared" ca="1" si="46"/>
        <v>74.37008627293342</v>
      </c>
      <c r="P104" s="310">
        <f t="shared" ca="1" si="47"/>
        <v>3</v>
      </c>
      <c r="Q104" s="304">
        <f t="shared" ca="1" si="48"/>
        <v>0</v>
      </c>
      <c r="R104" s="306">
        <f t="shared" ca="1" si="49"/>
        <v>0</v>
      </c>
      <c r="S104" s="307">
        <f t="shared" ca="1" si="50"/>
        <v>4.9930000000000021</v>
      </c>
      <c r="T104" s="304">
        <f t="shared" ca="1" si="30"/>
        <v>48.981330000000021</v>
      </c>
      <c r="U104" s="311">
        <f t="shared" ca="1" si="31"/>
        <v>0</v>
      </c>
      <c r="V104" s="306">
        <f t="shared" ca="1" si="32"/>
        <v>1.1421401435852827</v>
      </c>
      <c r="W104" s="304">
        <f t="shared" ca="1" si="33"/>
        <v>61.728014055829057</v>
      </c>
      <c r="Y104" s="314" t="str">
        <f t="shared" ca="1" si="51"/>
        <v/>
      </c>
      <c r="Z104" s="315" t="str">
        <f t="shared" ca="1" si="52"/>
        <v/>
      </c>
      <c r="AA104" s="316" t="str">
        <f t="shared" ca="1" si="53"/>
        <v/>
      </c>
      <c r="AC104" s="310" t="e">
        <f t="shared" ca="1" si="54"/>
        <v>#N/A</v>
      </c>
      <c r="AD104" s="323" t="e">
        <f t="shared" ca="1" si="55"/>
        <v>#N/A</v>
      </c>
      <c r="AE104" s="324">
        <f t="shared" ca="1" si="34"/>
        <v>700.08407942604663</v>
      </c>
      <c r="AG104" s="306">
        <f t="shared" ca="1" si="56"/>
        <v>-21.854145029141378</v>
      </c>
      <c r="AH104" s="304">
        <f t="shared" ca="1" si="57"/>
        <v>-12.406358218098251</v>
      </c>
    </row>
    <row r="105" spans="1:34" x14ac:dyDescent="0.2">
      <c r="A105" s="347">
        <f t="shared" ca="1" si="35"/>
        <v>0.1</v>
      </c>
      <c r="B105" s="304">
        <f t="shared" ca="1" si="36"/>
        <v>5.699999999999978</v>
      </c>
      <c r="D105" s="306">
        <f t="shared" ca="1" si="37"/>
        <v>-3.3308481435339297</v>
      </c>
      <c r="E105" s="307">
        <f t="shared" ca="1" si="38"/>
        <v>-21.715755592567476</v>
      </c>
      <c r="F105" s="304">
        <f t="shared" ca="1" si="39"/>
        <v>21.9697198505445</v>
      </c>
      <c r="G105" s="306">
        <f t="shared" ca="1" si="40"/>
        <v>34.440089631797989</v>
      </c>
      <c r="H105" s="307">
        <f t="shared" ca="1" si="41"/>
        <v>122.12136674652744</v>
      </c>
      <c r="I105" s="304">
        <f t="shared" ca="1" si="42"/>
        <v>126.88478234164307</v>
      </c>
      <c r="J105" s="306">
        <f t="shared" ca="1" si="43"/>
        <v>171.17056622310895</v>
      </c>
      <c r="K105" s="307">
        <f t="shared" ca="1" si="44"/>
        <v>712.40479487866219</v>
      </c>
      <c r="L105" s="304">
        <f t="shared" ca="1" si="29"/>
        <v>732.67998096525639</v>
      </c>
      <c r="M105" s="306">
        <f t="shared" ca="1" si="45"/>
        <v>1.2959198483586873</v>
      </c>
      <c r="N105" s="304">
        <f t="shared" ca="1" si="46"/>
        <v>74.250737898186429</v>
      </c>
      <c r="P105" s="310">
        <f t="shared" ca="1" si="47"/>
        <v>23</v>
      </c>
      <c r="Q105" s="304">
        <f t="shared" ca="1" si="48"/>
        <v>0</v>
      </c>
      <c r="R105" s="306">
        <f t="shared" ca="1" si="49"/>
        <v>0</v>
      </c>
      <c r="S105" s="307">
        <f t="shared" ca="1" si="50"/>
        <v>4.9930000000000021</v>
      </c>
      <c r="T105" s="304">
        <f t="shared" ca="1" si="30"/>
        <v>48.981330000000021</v>
      </c>
      <c r="U105" s="311">
        <f t="shared" ca="1" si="31"/>
        <v>0</v>
      </c>
      <c r="V105" s="306">
        <f t="shared" ca="1" si="32"/>
        <v>1.1407320569611366</v>
      </c>
      <c r="W105" s="304">
        <f t="shared" ca="1" si="33"/>
        <v>59.586124997222598</v>
      </c>
      <c r="Y105" s="314" t="str">
        <f t="shared" ca="1" si="51"/>
        <v/>
      </c>
      <c r="Z105" s="315" t="str">
        <f t="shared" ca="1" si="52"/>
        <v/>
      </c>
      <c r="AA105" s="316" t="str">
        <f t="shared" ca="1" si="53"/>
        <v/>
      </c>
      <c r="AC105" s="310" t="e">
        <f t="shared" ca="1" si="54"/>
        <v>#N/A</v>
      </c>
      <c r="AD105" s="323" t="e">
        <f t="shared" ca="1" si="55"/>
        <v>#N/A</v>
      </c>
      <c r="AE105" s="324">
        <f t="shared" ca="1" si="34"/>
        <v>712.40479487866219</v>
      </c>
      <c r="AG105" s="306">
        <f t="shared" ca="1" si="56"/>
        <v>-21.810157043580446</v>
      </c>
      <c r="AH105" s="304">
        <f t="shared" ca="1" si="57"/>
        <v>-12.362910886406775</v>
      </c>
    </row>
    <row r="106" spans="1:34" x14ac:dyDescent="0.2">
      <c r="A106" s="347">
        <f t="shared" ca="1" si="35"/>
        <v>0.1</v>
      </c>
      <c r="B106" s="304">
        <f t="shared" ca="1" si="36"/>
        <v>5.7999999999999776</v>
      </c>
      <c r="D106" s="306">
        <f t="shared" ca="1" si="37"/>
        <v>-3.239204083778175</v>
      </c>
      <c r="E106" s="307">
        <f t="shared" ca="1" si="38"/>
        <v>-21.295917548736433</v>
      </c>
      <c r="F106" s="304">
        <f t="shared" ca="1" si="39"/>
        <v>21.540857627748846</v>
      </c>
      <c r="G106" s="306">
        <f t="shared" ca="1" si="40"/>
        <v>34.116169223420172</v>
      </c>
      <c r="H106" s="307">
        <f t="shared" ca="1" si="41"/>
        <v>119.9917749916538</v>
      </c>
      <c r="I106" s="304">
        <f t="shared" ca="1" si="42"/>
        <v>124.74750125003995</v>
      </c>
      <c r="J106" s="306">
        <f t="shared" ca="1" si="43"/>
        <v>174.59837916586986</v>
      </c>
      <c r="K106" s="307">
        <f t="shared" ca="1" si="44"/>
        <v>724.51045196557129</v>
      </c>
      <c r="L106" s="304">
        <f t="shared" ca="1" si="29"/>
        <v>745.25162798527674</v>
      </c>
      <c r="M106" s="306">
        <f t="shared" ca="1" si="45"/>
        <v>1.2937853677390172</v>
      </c>
      <c r="N106" s="304">
        <f t="shared" ca="1" si="46"/>
        <v>74.128441167226867</v>
      </c>
      <c r="P106" s="310">
        <f t="shared" ca="1" si="47"/>
        <v>23</v>
      </c>
      <c r="Q106" s="304">
        <f t="shared" ca="1" si="48"/>
        <v>0</v>
      </c>
      <c r="R106" s="306">
        <f t="shared" ca="1" si="49"/>
        <v>0</v>
      </c>
      <c r="S106" s="307">
        <f t="shared" ca="1" si="50"/>
        <v>4.9930000000000021</v>
      </c>
      <c r="T106" s="304">
        <f t="shared" ca="1" si="30"/>
        <v>48.981330000000021</v>
      </c>
      <c r="U106" s="311">
        <f t="shared" ca="1" si="31"/>
        <v>0</v>
      </c>
      <c r="V106" s="306">
        <f t="shared" ca="1" si="32"/>
        <v>1.1393501791547842</v>
      </c>
      <c r="W106" s="304">
        <f t="shared" ca="1" si="33"/>
        <v>57.525891054117608</v>
      </c>
      <c r="Y106" s="314" t="str">
        <f t="shared" ca="1" si="51"/>
        <v/>
      </c>
      <c r="Z106" s="315" t="str">
        <f t="shared" ca="1" si="52"/>
        <v/>
      </c>
      <c r="AA106" s="316" t="str">
        <f t="shared" ca="1" si="53"/>
        <v/>
      </c>
      <c r="AC106" s="310" t="e">
        <f t="shared" ca="1" si="54"/>
        <v>#N/A</v>
      </c>
      <c r="AD106" s="323" t="e">
        <f t="shared" ca="1" si="55"/>
        <v>#N/A</v>
      </c>
      <c r="AE106" s="324">
        <f t="shared" ca="1" si="34"/>
        <v>724.51045196557129</v>
      </c>
      <c r="AG106" s="306">
        <f t="shared" ca="1" si="56"/>
        <v>-21.375652667718768</v>
      </c>
      <c r="AH106" s="304">
        <f t="shared" ca="1" si="57"/>
        <v>-11.933932504951446</v>
      </c>
    </row>
    <row r="107" spans="1:34" x14ac:dyDescent="0.2">
      <c r="A107" s="347">
        <f t="shared" ca="1" si="35"/>
        <v>0.1</v>
      </c>
      <c r="B107" s="304">
        <f t="shared" ca="1" si="36"/>
        <v>5.8999999999999773</v>
      </c>
      <c r="D107" s="306">
        <f t="shared" ca="1" si="37"/>
        <v>-3.1508678803192489</v>
      </c>
      <c r="E107" s="307">
        <f t="shared" ca="1" si="38"/>
        <v>-20.892083315032686</v>
      </c>
      <c r="F107" s="304">
        <f t="shared" ca="1" si="39"/>
        <v>21.128348578189794</v>
      </c>
      <c r="G107" s="306">
        <f t="shared" ca="1" si="40"/>
        <v>33.801082435388246</v>
      </c>
      <c r="H107" s="307">
        <f t="shared" ca="1" si="41"/>
        <v>117.90256666015053</v>
      </c>
      <c r="I107" s="304">
        <f t="shared" ca="1" si="42"/>
        <v>122.6520623505987</v>
      </c>
      <c r="J107" s="306">
        <f t="shared" ca="1" si="43"/>
        <v>177.99424174881028</v>
      </c>
      <c r="K107" s="307">
        <f t="shared" ca="1" si="44"/>
        <v>736.4051690481615</v>
      </c>
      <c r="L107" s="304">
        <f t="shared" ca="1" si="29"/>
        <v>757.61106320894305</v>
      </c>
      <c r="M107" s="306">
        <f t="shared" ca="1" si="45"/>
        <v>1.2915979944559739</v>
      </c>
      <c r="N107" s="304">
        <f t="shared" ca="1" si="46"/>
        <v>74.00311390988881</v>
      </c>
      <c r="P107" s="310">
        <f t="shared" ca="1" si="47"/>
        <v>23</v>
      </c>
      <c r="Q107" s="304">
        <f t="shared" ca="1" si="48"/>
        <v>0</v>
      </c>
      <c r="R107" s="306">
        <f t="shared" ca="1" si="49"/>
        <v>0</v>
      </c>
      <c r="S107" s="307">
        <f t="shared" ca="1" si="50"/>
        <v>4.9930000000000021</v>
      </c>
      <c r="T107" s="304">
        <f t="shared" ca="1" si="30"/>
        <v>48.981330000000021</v>
      </c>
      <c r="U107" s="311">
        <f t="shared" ca="1" si="31"/>
        <v>0</v>
      </c>
      <c r="V107" s="306">
        <f t="shared" ca="1" si="32"/>
        <v>1.1379939519670945</v>
      </c>
      <c r="W107" s="304">
        <f t="shared" ca="1" si="33"/>
        <v>55.543351689709255</v>
      </c>
      <c r="Y107" s="314" t="str">
        <f t="shared" ca="1" si="51"/>
        <v/>
      </c>
      <c r="Z107" s="315" t="str">
        <f t="shared" ca="1" si="52"/>
        <v/>
      </c>
      <c r="AA107" s="316" t="str">
        <f t="shared" ca="1" si="53"/>
        <v/>
      </c>
      <c r="AC107" s="310" t="e">
        <f t="shared" ca="1" si="54"/>
        <v>#N/A</v>
      </c>
      <c r="AD107" s="323" t="e">
        <f t="shared" ca="1" si="55"/>
        <v>#N/A</v>
      </c>
      <c r="AE107" s="324">
        <f t="shared" ca="1" si="34"/>
        <v>736.4051690481615</v>
      </c>
      <c r="AG107" s="306">
        <f t="shared" ca="1" si="56"/>
        <v>-20.957323199682609</v>
      </c>
      <c r="AH107" s="304">
        <f t="shared" ca="1" si="57"/>
        <v>-11.521308042082433</v>
      </c>
    </row>
    <row r="108" spans="1:34" x14ac:dyDescent="0.2">
      <c r="A108" s="347">
        <f t="shared" ca="1" si="35"/>
        <v>0.1</v>
      </c>
      <c r="B108" s="304">
        <f t="shared" ca="1" si="36"/>
        <v>5.9999999999999769</v>
      </c>
      <c r="D108" s="306">
        <f t="shared" ca="1" si="37"/>
        <v>-3.0656761144595741</v>
      </c>
      <c r="E108" s="307">
        <f t="shared" ca="1" si="38"/>
        <v>-20.503476551658537</v>
      </c>
      <c r="F108" s="304">
        <f t="shared" ca="1" si="39"/>
        <v>20.731399391820595</v>
      </c>
      <c r="G108" s="306">
        <f t="shared" ca="1" si="40"/>
        <v>33.494514823942289</v>
      </c>
      <c r="H108" s="307">
        <f t="shared" ca="1" si="41"/>
        <v>115.85221900498468</v>
      </c>
      <c r="I108" s="304">
        <f t="shared" ca="1" si="42"/>
        <v>120.59692853331805</v>
      </c>
      <c r="J108" s="306">
        <f t="shared" ca="1" si="43"/>
        <v>181.3590216117768</v>
      </c>
      <c r="K108" s="307">
        <f t="shared" ca="1" si="44"/>
        <v>748.09290833141824</v>
      </c>
      <c r="L108" s="304">
        <f t="shared" ca="1" si="29"/>
        <v>769.7623621714306</v>
      </c>
      <c r="M108" s="306">
        <f t="shared" ca="1" si="45"/>
        <v>1.2893562356868022</v>
      </c>
      <c r="N108" s="304">
        <f t="shared" ca="1" si="46"/>
        <v>73.874670593728823</v>
      </c>
      <c r="P108" s="310">
        <f t="shared" ca="1" si="47"/>
        <v>23</v>
      </c>
      <c r="Q108" s="304">
        <f t="shared" ca="1" si="48"/>
        <v>0</v>
      </c>
      <c r="R108" s="306">
        <f t="shared" ca="1" si="49"/>
        <v>0</v>
      </c>
      <c r="S108" s="307">
        <f t="shared" ca="1" si="50"/>
        <v>4.9930000000000021</v>
      </c>
      <c r="T108" s="304">
        <f t="shared" ca="1" si="30"/>
        <v>48.981330000000021</v>
      </c>
      <c r="U108" s="311">
        <f t="shared" ca="1" si="31"/>
        <v>0</v>
      </c>
      <c r="V108" s="306">
        <f t="shared" ca="1" si="32"/>
        <v>1.1366628389168241</v>
      </c>
      <c r="W108" s="304">
        <f t="shared" ca="1" si="33"/>
        <v>53.634788779210794</v>
      </c>
      <c r="Y108" s="314" t="str">
        <f t="shared" ca="1" si="51"/>
        <v/>
      </c>
      <c r="Z108" s="315" t="str">
        <f t="shared" ca="1" si="52"/>
        <v/>
      </c>
      <c r="AA108" s="316" t="str">
        <f t="shared" ca="1" si="53"/>
        <v/>
      </c>
      <c r="AC108" s="310">
        <f t="shared" ca="1" si="54"/>
        <v>5.9999999999999769</v>
      </c>
      <c r="AD108" s="323">
        <f t="shared" ca="1" si="55"/>
        <v>181.3590216117768</v>
      </c>
      <c r="AE108" s="324">
        <f t="shared" ca="1" si="34"/>
        <v>748.09290833141824</v>
      </c>
      <c r="AG108" s="306">
        <f t="shared" ca="1" si="56"/>
        <v>-20.55436846023402</v>
      </c>
      <c r="AH108" s="304">
        <f t="shared" ca="1" si="57"/>
        <v>-11.124244279933754</v>
      </c>
    </row>
    <row r="109" spans="1:34" x14ac:dyDescent="0.2">
      <c r="A109" s="347">
        <f t="shared" ca="1" si="35"/>
        <v>0.1</v>
      </c>
      <c r="B109" s="304">
        <f t="shared" ca="1" si="36"/>
        <v>6.0999999999999766</v>
      </c>
      <c r="D109" s="306">
        <f t="shared" ca="1" si="37"/>
        <v>-2.9834753429666114</v>
      </c>
      <c r="E109" s="307">
        <f t="shared" ca="1" si="38"/>
        <v>-20.129368429312802</v>
      </c>
      <c r="F109" s="304">
        <f t="shared" ca="1" si="39"/>
        <v>20.349265305782041</v>
      </c>
      <c r="G109" s="306">
        <f t="shared" ca="1" si="40"/>
        <v>33.196167289645629</v>
      </c>
      <c r="H109" s="307">
        <f t="shared" ca="1" si="41"/>
        <v>113.83928216205339</v>
      </c>
      <c r="I109" s="304">
        <f t="shared" ca="1" si="42"/>
        <v>118.58063790473446</v>
      </c>
      <c r="J109" s="306">
        <f t="shared" ca="1" si="43"/>
        <v>184.69355571745621</v>
      </c>
      <c r="K109" s="307">
        <f t="shared" ca="1" si="44"/>
        <v>759.57748338977012</v>
      </c>
      <c r="L109" s="304">
        <f t="shared" ca="1" si="29"/>
        <v>781.7094490898096</v>
      </c>
      <c r="M109" s="306">
        <f t="shared" ca="1" si="45"/>
        <v>1.2870585371294274</v>
      </c>
      <c r="N109" s="304">
        <f t="shared" ca="1" si="46"/>
        <v>73.743022163797946</v>
      </c>
      <c r="P109" s="310">
        <f t="shared" ca="1" si="47"/>
        <v>23</v>
      </c>
      <c r="Q109" s="304">
        <f t="shared" ca="1" si="48"/>
        <v>0</v>
      </c>
      <c r="R109" s="306">
        <f t="shared" ca="1" si="49"/>
        <v>0</v>
      </c>
      <c r="S109" s="307">
        <f t="shared" ca="1" si="50"/>
        <v>4.9930000000000021</v>
      </c>
      <c r="T109" s="304">
        <f t="shared" ca="1" si="30"/>
        <v>48.981330000000021</v>
      </c>
      <c r="U109" s="311">
        <f t="shared" ca="1" si="31"/>
        <v>0</v>
      </c>
      <c r="V109" s="306">
        <f t="shared" ca="1" si="32"/>
        <v>1.1353563241692208</v>
      </c>
      <c r="W109" s="304">
        <f t="shared" ca="1" si="33"/>
        <v>51.796709007455114</v>
      </c>
      <c r="Y109" s="314" t="str">
        <f t="shared" ca="1" si="51"/>
        <v/>
      </c>
      <c r="Z109" s="315" t="str">
        <f t="shared" ca="1" si="52"/>
        <v/>
      </c>
      <c r="AA109" s="316" t="str">
        <f t="shared" ca="1" si="53"/>
        <v/>
      </c>
      <c r="AC109" s="310" t="e">
        <f t="shared" ca="1" si="54"/>
        <v>#N/A</v>
      </c>
      <c r="AD109" s="323" t="e">
        <f t="shared" ca="1" si="55"/>
        <v>#N/A</v>
      </c>
      <c r="AE109" s="324">
        <f t="shared" ca="1" si="34"/>
        <v>759.57748338977012</v>
      </c>
      <c r="AG109" s="306">
        <f t="shared" ca="1" si="56"/>
        <v>-20.166036468621499</v>
      </c>
      <c r="AH109" s="304">
        <f t="shared" ca="1" si="57"/>
        <v>-10.741996551013573</v>
      </c>
    </row>
    <row r="110" spans="1:34" x14ac:dyDescent="0.2">
      <c r="A110" s="347">
        <f t="shared" ca="1" si="35"/>
        <v>0.1</v>
      </c>
      <c r="B110" s="304">
        <f t="shared" ca="1" si="36"/>
        <v>6.1999999999999762</v>
      </c>
      <c r="D110" s="306">
        <f t="shared" ca="1" si="37"/>
        <v>-2.904121373681924</v>
      </c>
      <c r="E110" s="307">
        <f t="shared" ca="1" si="38"/>
        <v>-19.769074178860002</v>
      </c>
      <c r="F110" s="304">
        <f t="shared" ca="1" si="39"/>
        <v>19.981246578788458</v>
      </c>
      <c r="G110" s="306">
        <f t="shared" ca="1" si="40"/>
        <v>32.905755152277436</v>
      </c>
      <c r="H110" s="307">
        <f t="shared" ca="1" si="41"/>
        <v>111.8623747441674</v>
      </c>
      <c r="I110" s="304">
        <f t="shared" ca="1" si="42"/>
        <v>116.60179932379334</v>
      </c>
      <c r="J110" s="306">
        <f t="shared" ca="1" si="43"/>
        <v>187.99865183955237</v>
      </c>
      <c r="K110" s="307">
        <f t="shared" ca="1" si="44"/>
        <v>770.8625662350812</v>
      </c>
      <c r="L110" s="304">
        <f t="shared" ca="1" si="29"/>
        <v>793.45610408895607</v>
      </c>
      <c r="M110" s="306">
        <f t="shared" ca="1" si="45"/>
        <v>1.2847032800444771</v>
      </c>
      <c r="N110" s="304">
        <f t="shared" ca="1" si="46"/>
        <v>73.608075873162008</v>
      </c>
      <c r="P110" s="310">
        <f t="shared" ca="1" si="47"/>
        <v>23</v>
      </c>
      <c r="Q110" s="304">
        <f t="shared" ca="1" si="48"/>
        <v>0</v>
      </c>
      <c r="R110" s="306">
        <f t="shared" ca="1" si="49"/>
        <v>0</v>
      </c>
      <c r="S110" s="307">
        <f t="shared" ca="1" si="50"/>
        <v>4.9930000000000021</v>
      </c>
      <c r="T110" s="304">
        <f t="shared" ca="1" si="30"/>
        <v>48.981330000000021</v>
      </c>
      <c r="U110" s="311">
        <f t="shared" ca="1" si="31"/>
        <v>0</v>
      </c>
      <c r="V110" s="306">
        <f t="shared" ca="1" si="32"/>
        <v>1.1340739115309511</v>
      </c>
      <c r="W110" s="304">
        <f t="shared" ca="1" si="33"/>
        <v>50.02582774695545</v>
      </c>
      <c r="Y110" s="314" t="str">
        <f t="shared" ca="1" si="51"/>
        <v/>
      </c>
      <c r="Z110" s="315" t="str">
        <f t="shared" ca="1" si="52"/>
        <v/>
      </c>
      <c r="AA110" s="316" t="str">
        <f t="shared" ca="1" si="53"/>
        <v/>
      </c>
      <c r="AC110" s="310" t="e">
        <f t="shared" ca="1" si="54"/>
        <v>#N/A</v>
      </c>
      <c r="AD110" s="323" t="e">
        <f t="shared" ca="1" si="55"/>
        <v>#N/A</v>
      </c>
      <c r="AE110" s="324">
        <f t="shared" ca="1" si="34"/>
        <v>770.8625662350812</v>
      </c>
      <c r="AG110" s="306">
        <f t="shared" ca="1" si="56"/>
        <v>-19.791619896373362</v>
      </c>
      <c r="AH110" s="304">
        <f t="shared" ca="1" si="57"/>
        <v>-10.373865212788923</v>
      </c>
    </row>
    <row r="111" spans="1:34" x14ac:dyDescent="0.2">
      <c r="A111" s="347">
        <f t="shared" ca="1" si="35"/>
        <v>0.1</v>
      </c>
      <c r="B111" s="304">
        <f t="shared" ca="1" si="36"/>
        <v>6.2999999999999758</v>
      </c>
      <c r="D111" s="306">
        <f t="shared" ca="1" si="37"/>
        <v>-2.8274786021125111</v>
      </c>
      <c r="E111" s="307">
        <f t="shared" ca="1" si="38"/>
        <v>-19.42194993115767</v>
      </c>
      <c r="F111" s="304">
        <f t="shared" ca="1" si="39"/>
        <v>19.62668526200488</v>
      </c>
      <c r="G111" s="306">
        <f t="shared" ca="1" si="40"/>
        <v>32.623007292066184</v>
      </c>
      <c r="H111" s="307">
        <f t="shared" ca="1" si="41"/>
        <v>109.92017975105163</v>
      </c>
      <c r="I111" s="304">
        <f t="shared" ca="1" si="42"/>
        <v>114.65908826290965</v>
      </c>
      <c r="J111" s="306">
        <f t="shared" ca="1" si="43"/>
        <v>191.27508996176954</v>
      </c>
      <c r="K111" s="307">
        <f t="shared" ca="1" si="44"/>
        <v>781.95169395984215</v>
      </c>
      <c r="L111" s="304">
        <f t="shared" ca="1" si="29"/>
        <v>805.00596999435322</v>
      </c>
      <c r="M111" s="306">
        <f t="shared" ca="1" si="45"/>
        <v>1.2822887781254249</v>
      </c>
      <c r="N111" s="304">
        <f t="shared" ca="1" si="46"/>
        <v>73.469735103574081</v>
      </c>
      <c r="P111" s="310">
        <f t="shared" ca="1" si="47"/>
        <v>23</v>
      </c>
      <c r="Q111" s="304">
        <f t="shared" ca="1" si="48"/>
        <v>0</v>
      </c>
      <c r="R111" s="306">
        <f t="shared" ca="1" si="49"/>
        <v>0</v>
      </c>
      <c r="S111" s="307">
        <f t="shared" ca="1" si="50"/>
        <v>4.9930000000000021</v>
      </c>
      <c r="T111" s="304">
        <f t="shared" ca="1" si="30"/>
        <v>48.981330000000021</v>
      </c>
      <c r="U111" s="311">
        <f t="shared" ca="1" si="31"/>
        <v>0</v>
      </c>
      <c r="V111" s="306">
        <f t="shared" ca="1" si="32"/>
        <v>1.1328151235064978</v>
      </c>
      <c r="W111" s="304">
        <f t="shared" ca="1" si="33"/>
        <v>48.319054275473498</v>
      </c>
      <c r="Y111" s="314" t="str">
        <f t="shared" ca="1" si="51"/>
        <v/>
      </c>
      <c r="Z111" s="315" t="str">
        <f t="shared" ca="1" si="52"/>
        <v/>
      </c>
      <c r="AA111" s="316" t="str">
        <f t="shared" ca="1" si="53"/>
        <v/>
      </c>
      <c r="AC111" s="310" t="e">
        <f t="shared" ca="1" si="54"/>
        <v>#N/A</v>
      </c>
      <c r="AD111" s="323" t="e">
        <f t="shared" ca="1" si="55"/>
        <v>#N/A</v>
      </c>
      <c r="AE111" s="324">
        <f t="shared" ca="1" si="34"/>
        <v>781.95169395984215</v>
      </c>
      <c r="AG111" s="306">
        <f t="shared" ca="1" si="56"/>
        <v>-19.430452816166088</v>
      </c>
      <c r="AH111" s="304">
        <f t="shared" ca="1" si="57"/>
        <v>-10.019192418777374</v>
      </c>
    </row>
    <row r="112" spans="1:34" x14ac:dyDescent="0.2">
      <c r="A112" s="347">
        <f t="shared" ca="1" si="35"/>
        <v>0.1</v>
      </c>
      <c r="B112" s="304">
        <f t="shared" ca="1" si="36"/>
        <v>6.3999999999999755</v>
      </c>
      <c r="D112" s="306">
        <f t="shared" ca="1" si="37"/>
        <v>-2.7534194032027299</v>
      </c>
      <c r="E112" s="307">
        <f t="shared" ca="1" si="38"/>
        <v>-19.087389819413815</v>
      </c>
      <c r="F112" s="304">
        <f t="shared" ca="1" si="39"/>
        <v>19.284962238184328</v>
      </c>
      <c r="G112" s="306">
        <f t="shared" ca="1" si="40"/>
        <v>32.34766535174591</v>
      </c>
      <c r="H112" s="307">
        <f t="shared" ca="1" si="41"/>
        <v>108.01144076911025</v>
      </c>
      <c r="I112" s="304">
        <f t="shared" ca="1" si="42"/>
        <v>112.75124296755028</v>
      </c>
      <c r="J112" s="306">
        <f t="shared" ca="1" si="43"/>
        <v>194.52362359396014</v>
      </c>
      <c r="K112" s="307">
        <f t="shared" ca="1" si="44"/>
        <v>792.84827498585025</v>
      </c>
      <c r="L112" s="304">
        <f t="shared" ca="1" si="29"/>
        <v>816.36255872263223</v>
      </c>
      <c r="M112" s="306">
        <f t="shared" ca="1" si="45"/>
        <v>1.2798132741856849</v>
      </c>
      <c r="N112" s="304">
        <f t="shared" ca="1" si="46"/>
        <v>73.32789917565897</v>
      </c>
      <c r="P112" s="310">
        <f t="shared" ca="1" si="47"/>
        <v>23</v>
      </c>
      <c r="Q112" s="304">
        <f t="shared" ca="1" si="48"/>
        <v>0</v>
      </c>
      <c r="R112" s="306">
        <f t="shared" ca="1" si="49"/>
        <v>0</v>
      </c>
      <c r="S112" s="307">
        <f t="shared" ca="1" si="50"/>
        <v>4.9930000000000021</v>
      </c>
      <c r="T112" s="304">
        <f t="shared" ca="1" si="30"/>
        <v>48.981330000000021</v>
      </c>
      <c r="U112" s="311">
        <f t="shared" ca="1" si="31"/>
        <v>0</v>
      </c>
      <c r="V112" s="306">
        <f t="shared" ca="1" si="32"/>
        <v>1.1315795004115832</v>
      </c>
      <c r="W112" s="304">
        <f t="shared" ca="1" si="33"/>
        <v>46.673478207097794</v>
      </c>
      <c r="Y112" s="314" t="str">
        <f t="shared" ca="1" si="51"/>
        <v/>
      </c>
      <c r="Z112" s="315" t="str">
        <f t="shared" ca="1" si="52"/>
        <v/>
      </c>
      <c r="AA112" s="316" t="str">
        <f t="shared" ca="1" si="53"/>
        <v/>
      </c>
      <c r="AC112" s="310" t="e">
        <f t="shared" ca="1" si="54"/>
        <v>#N/A</v>
      </c>
      <c r="AD112" s="323" t="e">
        <f t="shared" ca="1" si="55"/>
        <v>#N/A</v>
      </c>
      <c r="AE112" s="324">
        <f t="shared" ca="1" si="34"/>
        <v>792.84827498585025</v>
      </c>
      <c r="AG112" s="306">
        <f t="shared" ca="1" si="56"/>
        <v>-19.081907717426994</v>
      </c>
      <c r="AH112" s="304">
        <f t="shared" ca="1" si="57"/>
        <v>-9.6773591579157774</v>
      </c>
    </row>
    <row r="113" spans="1:34" x14ac:dyDescent="0.2">
      <c r="A113" s="347">
        <f t="shared" ca="1" si="35"/>
        <v>0.1</v>
      </c>
      <c r="B113" s="304">
        <f t="shared" ca="1" si="36"/>
        <v>6.4999999999999751</v>
      </c>
      <c r="D113" s="306">
        <f t="shared" ca="1" si="37"/>
        <v>-2.6818235731012452</v>
      </c>
      <c r="E113" s="307">
        <f t="shared" ca="1" si="38"/>
        <v>-18.764823319377349</v>
      </c>
      <c r="F113" s="304">
        <f t="shared" ca="1" si="39"/>
        <v>18.955494503828948</v>
      </c>
      <c r="G113" s="306">
        <f t="shared" ca="1" si="40"/>
        <v>32.079482994435786</v>
      </c>
      <c r="H113" s="307">
        <f t="shared" ca="1" si="41"/>
        <v>106.13495843717251</v>
      </c>
      <c r="I113" s="304">
        <f t="shared" ca="1" si="42"/>
        <v>110.87706089020683</v>
      </c>
      <c r="J113" s="306">
        <f t="shared" ca="1" si="43"/>
        <v>197.74498101126923</v>
      </c>
      <c r="K113" s="307">
        <f t="shared" ca="1" si="44"/>
        <v>803.55559494616443</v>
      </c>
      <c r="L113" s="304">
        <f t="shared" ca="1" si="29"/>
        <v>827.52925729815229</v>
      </c>
      <c r="M113" s="306">
        <f t="shared" ca="1" si="45"/>
        <v>1.2772749366506928</v>
      </c>
      <c r="N113" s="304">
        <f t="shared" ca="1" si="46"/>
        <v>73.182463147924281</v>
      </c>
      <c r="P113" s="310">
        <f t="shared" ca="1" si="47"/>
        <v>23</v>
      </c>
      <c r="Q113" s="304">
        <f t="shared" ca="1" si="48"/>
        <v>0</v>
      </c>
      <c r="R113" s="306">
        <f t="shared" ca="1" si="49"/>
        <v>0</v>
      </c>
      <c r="S113" s="307">
        <f t="shared" ca="1" si="50"/>
        <v>4.9930000000000021</v>
      </c>
      <c r="T113" s="304">
        <f t="shared" ca="1" si="30"/>
        <v>48.981330000000021</v>
      </c>
      <c r="U113" s="311">
        <f t="shared" ca="1" si="31"/>
        <v>0</v>
      </c>
      <c r="V113" s="306">
        <f t="shared" ca="1" si="32"/>
        <v>1.1303665995395347</v>
      </c>
      <c r="W113" s="304">
        <f t="shared" ca="1" si="33"/>
        <v>45.086357024044041</v>
      </c>
      <c r="Y113" s="314" t="str">
        <f t="shared" ca="1" si="51"/>
        <v/>
      </c>
      <c r="Z113" s="315" t="str">
        <f t="shared" ca="1" si="52"/>
        <v/>
      </c>
      <c r="AA113" s="316" t="str">
        <f t="shared" ca="1" si="53"/>
        <v/>
      </c>
      <c r="AC113" s="310" t="e">
        <f t="shared" ca="1" si="54"/>
        <v>#N/A</v>
      </c>
      <c r="AD113" s="323" t="e">
        <f t="shared" ca="1" si="55"/>
        <v>#N/A</v>
      </c>
      <c r="AE113" s="324">
        <f t="shared" ca="1" si="34"/>
        <v>803.55559494616443</v>
      </c>
      <c r="AG113" s="306">
        <f t="shared" ca="1" si="56"/>
        <v>-18.745392763316417</v>
      </c>
      <c r="AH113" s="304">
        <f t="shared" ca="1" si="57"/>
        <v>-9.3477825369713141</v>
      </c>
    </row>
    <row r="114" spans="1:34" x14ac:dyDescent="0.2">
      <c r="A114" s="347">
        <f t="shared" ca="1" si="35"/>
        <v>0.1</v>
      </c>
      <c r="B114" s="304">
        <f t="shared" ca="1" si="36"/>
        <v>6.5999999999999748</v>
      </c>
      <c r="D114" s="306">
        <f t="shared" ca="1" si="37"/>
        <v>-2.6125778162814215</v>
      </c>
      <c r="E114" s="307">
        <f t="shared" ca="1" si="38"/>
        <v>-18.453712805253225</v>
      </c>
      <c r="F114" s="304">
        <f t="shared" ca="1" si="39"/>
        <v>18.63773267178421</v>
      </c>
      <c r="G114" s="306">
        <f t="shared" ca="1" si="40"/>
        <v>31.818225212807643</v>
      </c>
      <c r="H114" s="307">
        <f t="shared" ca="1" si="41"/>
        <v>104.28958715664719</v>
      </c>
      <c r="I114" s="304">
        <f t="shared" ca="1" si="42"/>
        <v>109.03539537689979</v>
      </c>
      <c r="J114" s="306">
        <f t="shared" ca="1" si="43"/>
        <v>200.93986642163139</v>
      </c>
      <c r="K114" s="307">
        <f t="shared" ca="1" si="44"/>
        <v>814.07682222585538</v>
      </c>
      <c r="L114" s="304">
        <f t="shared" ca="1" si="29"/>
        <v>838.50933352163111</v>
      </c>
      <c r="M114" s="306">
        <f t="shared" ca="1" si="45"/>
        <v>1.2746718558421295</v>
      </c>
      <c r="N114" s="304">
        <f t="shared" ca="1" si="46"/>
        <v>73.033317603862102</v>
      </c>
      <c r="P114" s="310">
        <f t="shared" ca="1" si="47"/>
        <v>23</v>
      </c>
      <c r="Q114" s="304">
        <f t="shared" ca="1" si="48"/>
        <v>0</v>
      </c>
      <c r="R114" s="306">
        <f t="shared" ca="1" si="49"/>
        <v>0</v>
      </c>
      <c r="S114" s="307">
        <f t="shared" ca="1" si="50"/>
        <v>4.9930000000000021</v>
      </c>
      <c r="T114" s="304">
        <f t="shared" ca="1" si="30"/>
        <v>48.981330000000021</v>
      </c>
      <c r="U114" s="311">
        <f t="shared" ca="1" si="31"/>
        <v>0</v>
      </c>
      <c r="V114" s="306">
        <f t="shared" ca="1" si="32"/>
        <v>1.1291759943768647</v>
      </c>
      <c r="W114" s="304">
        <f t="shared" ca="1" si="33"/>
        <v>43.555104608075119</v>
      </c>
      <c r="Y114" s="314" t="str">
        <f t="shared" ca="1" si="51"/>
        <v/>
      </c>
      <c r="Z114" s="315" t="str">
        <f t="shared" ca="1" si="52"/>
        <v/>
      </c>
      <c r="AA114" s="316" t="str">
        <f t="shared" ca="1" si="53"/>
        <v/>
      </c>
      <c r="AC114" s="310" t="e">
        <f t="shared" ca="1" si="54"/>
        <v>#N/A</v>
      </c>
      <c r="AD114" s="323" t="e">
        <f t="shared" ca="1" si="55"/>
        <v>#N/A</v>
      </c>
      <c r="AE114" s="324">
        <f t="shared" ca="1" si="34"/>
        <v>814.07682222585538</v>
      </c>
      <c r="AG114" s="306">
        <f t="shared" ca="1" si="56"/>
        <v>-18.420349266369335</v>
      </c>
      <c r="AH114" s="304">
        <f t="shared" ca="1" si="57"/>
        <v>-9.0299132834055715</v>
      </c>
    </row>
    <row r="115" spans="1:34" x14ac:dyDescent="0.2">
      <c r="A115" s="347">
        <f t="shared" ca="1" si="35"/>
        <v>0.1</v>
      </c>
      <c r="B115" s="304">
        <f t="shared" ca="1" si="36"/>
        <v>6.6999999999999744</v>
      </c>
      <c r="D115" s="306">
        <f t="shared" ca="1" si="37"/>
        <v>-2.545575273855103</v>
      </c>
      <c r="E115" s="307">
        <f t="shared" ca="1" si="38"/>
        <v>-18.153551301524399</v>
      </c>
      <c r="F115" s="304">
        <f t="shared" ca="1" si="39"/>
        <v>18.33115867401569</v>
      </c>
      <c r="G115" s="306">
        <f t="shared" ca="1" si="40"/>
        <v>31.563667685422132</v>
      </c>
      <c r="H115" s="307">
        <f t="shared" ca="1" si="41"/>
        <v>102.47423202649475</v>
      </c>
      <c r="I115" s="304">
        <f t="shared" ca="1" si="42"/>
        <v>107.22515258639478</v>
      </c>
      <c r="J115" s="306">
        <f t="shared" ca="1" si="43"/>
        <v>204.10896106654289</v>
      </c>
      <c r="K115" s="307">
        <f t="shared" ca="1" si="44"/>
        <v>824.41501318501253</v>
      </c>
      <c r="L115" s="304">
        <f t="shared" ca="1" si="29"/>
        <v>849.30594131473481</v>
      </c>
      <c r="M115" s="306">
        <f t="shared" ca="1" si="45"/>
        <v>1.272002040040519</v>
      </c>
      <c r="N115" s="304">
        <f t="shared" ca="1" si="46"/>
        <v>72.880348426352484</v>
      </c>
      <c r="P115" s="310">
        <f t="shared" ca="1" si="47"/>
        <v>23</v>
      </c>
      <c r="Q115" s="304">
        <f t="shared" ca="1" si="48"/>
        <v>0</v>
      </c>
      <c r="R115" s="306">
        <f t="shared" ca="1" si="49"/>
        <v>0</v>
      </c>
      <c r="S115" s="307">
        <f t="shared" ca="1" si="50"/>
        <v>4.9930000000000021</v>
      </c>
      <c r="T115" s="304">
        <f t="shared" ca="1" si="30"/>
        <v>48.981330000000021</v>
      </c>
      <c r="U115" s="311">
        <f t="shared" ca="1" si="31"/>
        <v>0</v>
      </c>
      <c r="V115" s="306">
        <f t="shared" ca="1" si="32"/>
        <v>1.1280072738646236</v>
      </c>
      <c r="W115" s="304">
        <f t="shared" ca="1" si="33"/>
        <v>42.077280680791091</v>
      </c>
      <c r="Y115" s="314" t="str">
        <f t="shared" ca="1" si="51"/>
        <v/>
      </c>
      <c r="Z115" s="315" t="str">
        <f t="shared" ca="1" si="52"/>
        <v/>
      </c>
      <c r="AA115" s="316" t="str">
        <f t="shared" ca="1" si="53"/>
        <v/>
      </c>
      <c r="AC115" s="310" t="e">
        <f t="shared" ca="1" si="54"/>
        <v>#N/A</v>
      </c>
      <c r="AD115" s="323" t="e">
        <f t="shared" ca="1" si="55"/>
        <v>#N/A</v>
      </c>
      <c r="AE115" s="324">
        <f t="shared" ca="1" si="34"/>
        <v>824.41501318501253</v>
      </c>
      <c r="AG115" s="306">
        <f t="shared" ca="1" si="56"/>
        <v>-18.106249362405936</v>
      </c>
      <c r="AH115" s="304">
        <f t="shared" ca="1" si="57"/>
        <v>-8.7232334484428407</v>
      </c>
    </row>
    <row r="116" spans="1:34" x14ac:dyDescent="0.2">
      <c r="A116" s="347">
        <f t="shared" ca="1" si="35"/>
        <v>0.1</v>
      </c>
      <c r="B116" s="304">
        <f t="shared" ca="1" si="36"/>
        <v>6.7999999999999741</v>
      </c>
      <c r="D116" s="306">
        <f t="shared" ca="1" si="37"/>
        <v>-2.4807150893461629</v>
      </c>
      <c r="E116" s="307">
        <f t="shared" ca="1" si="38"/>
        <v>-17.863860412891547</v>
      </c>
      <c r="F116" s="304">
        <f t="shared" ca="1" si="39"/>
        <v>18.035283646391136</v>
      </c>
      <c r="G116" s="306">
        <f t="shared" ca="1" si="40"/>
        <v>31.315596176487517</v>
      </c>
      <c r="H116" s="307">
        <f t="shared" ca="1" si="41"/>
        <v>100.6878459852056</v>
      </c>
      <c r="I116" s="304">
        <f t="shared" ca="1" si="42"/>
        <v>105.44528862414538</v>
      </c>
      <c r="J116" s="306">
        <f t="shared" ca="1" si="43"/>
        <v>207.25292425963838</v>
      </c>
      <c r="K116" s="307">
        <f t="shared" ca="1" si="44"/>
        <v>834.57311708559757</v>
      </c>
      <c r="L116" s="304">
        <f t="shared" ca="1" si="29"/>
        <v>859.92212576264251</v>
      </c>
      <c r="M116" s="306">
        <f t="shared" ca="1" si="45"/>
        <v>1.2692634113114196</v>
      </c>
      <c r="N116" s="304">
        <f t="shared" ca="1" si="46"/>
        <v>72.723436558521811</v>
      </c>
      <c r="P116" s="310">
        <f t="shared" ca="1" si="47"/>
        <v>23</v>
      </c>
      <c r="Q116" s="304">
        <f t="shared" ca="1" si="48"/>
        <v>0</v>
      </c>
      <c r="R116" s="306">
        <f t="shared" ca="1" si="49"/>
        <v>0</v>
      </c>
      <c r="S116" s="307">
        <f t="shared" ca="1" si="50"/>
        <v>4.9930000000000021</v>
      </c>
      <c r="T116" s="304">
        <f t="shared" ca="1" si="30"/>
        <v>48.981330000000021</v>
      </c>
      <c r="U116" s="311">
        <f t="shared" ca="1" si="31"/>
        <v>0</v>
      </c>
      <c r="V116" s="306">
        <f t="shared" ca="1" si="32"/>
        <v>1.1268600417023695</v>
      </c>
      <c r="W116" s="304">
        <f t="shared" ca="1" si="33"/>
        <v>40.650581071225645</v>
      </c>
      <c r="Y116" s="314" t="str">
        <f t="shared" ca="1" si="51"/>
        <v/>
      </c>
      <c r="Z116" s="315" t="str">
        <f t="shared" ca="1" si="52"/>
        <v/>
      </c>
      <c r="AA116" s="316" t="str">
        <f t="shared" ca="1" si="53"/>
        <v/>
      </c>
      <c r="AC116" s="310" t="e">
        <f t="shared" ca="1" si="54"/>
        <v>#N/A</v>
      </c>
      <c r="AD116" s="323" t="e">
        <f t="shared" ca="1" si="55"/>
        <v>#N/A</v>
      </c>
      <c r="AE116" s="324">
        <f t="shared" ca="1" si="34"/>
        <v>834.57311708559757</v>
      </c>
      <c r="AG116" s="306">
        <f t="shared" ca="1" si="56"/>
        <v>-17.802593864381269</v>
      </c>
      <c r="AH116" s="304">
        <f t="shared" ca="1" si="57"/>
        <v>-8.4272542921672482</v>
      </c>
    </row>
    <row r="117" spans="1:34" x14ac:dyDescent="0.2">
      <c r="A117" s="347">
        <f t="shared" ca="1" si="35"/>
        <v>0.1</v>
      </c>
      <c r="B117" s="304">
        <f t="shared" ca="1" si="36"/>
        <v>6.8999999999999737</v>
      </c>
      <c r="D117" s="306">
        <f t="shared" ca="1" si="37"/>
        <v>-2.4179020085687779</v>
      </c>
      <c r="E117" s="307">
        <f t="shared" ca="1" si="38"/>
        <v>-17.584188416341981</v>
      </c>
      <c r="F117" s="304">
        <f t="shared" ca="1" si="39"/>
        <v>17.7496459791303</v>
      </c>
      <c r="G117" s="306">
        <f t="shared" ca="1" si="40"/>
        <v>31.073805975630638</v>
      </c>
      <c r="H117" s="307">
        <f t="shared" ca="1" si="41"/>
        <v>98.929427143571402</v>
      </c>
      <c r="I117" s="304">
        <f t="shared" ca="1" si="42"/>
        <v>103.69480687462772</v>
      </c>
      <c r="J117" s="306">
        <f t="shared" ca="1" si="43"/>
        <v>210.37239436724428</v>
      </c>
      <c r="K117" s="307">
        <f t="shared" ca="1" si="44"/>
        <v>844.5539807420364</v>
      </c>
      <c r="L117" s="304">
        <f t="shared" ca="1" si="29"/>
        <v>870.36082787486907</v>
      </c>
      <c r="M117" s="306">
        <f t="shared" ca="1" si="45"/>
        <v>1.2664538010793562</v>
      </c>
      <c r="N117" s="304">
        <f t="shared" ca="1" si="46"/>
        <v>72.562457750147814</v>
      </c>
      <c r="P117" s="310">
        <f t="shared" ca="1" si="47"/>
        <v>23</v>
      </c>
      <c r="Q117" s="304">
        <f t="shared" ca="1" si="48"/>
        <v>0</v>
      </c>
      <c r="R117" s="306">
        <f t="shared" ca="1" si="49"/>
        <v>0</v>
      </c>
      <c r="S117" s="307">
        <f t="shared" ca="1" si="50"/>
        <v>4.9930000000000021</v>
      </c>
      <c r="T117" s="304">
        <f t="shared" ca="1" si="30"/>
        <v>48.981330000000021</v>
      </c>
      <c r="U117" s="311">
        <f t="shared" ca="1" si="31"/>
        <v>0</v>
      </c>
      <c r="V117" s="306">
        <f t="shared" ca="1" si="32"/>
        <v>1.1257339156918567</v>
      </c>
      <c r="W117" s="304">
        <f t="shared" ca="1" si="33"/>
        <v>39.272828737349037</v>
      </c>
      <c r="Y117" s="314" t="str">
        <f t="shared" ca="1" si="51"/>
        <v/>
      </c>
      <c r="Z117" s="315" t="str">
        <f t="shared" ca="1" si="52"/>
        <v/>
      </c>
      <c r="AA117" s="316" t="str">
        <f t="shared" ca="1" si="53"/>
        <v/>
      </c>
      <c r="AC117" s="310" t="e">
        <f t="shared" ca="1" si="54"/>
        <v>#N/A</v>
      </c>
      <c r="AD117" s="323" t="e">
        <f t="shared" ca="1" si="55"/>
        <v>#N/A</v>
      </c>
      <c r="AE117" s="324">
        <f t="shared" ca="1" si="34"/>
        <v>844.5539807420364</v>
      </c>
      <c r="AG117" s="306">
        <f t="shared" ca="1" si="56"/>
        <v>-17.50891027967063</v>
      </c>
      <c r="AH117" s="304">
        <f t="shared" ca="1" si="57"/>
        <v>-8.1415143343131646</v>
      </c>
    </row>
    <row r="118" spans="1:34" x14ac:dyDescent="0.2">
      <c r="A118" s="347">
        <f t="shared" ca="1" si="35"/>
        <v>0.1</v>
      </c>
      <c r="B118" s="304">
        <f t="shared" ca="1" si="36"/>
        <v>6.9999999999999734</v>
      </c>
      <c r="D118" s="306">
        <f t="shared" ca="1" si="37"/>
        <v>-2.3570460105917084</v>
      </c>
      <c r="E118" s="307">
        <f t="shared" ca="1" si="38"/>
        <v>-17.314108500958927</v>
      </c>
      <c r="F118" s="304">
        <f t="shared" ca="1" si="39"/>
        <v>17.473809518219671</v>
      </c>
      <c r="G118" s="306">
        <f t="shared" ca="1" si="40"/>
        <v>30.838101374571465</v>
      </c>
      <c r="H118" s="307">
        <f t="shared" ca="1" si="41"/>
        <v>97.198016293475504</v>
      </c>
      <c r="I118" s="304">
        <f t="shared" ca="1" si="42"/>
        <v>101.97275551722174</v>
      </c>
      <c r="J118" s="306">
        <f t="shared" ca="1" si="43"/>
        <v>213.46798973475438</v>
      </c>
      <c r="K118" s="307">
        <f t="shared" ca="1" si="44"/>
        <v>854.36035291388873</v>
      </c>
      <c r="L118" s="304">
        <f t="shared" ca="1" si="29"/>
        <v>880.62488908305431</v>
      </c>
      <c r="M118" s="306">
        <f t="shared" ca="1" si="45"/>
        <v>1.263570945432464</v>
      </c>
      <c r="N118" s="304">
        <f t="shared" ca="1" si="46"/>
        <v>72.397282288635424</v>
      </c>
      <c r="P118" s="310">
        <f t="shared" ca="1" si="47"/>
        <v>23</v>
      </c>
      <c r="Q118" s="304">
        <f t="shared" ca="1" si="48"/>
        <v>0</v>
      </c>
      <c r="R118" s="306">
        <f t="shared" ca="1" si="49"/>
        <v>0</v>
      </c>
      <c r="S118" s="307">
        <f t="shared" ca="1" si="50"/>
        <v>4.9930000000000021</v>
      </c>
      <c r="T118" s="304">
        <f t="shared" ca="1" si="30"/>
        <v>48.981330000000021</v>
      </c>
      <c r="U118" s="311">
        <f t="shared" ca="1" si="31"/>
        <v>0</v>
      </c>
      <c r="V118" s="306">
        <f t="shared" ca="1" si="32"/>
        <v>1.1246285271177565</v>
      </c>
      <c r="W118" s="304">
        <f t="shared" ca="1" si="33"/>
        <v>37.94196547533987</v>
      </c>
      <c r="Y118" s="314" t="str">
        <f t="shared" ca="1" si="51"/>
        <v/>
      </c>
      <c r="Z118" s="315" t="str">
        <f t="shared" ca="1" si="52"/>
        <v/>
      </c>
      <c r="AA118" s="316" t="str">
        <f t="shared" ca="1" si="53"/>
        <v/>
      </c>
      <c r="AC118" s="310">
        <f t="shared" ca="1" si="54"/>
        <v>6.9999999999999734</v>
      </c>
      <c r="AD118" s="323">
        <f t="shared" ca="1" si="55"/>
        <v>213.46798973475438</v>
      </c>
      <c r="AE118" s="324">
        <f t="shared" ca="1" si="34"/>
        <v>854.36035291388873</v>
      </c>
      <c r="AG118" s="306">
        <f t="shared" ca="1" si="56"/>
        <v>-17.224750975907341</v>
      </c>
      <c r="AH118" s="304">
        <f t="shared" ca="1" si="57"/>
        <v>-7.8655775560482715</v>
      </c>
    </row>
    <row r="119" spans="1:34" x14ac:dyDescent="0.2">
      <c r="A119" s="347">
        <f t="shared" ca="1" si="35"/>
        <v>0.1</v>
      </c>
      <c r="B119" s="304">
        <f t="shared" ca="1" si="36"/>
        <v>7.099999999999973</v>
      </c>
      <c r="D119" s="306">
        <f t="shared" ca="1" si="37"/>
        <v>-2.2980619670693461</v>
      </c>
      <c r="E119" s="307">
        <f t="shared" ca="1" si="38"/>
        <v>-17.053217142505638</v>
      </c>
      <c r="F119" s="304">
        <f t="shared" ca="1" si="39"/>
        <v>17.207361904543614</v>
      </c>
      <c r="G119" s="306">
        <f t="shared" ca="1" si="40"/>
        <v>30.60829517786453</v>
      </c>
      <c r="H119" s="307">
        <f t="shared" ca="1" si="41"/>
        <v>95.492694579224946</v>
      </c>
      <c r="I119" s="304">
        <f t="shared" ca="1" si="42"/>
        <v>100.27822521213876</v>
      </c>
      <c r="J119" s="306">
        <f t="shared" ca="1" si="43"/>
        <v>216.54030956237619</v>
      </c>
      <c r="K119" s="307">
        <f t="shared" ca="1" si="44"/>
        <v>863.99488845752376</v>
      </c>
      <c r="L119" s="304">
        <f t="shared" ca="1" si="29"/>
        <v>890.71705549298804</v>
      </c>
      <c r="M119" s="306">
        <f t="shared" ca="1" si="45"/>
        <v>1.2606124801395766</v>
      </c>
      <c r="N119" s="304">
        <f t="shared" ca="1" si="46"/>
        <v>72.22777471351705</v>
      </c>
      <c r="P119" s="310">
        <f t="shared" ca="1" si="47"/>
        <v>23</v>
      </c>
      <c r="Q119" s="304">
        <f t="shared" ca="1" si="48"/>
        <v>0</v>
      </c>
      <c r="R119" s="306">
        <f t="shared" ca="1" si="49"/>
        <v>0</v>
      </c>
      <c r="S119" s="307">
        <f t="shared" ca="1" si="50"/>
        <v>4.9930000000000021</v>
      </c>
      <c r="T119" s="304">
        <f t="shared" ca="1" si="30"/>
        <v>48.981330000000021</v>
      </c>
      <c r="U119" s="311">
        <f t="shared" ca="1" si="31"/>
        <v>0</v>
      </c>
      <c r="V119" s="306">
        <f t="shared" ca="1" si="32"/>
        <v>1.1235435201629582</v>
      </c>
      <c r="W119" s="304">
        <f t="shared" ca="1" si="33"/>
        <v>36.656044256961039</v>
      </c>
      <c r="Y119" s="314" t="str">
        <f t="shared" ca="1" si="51"/>
        <v/>
      </c>
      <c r="Z119" s="315" t="str">
        <f t="shared" ca="1" si="52"/>
        <v/>
      </c>
      <c r="AA119" s="316" t="str">
        <f t="shared" ca="1" si="53"/>
        <v/>
      </c>
      <c r="AC119" s="310" t="e">
        <f t="shared" ca="1" si="54"/>
        <v>#N/A</v>
      </c>
      <c r="AD119" s="323" t="e">
        <f t="shared" ca="1" si="55"/>
        <v>#N/A</v>
      </c>
      <c r="AE119" s="324">
        <f t="shared" ca="1" si="34"/>
        <v>863.99488845752376</v>
      </c>
      <c r="AG119" s="306">
        <f t="shared" ca="1" si="56"/>
        <v>-16.949691481927911</v>
      </c>
      <c r="AH119" s="304">
        <f t="shared" ca="1" si="57"/>
        <v>-7.5990317395032756</v>
      </c>
    </row>
    <row r="120" spans="1:34" x14ac:dyDescent="0.2">
      <c r="A120" s="347">
        <f t="shared" ca="1" si="35"/>
        <v>0.1</v>
      </c>
      <c r="B120" s="304">
        <f t="shared" ca="1" si="36"/>
        <v>7.1999999999999726</v>
      </c>
      <c r="D120" s="306">
        <f t="shared" ca="1" si="37"/>
        <v>-2.2408693274870024</v>
      </c>
      <c r="E120" s="307">
        <f t="shared" ca="1" si="38"/>
        <v>-16.801132601087225</v>
      </c>
      <c r="F120" s="304">
        <f t="shared" ca="1" si="39"/>
        <v>16.94991303877952</v>
      </c>
      <c r="G120" s="306">
        <f t="shared" ca="1" si="40"/>
        <v>30.384208245115829</v>
      </c>
      <c r="H120" s="307">
        <f t="shared" ca="1" si="41"/>
        <v>93.812581319116219</v>
      </c>
      <c r="I120" s="304">
        <f t="shared" ca="1" si="42"/>
        <v>98.610346944113104</v>
      </c>
      <c r="J120" s="306">
        <f t="shared" ca="1" si="43"/>
        <v>219.58993473352521</v>
      </c>
      <c r="K120" s="307">
        <f t="shared" ca="1" si="44"/>
        <v>873.46015225244082</v>
      </c>
      <c r="L120" s="304">
        <f t="shared" ca="1" si="29"/>
        <v>900.63998190682764</v>
      </c>
      <c r="M120" s="306">
        <f t="shared" ca="1" si="45"/>
        <v>1.2575759353601361</v>
      </c>
      <c r="N120" s="304">
        <f t="shared" ca="1" si="46"/>
        <v>72.05379351335263</v>
      </c>
      <c r="P120" s="310">
        <f t="shared" ca="1" si="47"/>
        <v>23</v>
      </c>
      <c r="Q120" s="304">
        <f t="shared" ca="1" si="48"/>
        <v>0</v>
      </c>
      <c r="R120" s="306">
        <f t="shared" ca="1" si="49"/>
        <v>0</v>
      </c>
      <c r="S120" s="307">
        <f t="shared" ca="1" si="50"/>
        <v>4.9930000000000021</v>
      </c>
      <c r="T120" s="304">
        <f t="shared" ca="1" si="30"/>
        <v>48.981330000000021</v>
      </c>
      <c r="U120" s="311">
        <f t="shared" ca="1" si="31"/>
        <v>0</v>
      </c>
      <c r="V120" s="306">
        <f t="shared" ca="1" si="32"/>
        <v>1.1224785513561559</v>
      </c>
      <c r="W120" s="304">
        <f t="shared" ca="1" si="33"/>
        <v>35.413222141149348</v>
      </c>
      <c r="Y120" s="314" t="str">
        <f t="shared" ca="1" si="51"/>
        <v/>
      </c>
      <c r="Z120" s="315" t="str">
        <f t="shared" ca="1" si="52"/>
        <v/>
      </c>
      <c r="AA120" s="316" t="str">
        <f t="shared" ca="1" si="53"/>
        <v/>
      </c>
      <c r="AC120" s="310" t="e">
        <f t="shared" ca="1" si="54"/>
        <v>#N/A</v>
      </c>
      <c r="AD120" s="323" t="e">
        <f t="shared" ca="1" si="55"/>
        <v>#N/A</v>
      </c>
      <c r="AE120" s="324">
        <f t="shared" ca="1" si="34"/>
        <v>873.46015225244082</v>
      </c>
      <c r="AG120" s="306">
        <f t="shared" ca="1" si="56"/>
        <v>-16.683328911657995</v>
      </c>
      <c r="AH120" s="304">
        <f t="shared" ca="1" si="57"/>
        <v>-7.3414869330985431</v>
      </c>
    </row>
    <row r="121" spans="1:34" x14ac:dyDescent="0.2">
      <c r="A121" s="347">
        <f t="shared" ca="1" si="35"/>
        <v>0.1</v>
      </c>
      <c r="B121" s="304">
        <f t="shared" ca="1" si="36"/>
        <v>7.2999999999999723</v>
      </c>
      <c r="D121" s="306">
        <f t="shared" ca="1" si="37"/>
        <v>-2.1853918281061318</v>
      </c>
      <c r="E121" s="307">
        <f t="shared" ca="1" si="38"/>
        <v>-16.557493531324599</v>
      </c>
      <c r="F121" s="304">
        <f t="shared" ca="1" si="39"/>
        <v>16.701093661260899</v>
      </c>
      <c r="G121" s="306">
        <f t="shared" ca="1" si="40"/>
        <v>30.165669062305216</v>
      </c>
      <c r="H121" s="307">
        <f t="shared" ca="1" si="41"/>
        <v>92.156831965983756</v>
      </c>
      <c r="I121" s="304">
        <f t="shared" ca="1" si="42"/>
        <v>96.968290012679319</v>
      </c>
      <c r="J121" s="306">
        <f t="shared" ca="1" si="43"/>
        <v>222.61742859889625</v>
      </c>
      <c r="K121" s="307">
        <f t="shared" ca="1" si="44"/>
        <v>882.7586229166958</v>
      </c>
      <c r="L121" s="304">
        <f t="shared" ca="1" si="29"/>
        <v>910.39623563026987</v>
      </c>
      <c r="M121" s="306">
        <f t="shared" ca="1" si="45"/>
        <v>1.2544587300258558</v>
      </c>
      <c r="N121" s="304">
        <f t="shared" ca="1" si="46"/>
        <v>71.875190803822704</v>
      </c>
      <c r="P121" s="310">
        <f t="shared" ca="1" si="47"/>
        <v>23</v>
      </c>
      <c r="Q121" s="304">
        <f t="shared" ca="1" si="48"/>
        <v>0</v>
      </c>
      <c r="R121" s="306">
        <f t="shared" ca="1" si="49"/>
        <v>0</v>
      </c>
      <c r="S121" s="307">
        <f t="shared" ca="1" si="50"/>
        <v>4.9930000000000021</v>
      </c>
      <c r="T121" s="304">
        <f t="shared" ca="1" si="30"/>
        <v>48.981330000000021</v>
      </c>
      <c r="U121" s="311">
        <f t="shared" ca="1" si="31"/>
        <v>0</v>
      </c>
      <c r="V121" s="306">
        <f t="shared" ca="1" si="32"/>
        <v>1.1214332890496328</v>
      </c>
      <c r="W121" s="304">
        <f t="shared" ca="1" si="33"/>
        <v>34.21175371108788</v>
      </c>
      <c r="Y121" s="314" t="str">
        <f t="shared" ca="1" si="51"/>
        <v/>
      </c>
      <c r="Z121" s="315" t="str">
        <f t="shared" ca="1" si="52"/>
        <v/>
      </c>
      <c r="AA121" s="316" t="str">
        <f t="shared" ca="1" si="53"/>
        <v/>
      </c>
      <c r="AC121" s="310" t="e">
        <f t="shared" ca="1" si="54"/>
        <v>#N/A</v>
      </c>
      <c r="AD121" s="323" t="e">
        <f t="shared" ca="1" si="55"/>
        <v>#N/A</v>
      </c>
      <c r="AE121" s="324">
        <f t="shared" ca="1" si="34"/>
        <v>882.7586229166958</v>
      </c>
      <c r="AG121" s="306">
        <f t="shared" ca="1" si="56"/>
        <v>-16.4252804999098</v>
      </c>
      <c r="AH121" s="304">
        <f t="shared" ca="1" si="57"/>
        <v>-7.0925740318744905</v>
      </c>
    </row>
    <row r="122" spans="1:34" x14ac:dyDescent="0.2">
      <c r="A122" s="347">
        <f t="shared" ca="1" si="35"/>
        <v>0.1</v>
      </c>
      <c r="B122" s="304">
        <f t="shared" ca="1" si="36"/>
        <v>7.3999999999999719</v>
      </c>
      <c r="D122" s="306">
        <f t="shared" ca="1" si="37"/>
        <v>-2.1315572226079658</v>
      </c>
      <c r="E122" s="307">
        <f t="shared" ca="1" si="38"/>
        <v>-16.321957695485963</v>
      </c>
      <c r="F122" s="304">
        <f t="shared" ca="1" si="39"/>
        <v>16.46055403704522</v>
      </c>
      <c r="G122" s="306">
        <f t="shared" ca="1" si="40"/>
        <v>29.952513340044419</v>
      </c>
      <c r="H122" s="307">
        <f t="shared" ca="1" si="41"/>
        <v>90.524636196435154</v>
      </c>
      <c r="I122" s="304">
        <f t="shared" ca="1" si="42"/>
        <v>95.351260158859347</v>
      </c>
      <c r="J122" s="306">
        <f t="shared" ca="1" si="43"/>
        <v>225.62333771901373</v>
      </c>
      <c r="K122" s="307">
        <f t="shared" ca="1" si="44"/>
        <v>891.89269632481671</v>
      </c>
      <c r="L122" s="304">
        <f t="shared" ca="1" si="29"/>
        <v>919.98830007833249</v>
      </c>
      <c r="M122" s="306">
        <f t="shared" ca="1" si="45"/>
        <v>1.2512581658715181</v>
      </c>
      <c r="N122" s="304">
        <f t="shared" ca="1" si="46"/>
        <v>71.691811985718289</v>
      </c>
      <c r="P122" s="310">
        <f t="shared" ca="1" si="47"/>
        <v>23</v>
      </c>
      <c r="Q122" s="304">
        <f t="shared" ca="1" si="48"/>
        <v>0</v>
      </c>
      <c r="R122" s="306">
        <f t="shared" ca="1" si="49"/>
        <v>0</v>
      </c>
      <c r="S122" s="307">
        <f t="shared" ca="1" si="50"/>
        <v>4.9930000000000021</v>
      </c>
      <c r="T122" s="304">
        <f t="shared" ca="1" si="30"/>
        <v>48.981330000000021</v>
      </c>
      <c r="U122" s="311">
        <f t="shared" ca="1" si="31"/>
        <v>0</v>
      </c>
      <c r="V122" s="306">
        <f t="shared" ca="1" si="32"/>
        <v>1.1204074129252926</v>
      </c>
      <c r="W122" s="304">
        <f t="shared" ca="1" si="33"/>
        <v>33.049984992645285</v>
      </c>
      <c r="Y122" s="314" t="str">
        <f t="shared" ca="1" si="51"/>
        <v/>
      </c>
      <c r="Z122" s="315" t="str">
        <f t="shared" ca="1" si="52"/>
        <v/>
      </c>
      <c r="AA122" s="316" t="str">
        <f t="shared" ca="1" si="53"/>
        <v/>
      </c>
      <c r="AC122" s="310" t="e">
        <f t="shared" ca="1" si="54"/>
        <v>#N/A</v>
      </c>
      <c r="AD122" s="323" t="e">
        <f t="shared" ca="1" si="55"/>
        <v>#N/A</v>
      </c>
      <c r="AE122" s="324">
        <f t="shared" ca="1" si="34"/>
        <v>891.89269632481671</v>
      </c>
      <c r="AG122" s="306">
        <f t="shared" ca="1" si="56"/>
        <v>-16.175182240073156</v>
      </c>
      <c r="AH122" s="304">
        <f t="shared" ca="1" si="57"/>
        <v>-6.8519434630658651</v>
      </c>
    </row>
    <row r="123" spans="1:34" x14ac:dyDescent="0.2">
      <c r="A123" s="347">
        <f t="shared" ca="1" si="35"/>
        <v>0.1</v>
      </c>
      <c r="B123" s="304">
        <f t="shared" ca="1" si="36"/>
        <v>7.4999999999999716</v>
      </c>
      <c r="D123" s="306">
        <f t="shared" ca="1" si="37"/>
        <v>-2.0792970326244955</v>
      </c>
      <c r="E123" s="307">
        <f t="shared" ca="1" si="38"/>
        <v>-16.094200770925372</v>
      </c>
      <c r="F123" s="304">
        <f t="shared" ca="1" si="39"/>
        <v>16.227962737347404</v>
      </c>
      <c r="G123" s="306">
        <f t="shared" ca="1" si="40"/>
        <v>29.744583636781968</v>
      </c>
      <c r="H123" s="307">
        <f t="shared" ca="1" si="41"/>
        <v>88.915216119342617</v>
      </c>
      <c r="I123" s="304">
        <f t="shared" ca="1" si="42"/>
        <v>93.758497818997313</v>
      </c>
      <c r="J123" s="306">
        <f t="shared" ca="1" si="43"/>
        <v>228.60819256785504</v>
      </c>
      <c r="K123" s="307">
        <f t="shared" ca="1" si="44"/>
        <v>900.86468894060556</v>
      </c>
      <c r="L123" s="304">
        <f t="shared" ca="1" si="29"/>
        <v>929.41857819240704</v>
      </c>
      <c r="M123" s="306">
        <f t="shared" ca="1" si="45"/>
        <v>1.2479714210906045</v>
      </c>
      <c r="N123" s="304">
        <f t="shared" ca="1" si="46"/>
        <v>71.503495381435286</v>
      </c>
      <c r="P123" s="310">
        <f t="shared" ca="1" si="47"/>
        <v>23</v>
      </c>
      <c r="Q123" s="304">
        <f t="shared" ca="1" si="48"/>
        <v>0</v>
      </c>
      <c r="R123" s="306">
        <f t="shared" ca="1" si="49"/>
        <v>0</v>
      </c>
      <c r="S123" s="307">
        <f t="shared" ca="1" si="50"/>
        <v>4.9930000000000021</v>
      </c>
      <c r="T123" s="304">
        <f t="shared" ca="1" si="30"/>
        <v>48.981330000000021</v>
      </c>
      <c r="U123" s="311">
        <f t="shared" ca="1" si="31"/>
        <v>0</v>
      </c>
      <c r="V123" s="306">
        <f t="shared" ca="1" si="32"/>
        <v>1.1194006135271357</v>
      </c>
      <c r="W123" s="304">
        <f t="shared" ca="1" si="33"/>
        <v>31.926347814200017</v>
      </c>
      <c r="Y123" s="314" t="str">
        <f t="shared" ca="1" si="51"/>
        <v/>
      </c>
      <c r="Z123" s="315" t="str">
        <f t="shared" ca="1" si="52"/>
        <v/>
      </c>
      <c r="AA123" s="316" t="str">
        <f t="shared" ca="1" si="53"/>
        <v/>
      </c>
      <c r="AC123" s="310" t="e">
        <f t="shared" ca="1" si="54"/>
        <v>#N/A</v>
      </c>
      <c r="AD123" s="323" t="e">
        <f t="shared" ca="1" si="55"/>
        <v>#N/A</v>
      </c>
      <c r="AE123" s="324">
        <f t="shared" ca="1" si="34"/>
        <v>900.86468894060556</v>
      </c>
      <c r="AG123" s="306">
        <f t="shared" ca="1" si="56"/>
        <v>-15.932687614583688</v>
      </c>
      <c r="AH123" s="304">
        <f t="shared" ca="1" si="57"/>
        <v>-6.6192639680843728</v>
      </c>
    </row>
    <row r="124" spans="1:34" x14ac:dyDescent="0.2">
      <c r="A124" s="347">
        <f t="shared" ca="1" si="35"/>
        <v>0.1</v>
      </c>
      <c r="B124" s="304">
        <f t="shared" ca="1" si="36"/>
        <v>7.5999999999999712</v>
      </c>
      <c r="D124" s="306">
        <f t="shared" ca="1" si="37"/>
        <v>-2.0285463165164499</v>
      </c>
      <c r="E124" s="307">
        <f t="shared" ca="1" si="38"/>
        <v>-15.873915243987945</v>
      </c>
      <c r="F124" s="304">
        <f t="shared" ca="1" si="39"/>
        <v>16.003005509327465</v>
      </c>
      <c r="G124" s="306">
        <f t="shared" ca="1" si="40"/>
        <v>29.541729005130325</v>
      </c>
      <c r="H124" s="307">
        <f t="shared" ca="1" si="41"/>
        <v>87.32782459494382</v>
      </c>
      <c r="I124" s="304">
        <f t="shared" ca="1" si="42"/>
        <v>92.189276497311951</v>
      </c>
      <c r="J124" s="306">
        <f t="shared" ca="1" si="43"/>
        <v>231.57250819995065</v>
      </c>
      <c r="K124" s="307">
        <f t="shared" ca="1" si="44"/>
        <v>909.67684097631991</v>
      </c>
      <c r="L124" s="304">
        <f t="shared" ca="1" si="29"/>
        <v>938.68939568031396</v>
      </c>
      <c r="M124" s="306">
        <f t="shared" ca="1" si="45"/>
        <v>1.2445955435896776</v>
      </c>
      <c r="N124" s="304">
        <f t="shared" ca="1" si="46"/>
        <v>71.310071848479012</v>
      </c>
      <c r="P124" s="310">
        <f t="shared" ca="1" si="47"/>
        <v>23</v>
      </c>
      <c r="Q124" s="304">
        <f t="shared" ca="1" si="48"/>
        <v>0</v>
      </c>
      <c r="R124" s="306">
        <f t="shared" ca="1" si="49"/>
        <v>0</v>
      </c>
      <c r="S124" s="307">
        <f t="shared" ca="1" si="50"/>
        <v>4.9930000000000021</v>
      </c>
      <c r="T124" s="304">
        <f t="shared" ca="1" si="30"/>
        <v>48.981330000000021</v>
      </c>
      <c r="U124" s="311">
        <f t="shared" ca="1" si="31"/>
        <v>0</v>
      </c>
      <c r="V124" s="306">
        <f t="shared" ca="1" si="32"/>
        <v>1.1184125918185199</v>
      </c>
      <c r="W124" s="304">
        <f t="shared" ca="1" si="33"/>
        <v>30.839354571574766</v>
      </c>
      <c r="Y124" s="314" t="str">
        <f t="shared" ca="1" si="51"/>
        <v/>
      </c>
      <c r="Z124" s="315" t="str">
        <f t="shared" ca="1" si="52"/>
        <v/>
      </c>
      <c r="AA124" s="316" t="str">
        <f t="shared" ca="1" si="53"/>
        <v/>
      </c>
      <c r="AC124" s="310" t="e">
        <f t="shared" ca="1" si="54"/>
        <v>#N/A</v>
      </c>
      <c r="AD124" s="323" t="e">
        <f t="shared" ca="1" si="55"/>
        <v>#N/A</v>
      </c>
      <c r="AE124" s="324">
        <f t="shared" ca="1" si="34"/>
        <v>909.67684097631991</v>
      </c>
      <c r="AG124" s="306">
        <f t="shared" ca="1" si="56"/>
        <v>-15.697466409853416</v>
      </c>
      <c r="AH124" s="304">
        <f t="shared" ca="1" si="57"/>
        <v>-6.3942214729020641</v>
      </c>
    </row>
    <row r="125" spans="1:34" x14ac:dyDescent="0.2">
      <c r="A125" s="347">
        <f t="shared" ca="1" si="35"/>
        <v>0.1</v>
      </c>
      <c r="B125" s="304">
        <f t="shared" ca="1" si="36"/>
        <v>7.6999999999999709</v>
      </c>
      <c r="D125" s="306">
        <f t="shared" ca="1" si="37"/>
        <v>-1.9792434549110105</v>
      </c>
      <c r="E125" s="307">
        <f t="shared" ca="1" si="38"/>
        <v>-15.660809383267402</v>
      </c>
      <c r="F125" s="304">
        <f t="shared" ca="1" si="39"/>
        <v>15.78538422696275</v>
      </c>
      <c r="G125" s="306">
        <f t="shared" ca="1" si="40"/>
        <v>29.343804659639225</v>
      </c>
      <c r="H125" s="307">
        <f t="shared" ca="1" si="41"/>
        <v>85.761743656617085</v>
      </c>
      <c r="I125" s="304">
        <f t="shared" ca="1" si="42"/>
        <v>90.642901249498664</v>
      </c>
      <c r="J125" s="306">
        <f t="shared" ca="1" si="43"/>
        <v>234.51678488318913</v>
      </c>
      <c r="K125" s="307">
        <f t="shared" ca="1" si="44"/>
        <v>918.33131938889801</v>
      </c>
      <c r="L125" s="304">
        <f t="shared" ca="1" si="29"/>
        <v>947.80300409024983</v>
      </c>
      <c r="M125" s="306">
        <f t="shared" ca="1" si="45"/>
        <v>1.2411274438134938</v>
      </c>
      <c r="N125" s="304">
        <f t="shared" ca="1" si="46"/>
        <v>71.111364368373415</v>
      </c>
      <c r="P125" s="310">
        <f t="shared" ca="1" si="47"/>
        <v>23</v>
      </c>
      <c r="Q125" s="304">
        <f t="shared" ca="1" si="48"/>
        <v>0</v>
      </c>
      <c r="R125" s="306">
        <f t="shared" ca="1" si="49"/>
        <v>0</v>
      </c>
      <c r="S125" s="307">
        <f t="shared" ca="1" si="50"/>
        <v>4.9930000000000021</v>
      </c>
      <c r="T125" s="304">
        <f t="shared" ca="1" si="30"/>
        <v>48.981330000000021</v>
      </c>
      <c r="U125" s="311">
        <f t="shared" ca="1" si="31"/>
        <v>0</v>
      </c>
      <c r="V125" s="306">
        <f t="shared" ca="1" si="32"/>
        <v>1.1174430587626565</v>
      </c>
      <c r="W125" s="304">
        <f t="shared" ca="1" si="33"/>
        <v>29.787593365134803</v>
      </c>
      <c r="Y125" s="314" t="str">
        <f t="shared" ca="1" si="51"/>
        <v/>
      </c>
      <c r="Z125" s="315" t="str">
        <f t="shared" ca="1" si="52"/>
        <v/>
      </c>
      <c r="AA125" s="316" t="str">
        <f t="shared" ca="1" si="53"/>
        <v/>
      </c>
      <c r="AC125" s="310" t="e">
        <f t="shared" ca="1" si="54"/>
        <v>#N/A</v>
      </c>
      <c r="AD125" s="323" t="e">
        <f t="shared" ca="1" si="55"/>
        <v>#N/A</v>
      </c>
      <c r="AE125" s="324">
        <f t="shared" ca="1" si="34"/>
        <v>918.33131938889801</v>
      </c>
      <c r="AG125" s="306">
        <f t="shared" ca="1" si="56"/>
        <v>-15.469203608063538</v>
      </c>
      <c r="AH125" s="304">
        <f t="shared" ca="1" si="57"/>
        <v>-6.1765180395703494</v>
      </c>
    </row>
    <row r="126" spans="1:34" x14ac:dyDescent="0.2">
      <c r="A126" s="347">
        <f t="shared" ca="1" si="35"/>
        <v>0.1</v>
      </c>
      <c r="B126" s="304">
        <f t="shared" ca="1" si="36"/>
        <v>7.7999999999999705</v>
      </c>
      <c r="D126" s="306">
        <f t="shared" ca="1" si="37"/>
        <v>-1.9313299516496556</v>
      </c>
      <c r="E126" s="307">
        <f t="shared" ca="1" si="38"/>
        <v>-15.45460628575357</v>
      </c>
      <c r="F126" s="304">
        <f t="shared" ca="1" si="39"/>
        <v>15.574815916401478</v>
      </c>
      <c r="G126" s="306">
        <f t="shared" ca="1" si="40"/>
        <v>29.15067166447426</v>
      </c>
      <c r="H126" s="307">
        <f t="shared" ca="1" si="41"/>
        <v>84.21628302804173</v>
      </c>
      <c r="I126" s="304">
        <f t="shared" ca="1" si="42"/>
        <v>89.118707270411036</v>
      </c>
      <c r="J126" s="306">
        <f t="shared" ca="1" si="43"/>
        <v>237.4415086993948</v>
      </c>
      <c r="K126" s="307">
        <f t="shared" ca="1" si="44"/>
        <v>926.83022072313099</v>
      </c>
      <c r="L126" s="304">
        <f t="shared" ca="1" si="29"/>
        <v>956.76158372874295</v>
      </c>
      <c r="M126" s="306">
        <f t="shared" ca="1" si="45"/>
        <v>1.2375638871107708</v>
      </c>
      <c r="N126" s="304">
        <f t="shared" ca="1" si="46"/>
        <v>70.907187609251821</v>
      </c>
      <c r="P126" s="310">
        <f t="shared" ca="1" si="47"/>
        <v>23</v>
      </c>
      <c r="Q126" s="304">
        <f t="shared" ca="1" si="48"/>
        <v>0</v>
      </c>
      <c r="R126" s="306">
        <f t="shared" ca="1" si="49"/>
        <v>0</v>
      </c>
      <c r="S126" s="307">
        <f t="shared" ca="1" si="50"/>
        <v>4.9930000000000021</v>
      </c>
      <c r="T126" s="304">
        <f t="shared" ca="1" si="30"/>
        <v>48.981330000000021</v>
      </c>
      <c r="U126" s="311">
        <f t="shared" ca="1" si="31"/>
        <v>0</v>
      </c>
      <c r="V126" s="306">
        <f t="shared" ca="1" si="32"/>
        <v>1.1164917349249079</v>
      </c>
      <c r="W126" s="304">
        <f t="shared" ca="1" si="33"/>
        <v>28.769723479095735</v>
      </c>
      <c r="Y126" s="314" t="str">
        <f t="shared" ca="1" si="51"/>
        <v/>
      </c>
      <c r="Z126" s="315" t="str">
        <f t="shared" ca="1" si="52"/>
        <v/>
      </c>
      <c r="AA126" s="316" t="str">
        <f t="shared" ca="1" si="53"/>
        <v/>
      </c>
      <c r="AC126" s="310" t="e">
        <f t="shared" ca="1" si="54"/>
        <v>#N/A</v>
      </c>
      <c r="AD126" s="323" t="e">
        <f t="shared" ca="1" si="55"/>
        <v>#N/A</v>
      </c>
      <c r="AE126" s="324">
        <f t="shared" ca="1" si="34"/>
        <v>926.83022072313099</v>
      </c>
      <c r="AG126" s="306">
        <f t="shared" ca="1" si="56"/>
        <v>-15.247598348854737</v>
      </c>
      <c r="AH126" s="304">
        <f t="shared" ca="1" si="57"/>
        <v>-5.9658708922761452</v>
      </c>
    </row>
    <row r="127" spans="1:34" x14ac:dyDescent="0.2">
      <c r="A127" s="347">
        <f t="shared" ca="1" si="35"/>
        <v>0.1</v>
      </c>
      <c r="B127" s="304">
        <f t="shared" ca="1" si="36"/>
        <v>7.8999999999999702</v>
      </c>
      <c r="D127" s="306">
        <f t="shared" ca="1" si="37"/>
        <v>-1.884750248920305</v>
      </c>
      <c r="E127" s="307">
        <f t="shared" ca="1" si="38"/>
        <v>-15.255042989993392</v>
      </c>
      <c r="F127" s="304">
        <f t="shared" ca="1" si="39"/>
        <v>15.371031849793027</v>
      </c>
      <c r="G127" s="306">
        <f t="shared" ca="1" si="40"/>
        <v>28.962196639582228</v>
      </c>
      <c r="H127" s="307">
        <f t="shared" ca="1" si="41"/>
        <v>82.690778729042393</v>
      </c>
      <c r="I127" s="304">
        <f t="shared" ca="1" si="42"/>
        <v>87.616058579493739</v>
      </c>
      <c r="J127" s="306">
        <f t="shared" ca="1" si="43"/>
        <v>240.34715211459763</v>
      </c>
      <c r="K127" s="307">
        <f t="shared" ca="1" si="44"/>
        <v>935.17557381098516</v>
      </c>
      <c r="L127" s="304">
        <f t="shared" ca="1" si="29"/>
        <v>965.5672464320146</v>
      </c>
      <c r="M127" s="306">
        <f t="shared" ca="1" si="45"/>
        <v>1.2339014856083241</v>
      </c>
      <c r="N127" s="304">
        <f t="shared" ca="1" si="46"/>
        <v>70.697347460279261</v>
      </c>
      <c r="P127" s="310">
        <f t="shared" ca="1" si="47"/>
        <v>23</v>
      </c>
      <c r="Q127" s="304">
        <f t="shared" ca="1" si="48"/>
        <v>0</v>
      </c>
      <c r="R127" s="306">
        <f t="shared" ca="1" si="49"/>
        <v>0</v>
      </c>
      <c r="S127" s="307">
        <f t="shared" ca="1" si="50"/>
        <v>4.9930000000000021</v>
      </c>
      <c r="T127" s="304">
        <f t="shared" ca="1" si="30"/>
        <v>48.981330000000021</v>
      </c>
      <c r="U127" s="311">
        <f t="shared" ca="1" si="31"/>
        <v>0</v>
      </c>
      <c r="V127" s="306">
        <f t="shared" ca="1" si="32"/>
        <v>1.1155583500955644</v>
      </c>
      <c r="W127" s="304">
        <f t="shared" ca="1" si="33"/>
        <v>27.784471175779313</v>
      </c>
      <c r="Y127" s="314" t="str">
        <f t="shared" ca="1" si="51"/>
        <v/>
      </c>
      <c r="Z127" s="315" t="str">
        <f t="shared" ca="1" si="52"/>
        <v/>
      </c>
      <c r="AA127" s="316" t="str">
        <f t="shared" ca="1" si="53"/>
        <v/>
      </c>
      <c r="AC127" s="310" t="e">
        <f t="shared" ca="1" si="54"/>
        <v>#N/A</v>
      </c>
      <c r="AD127" s="323" t="e">
        <f t="shared" ca="1" si="55"/>
        <v>#N/A</v>
      </c>
      <c r="AE127" s="324">
        <f t="shared" ca="1" si="34"/>
        <v>935.17557381098516</v>
      </c>
      <c r="AG127" s="306">
        <f t="shared" ca="1" si="56"/>
        <v>-15.032362954515515</v>
      </c>
      <c r="AH127" s="304">
        <f t="shared" ca="1" si="57"/>
        <v>-5.7620115119358548</v>
      </c>
    </row>
    <row r="128" spans="1:34" x14ac:dyDescent="0.2">
      <c r="A128" s="347">
        <f t="shared" ca="1" si="35"/>
        <v>0.1</v>
      </c>
      <c r="B128" s="304">
        <f t="shared" ca="1" si="36"/>
        <v>7.9999999999999698</v>
      </c>
      <c r="D128" s="306">
        <f t="shared" ca="1" si="37"/>
        <v>-1.8394515554594622</v>
      </c>
      <c r="E128" s="307">
        <f t="shared" ca="1" si="38"/>
        <v>-15.061869650916275</v>
      </c>
      <c r="F128" s="304">
        <f t="shared" ca="1" si="39"/>
        <v>15.173776702129071</v>
      </c>
      <c r="G128" s="306">
        <f t="shared" ca="1" si="40"/>
        <v>28.778251484036282</v>
      </c>
      <c r="H128" s="307">
        <f t="shared" ca="1" si="41"/>
        <v>81.184591763950763</v>
      </c>
      <c r="I128" s="304">
        <f t="shared" ca="1" si="42"/>
        <v>86.134346798230141</v>
      </c>
      <c r="J128" s="306">
        <f t="shared" ca="1" si="43"/>
        <v>243.23417452077857</v>
      </c>
      <c r="K128" s="307">
        <f t="shared" ca="1" si="44"/>
        <v>943.36934233563477</v>
      </c>
      <c r="L128" s="304">
        <f t="shared" ca="1" si="29"/>
        <v>974.22203819949209</v>
      </c>
      <c r="M128" s="306">
        <f t="shared" ca="1" si="45"/>
        <v>1.2301366895589203</v>
      </c>
      <c r="N128" s="304">
        <f t="shared" ca="1" si="46"/>
        <v>70.481640535920889</v>
      </c>
      <c r="P128" s="310">
        <f t="shared" ca="1" si="47"/>
        <v>23</v>
      </c>
      <c r="Q128" s="304">
        <f t="shared" ca="1" si="48"/>
        <v>0</v>
      </c>
      <c r="R128" s="306">
        <f t="shared" ca="1" si="49"/>
        <v>0</v>
      </c>
      <c r="S128" s="307">
        <f t="shared" ca="1" si="50"/>
        <v>4.9930000000000021</v>
      </c>
      <c r="T128" s="304">
        <f t="shared" ca="1" si="30"/>
        <v>48.981330000000021</v>
      </c>
      <c r="U128" s="311">
        <f t="shared" ca="1" si="31"/>
        <v>0</v>
      </c>
      <c r="V128" s="306">
        <f t="shared" ca="1" si="32"/>
        <v>1.1146426429318488</v>
      </c>
      <c r="W128" s="304">
        <f t="shared" ca="1" si="33"/>
        <v>26.830625779980942</v>
      </c>
      <c r="Y128" s="314" t="str">
        <f t="shared" ca="1" si="51"/>
        <v/>
      </c>
      <c r="Z128" s="315" t="str">
        <f t="shared" ca="1" si="52"/>
        <v/>
      </c>
      <c r="AA128" s="316" t="str">
        <f t="shared" ca="1" si="53"/>
        <v/>
      </c>
      <c r="AC128" s="310">
        <f t="shared" ca="1" si="54"/>
        <v>7.9999999999999698</v>
      </c>
      <c r="AD128" s="323">
        <f t="shared" ca="1" si="55"/>
        <v>243.23417452077857</v>
      </c>
      <c r="AE128" s="324">
        <f t="shared" ca="1" si="34"/>
        <v>943.36934233563477</v>
      </c>
      <c r="AG128" s="306">
        <f t="shared" ca="1" si="56"/>
        <v>-14.823222012771161</v>
      </c>
      <c r="AH128" s="304">
        <f t="shared" ca="1" si="57"/>
        <v>-5.5646847938672748</v>
      </c>
    </row>
    <row r="129" spans="1:34" x14ac:dyDescent="0.2">
      <c r="A129" s="347">
        <f t="shared" ca="1" si="35"/>
        <v>0.1</v>
      </c>
      <c r="B129" s="304">
        <f t="shared" ca="1" si="36"/>
        <v>8.0999999999999694</v>
      </c>
      <c r="D129" s="306">
        <f t="shared" ca="1" si="37"/>
        <v>-1.7953836868106494</v>
      </c>
      <c r="E129" s="307">
        <f t="shared" ca="1" si="38"/>
        <v>-14.874848771449276</v>
      </c>
      <c r="F129" s="304">
        <f t="shared" ca="1" si="39"/>
        <v>14.982807766114862</v>
      </c>
      <c r="G129" s="306">
        <f t="shared" ca="1" si="40"/>
        <v>28.598713115355217</v>
      </c>
      <c r="H129" s="307">
        <f t="shared" ca="1" si="41"/>
        <v>79.697106886805841</v>
      </c>
      <c r="I129" s="304">
        <f t="shared" ca="1" si="42"/>
        <v>84.672990014415731</v>
      </c>
      <c r="J129" s="306">
        <f t="shared" ca="1" si="43"/>
        <v>246.10302275074815</v>
      </c>
      <c r="K129" s="307">
        <f t="shared" ca="1" si="44"/>
        <v>951.41342726817265</v>
      </c>
      <c r="L129" s="304">
        <f t="shared" ca="1" si="29"/>
        <v>982.72794169761232</v>
      </c>
      <c r="M129" s="306">
        <f t="shared" ca="1" si="45"/>
        <v>1.2262657781256734</v>
      </c>
      <c r="N129" s="304">
        <f t="shared" ca="1" si="46"/>
        <v>70.259853647926917</v>
      </c>
      <c r="P129" s="310">
        <f t="shared" ca="1" si="47"/>
        <v>23</v>
      </c>
      <c r="Q129" s="304">
        <f t="shared" ca="1" si="48"/>
        <v>0</v>
      </c>
      <c r="R129" s="306">
        <f t="shared" ca="1" si="49"/>
        <v>0</v>
      </c>
      <c r="S129" s="307">
        <f t="shared" ca="1" si="50"/>
        <v>4.9930000000000021</v>
      </c>
      <c r="T129" s="304">
        <f t="shared" ca="1" si="30"/>
        <v>48.981330000000021</v>
      </c>
      <c r="U129" s="311">
        <f t="shared" ca="1" si="31"/>
        <v>0</v>
      </c>
      <c r="V129" s="306">
        <f t="shared" ca="1" si="32"/>
        <v>1.1137443606180153</v>
      </c>
      <c r="W129" s="304">
        <f t="shared" ca="1" si="33"/>
        <v>25.907036030801528</v>
      </c>
      <c r="Y129" s="314" t="str">
        <f t="shared" ca="1" si="51"/>
        <v/>
      </c>
      <c r="Z129" s="315" t="str">
        <f t="shared" ca="1" si="52"/>
        <v/>
      </c>
      <c r="AA129" s="316" t="str">
        <f t="shared" ca="1" si="53"/>
        <v/>
      </c>
      <c r="AC129" s="310" t="e">
        <f t="shared" ca="1" si="54"/>
        <v>#N/A</v>
      </c>
      <c r="AD129" s="323" t="e">
        <f t="shared" ca="1" si="55"/>
        <v>#N/A</v>
      </c>
      <c r="AE129" s="324">
        <f t="shared" ca="1" si="34"/>
        <v>951.41342726817265</v>
      </c>
      <c r="AG129" s="306">
        <f t="shared" ca="1" si="56"/>
        <v>-14.619911511720691</v>
      </c>
      <c r="AH129" s="304">
        <f t="shared" ca="1" si="57"/>
        <v>-5.373648263565177</v>
      </c>
    </row>
    <row r="130" spans="1:34" x14ac:dyDescent="0.2">
      <c r="A130" s="347">
        <f t="shared" ca="1" si="35"/>
        <v>0.1</v>
      </c>
      <c r="B130" s="304">
        <f t="shared" ca="1" si="36"/>
        <v>8.1999999999999691</v>
      </c>
      <c r="D130" s="306">
        <f t="shared" ca="1" si="37"/>
        <v>-1.752498916716354</v>
      </c>
      <c r="E130" s="307">
        <f t="shared" ca="1" si="38"/>
        <v>-14.693754486475955</v>
      </c>
      <c r="F130" s="304">
        <f t="shared" ca="1" si="39"/>
        <v>14.797894220527603</v>
      </c>
      <c r="G130" s="306">
        <f t="shared" ca="1" si="40"/>
        <v>28.42346322368358</v>
      </c>
      <c r="H130" s="307">
        <f t="shared" ca="1" si="41"/>
        <v>78.227731438158244</v>
      </c>
      <c r="I130" s="304">
        <f t="shared" ca="1" si="42"/>
        <v>83.231431728576581</v>
      </c>
      <c r="J130" s="306">
        <f t="shared" ca="1" si="43"/>
        <v>248.9541315677001</v>
      </c>
      <c r="K130" s="307">
        <f t="shared" ca="1" si="44"/>
        <v>959.30966918442084</v>
      </c>
      <c r="L130" s="304">
        <f t="shared" ca="1" si="29"/>
        <v>991.08687864149965</v>
      </c>
      <c r="M130" s="306">
        <f t="shared" ca="1" si="45"/>
        <v>1.2222848495631247</v>
      </c>
      <c r="N130" s="304">
        <f t="shared" ca="1" si="46"/>
        <v>70.03176324274979</v>
      </c>
      <c r="P130" s="310">
        <f t="shared" ca="1" si="47"/>
        <v>23</v>
      </c>
      <c r="Q130" s="304">
        <f t="shared" ca="1" si="48"/>
        <v>0</v>
      </c>
      <c r="R130" s="306">
        <f t="shared" ca="1" si="49"/>
        <v>0</v>
      </c>
      <c r="S130" s="307">
        <f t="shared" ca="1" si="50"/>
        <v>4.9930000000000021</v>
      </c>
      <c r="T130" s="304">
        <f t="shared" ca="1" si="30"/>
        <v>48.981330000000021</v>
      </c>
      <c r="U130" s="311">
        <f t="shared" ca="1" si="31"/>
        <v>0</v>
      </c>
      <c r="V130" s="306">
        <f t="shared" ca="1" si="32"/>
        <v>1.1128632585424609</v>
      </c>
      <c r="W130" s="304">
        <f t="shared" ca="1" si="33"/>
        <v>25.012606680270988</v>
      </c>
      <c r="Y130" s="314" t="str">
        <f t="shared" ca="1" si="51"/>
        <v/>
      </c>
      <c r="Z130" s="315" t="str">
        <f t="shared" ca="1" si="52"/>
        <v/>
      </c>
      <c r="AA130" s="316" t="str">
        <f t="shared" ca="1" si="53"/>
        <v/>
      </c>
      <c r="AC130" s="310" t="e">
        <f t="shared" ca="1" si="54"/>
        <v>#N/A</v>
      </c>
      <c r="AD130" s="323" t="e">
        <f t="shared" ca="1" si="55"/>
        <v>#N/A</v>
      </c>
      <c r="AE130" s="324">
        <f t="shared" ca="1" si="34"/>
        <v>959.30966918442084</v>
      </c>
      <c r="AG130" s="306">
        <f t="shared" ca="1" si="56"/>
        <v>-14.42217802186261</v>
      </c>
      <c r="AH130" s="304">
        <f t="shared" ca="1" si="57"/>
        <v>-5.1886713460447664</v>
      </c>
    </row>
    <row r="131" spans="1:34" x14ac:dyDescent="0.2">
      <c r="A131" s="347">
        <f t="shared" ca="1" si="35"/>
        <v>0.1</v>
      </c>
      <c r="B131" s="304">
        <f t="shared" ca="1" si="36"/>
        <v>8.2999999999999687</v>
      </c>
      <c r="D131" s="306">
        <f t="shared" ca="1" si="37"/>
        <v>-1.7107518388028351</v>
      </c>
      <c r="E131" s="307">
        <f t="shared" ca="1" si="38"/>
        <v>-14.51837189507901</v>
      </c>
      <c r="F131" s="304">
        <f t="shared" ca="1" si="39"/>
        <v>14.618816447913538</v>
      </c>
      <c r="G131" s="306">
        <f t="shared" ca="1" si="40"/>
        <v>28.252388039803296</v>
      </c>
      <c r="H131" s="307">
        <f t="shared" ca="1" si="41"/>
        <v>76.775894248650346</v>
      </c>
      <c r="I131" s="304">
        <f t="shared" ca="1" si="42"/>
        <v>81.80913987832632</v>
      </c>
      <c r="J131" s="306">
        <f t="shared" ca="1" si="43"/>
        <v>251.78792413087444</v>
      </c>
      <c r="K131" s="307">
        <f t="shared" ca="1" si="44"/>
        <v>967.05985046876128</v>
      </c>
      <c r="L131" s="304">
        <f t="shared" ca="1" si="29"/>
        <v>999.30071206158857</v>
      </c>
      <c r="M131" s="306">
        <f t="shared" ca="1" si="45"/>
        <v>1.2181898107522799</v>
      </c>
      <c r="N131" s="304">
        <f t="shared" ca="1" si="46"/>
        <v>69.797134801946115</v>
      </c>
      <c r="P131" s="310">
        <f t="shared" ca="1" si="47"/>
        <v>23</v>
      </c>
      <c r="Q131" s="304">
        <f t="shared" ca="1" si="48"/>
        <v>0</v>
      </c>
      <c r="R131" s="306">
        <f t="shared" ca="1" si="49"/>
        <v>0</v>
      </c>
      <c r="S131" s="307">
        <f t="shared" ca="1" si="50"/>
        <v>4.9930000000000021</v>
      </c>
      <c r="T131" s="304">
        <f t="shared" ca="1" si="30"/>
        <v>48.981330000000021</v>
      </c>
      <c r="U131" s="311">
        <f t="shared" ca="1" si="31"/>
        <v>0</v>
      </c>
      <c r="V131" s="306">
        <f t="shared" ca="1" si="32"/>
        <v>1.1119990999908602</v>
      </c>
      <c r="W131" s="304">
        <f t="shared" ca="1" si="33"/>
        <v>24.146295319876966</v>
      </c>
      <c r="Y131" s="314" t="str">
        <f t="shared" ca="1" si="51"/>
        <v/>
      </c>
      <c r="Z131" s="315" t="str">
        <f t="shared" ca="1" si="52"/>
        <v/>
      </c>
      <c r="AA131" s="316" t="str">
        <f t="shared" ca="1" si="53"/>
        <v/>
      </c>
      <c r="AC131" s="310" t="e">
        <f t="shared" ca="1" si="54"/>
        <v>#N/A</v>
      </c>
      <c r="AD131" s="323" t="e">
        <f t="shared" ca="1" si="55"/>
        <v>#N/A</v>
      </c>
      <c r="AE131" s="324">
        <f t="shared" ca="1" si="34"/>
        <v>967.05985046876128</v>
      </c>
      <c r="AG131" s="306">
        <f t="shared" ca="1" si="56"/>
        <v>-14.229777920496451</v>
      </c>
      <c r="AH131" s="304">
        <f t="shared" ca="1" si="57"/>
        <v>-5.0095346846126532</v>
      </c>
    </row>
    <row r="132" spans="1:34" x14ac:dyDescent="0.2">
      <c r="A132" s="347">
        <f t="shared" ca="1" si="35"/>
        <v>0.1</v>
      </c>
      <c r="B132" s="304">
        <f t="shared" ca="1" si="36"/>
        <v>8.3999999999999684</v>
      </c>
      <c r="D132" s="306">
        <f t="shared" ca="1" si="37"/>
        <v>-1.6700992377916992</v>
      </c>
      <c r="E132" s="307">
        <f t="shared" ca="1" si="38"/>
        <v>-14.348496437356019</v>
      </c>
      <c r="F132" s="304">
        <f t="shared" ca="1" si="39"/>
        <v>14.445365397832301</v>
      </c>
      <c r="G132" s="306">
        <f t="shared" ca="1" si="40"/>
        <v>28.085378116024128</v>
      </c>
      <c r="H132" s="307">
        <f t="shared" ca="1" si="41"/>
        <v>75.341044604914742</v>
      </c>
      <c r="I132" s="304">
        <f t="shared" ca="1" si="42"/>
        <v>80.405605936898453</v>
      </c>
      <c r="J132" s="306">
        <f t="shared" ca="1" si="43"/>
        <v>254.60481243866582</v>
      </c>
      <c r="K132" s="307">
        <f t="shared" ca="1" si="44"/>
        <v>974.66569741143951</v>
      </c>
      <c r="L132" s="304">
        <f t="shared" ref="L132:L195" ca="1" si="58">SQRT(pos_x^2+pos_z^2)</f>
        <v>1007.3712484617853</v>
      </c>
      <c r="M132" s="306">
        <f t="shared" ca="1" si="45"/>
        <v>1.2139763660438512</v>
      </c>
      <c r="N132" s="304">
        <f t="shared" ca="1" si="46"/>
        <v>69.555722202941411</v>
      </c>
      <c r="P132" s="310">
        <f t="shared" ca="1" si="47"/>
        <v>23</v>
      </c>
      <c r="Q132" s="304">
        <f t="shared" ca="1" si="48"/>
        <v>0</v>
      </c>
      <c r="R132" s="306">
        <f t="shared" ca="1" si="49"/>
        <v>0</v>
      </c>
      <c r="S132" s="307">
        <f t="shared" ca="1" si="50"/>
        <v>4.9930000000000021</v>
      </c>
      <c r="T132" s="304">
        <f t="shared" ref="T132:T195" ca="1" si="59">m*g</f>
        <v>48.981330000000021</v>
      </c>
      <c r="U132" s="311">
        <f t="shared" ref="U132:U195" ca="1" si="60">IF(pos_xz&lt;L_rampe,Poids*COS(Beta),0)</f>
        <v>0</v>
      </c>
      <c r="V132" s="306">
        <f t="shared" ref="V132:V195" ca="1" si="61">Rho_moyen*(20000-Alt_rampe-pos_z)/(20000+Alt_rampe+pos_z)</f>
        <v>1.1111516558543895</v>
      </c>
      <c r="W132" s="304">
        <f t="shared" ref="W132:W195" ca="1" si="62">1/2*Rho*Sref*Cx*vit_xz^2</f>
        <v>23.307109417727222</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974.66569741143951</v>
      </c>
      <c r="AG132" s="306">
        <f t="shared" ca="1" si="56"/>
        <v>-14.04247665409088</v>
      </c>
      <c r="AH132" s="304">
        <f t="shared" ca="1" si="57"/>
        <v>-4.8360295052827871</v>
      </c>
    </row>
    <row r="133" spans="1:34" x14ac:dyDescent="0.2">
      <c r="A133" s="347">
        <f t="shared" ref="A133:A196" ca="1" si="64">IF(B132+0.01&lt;=T_ini+ROUNDUP(Temps_fin_propu,0), 0.01, IF(K132&gt;0, 0.1, 0.0001))</f>
        <v>0.1</v>
      </c>
      <c r="B133" s="304">
        <f t="shared" ref="B133:B196" ca="1" si="65">B132+pas</f>
        <v>8.499999999999968</v>
      </c>
      <c r="D133" s="306">
        <f t="shared" ref="D133:D196" ca="1" si="66">IF(AND(L132&lt;L_rampe,Poussee&lt;Poids*SIN(M132)),0,(-W132+Poussee)/m*COS(M132)-U132/m*SIN(M132))</f>
        <v>-1.6304999695396047</v>
      </c>
      <c r="E133" s="307">
        <f t="shared" ref="E133:E196" ca="1" si="67">IF(AND(L132&lt;L_rampe,Poussee&lt;Poids*SIN(M132)),0,(-W132+Poussee)/m*SIN(M132)+U132/m*COS(M132)-Poids/m)</f>
        <v>-14.183933312413091</v>
      </c>
      <c r="F133" s="304">
        <f t="shared" ref="F133:F196" ca="1" si="68">SQRT(acc_x^2+acc_z^2)</f>
        <v>14.277341992179442</v>
      </c>
      <c r="G133" s="306">
        <f t="shared" ref="G133:G196" ca="1" si="69">G132+acc_x*pas</f>
        <v>27.922328119070166</v>
      </c>
      <c r="H133" s="307">
        <f t="shared" ref="H133:H196" ca="1" si="70">H132+acc_z*pas</f>
        <v>73.922651273673438</v>
      </c>
      <c r="I133" s="304">
        <f t="shared" ref="I133:I196" ca="1" si="71">SQRT(vit_x^2+vit_z^2)</f>
        <v>79.020344082509226</v>
      </c>
      <c r="J133" s="306">
        <f t="shared" ref="J133:J196" ca="1" si="72">J132+0.5*(vit_x+G132)*pas*(K132&gt;=0)</f>
        <v>257.40519775042054</v>
      </c>
      <c r="K133" s="307">
        <f t="shared" ref="K133:K196" ca="1" si="73">K132+0.5*(vit_z+H132)*pas</f>
        <v>982.12888220536888</v>
      </c>
      <c r="L133" s="304">
        <f t="shared" ca="1" si="58"/>
        <v>1015.300239875329</v>
      </c>
      <c r="M133" s="306">
        <f t="shared" ref="M133:M196" ca="1" si="74">IF(AND(L132&gt;L_rampe,G133&gt;0),ATAN2(G133,H133),$M$4)</f>
        <v>1.2096400053607299</v>
      </c>
      <c r="N133" s="304">
        <f t="shared" ref="N133:N196" ca="1" si="75">DEGREES(Beta)</f>
        <v>69.307267037352105</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4.9930000000000021</v>
      </c>
      <c r="T133" s="304">
        <f t="shared" ca="1" si="59"/>
        <v>48.981330000000021</v>
      </c>
      <c r="U133" s="311">
        <f t="shared" ca="1" si="60"/>
        <v>0</v>
      </c>
      <c r="V133" s="306">
        <f t="shared" ca="1" si="61"/>
        <v>1.1103207043521772</v>
      </c>
      <c r="W133" s="304">
        <f t="shared" ca="1" si="62"/>
        <v>22.494103550538064</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982.12888220536888</v>
      </c>
      <c r="AG133" s="306">
        <f t="shared" ref="AG133:AG196" ca="1" si="85">IF(AND(L132&lt;L_rampe,Poussee&lt;Poids*SIN(M132)),0,(-W132+Poussee)/m-Poids*SIN(M132)/m)</f>
        <v>-13.860048034473206</v>
      </c>
      <c r="AH133" s="304">
        <f t="shared" ref="AH133:AH196" ca="1" si="86">IF(AND(L132&lt;L_rampe,Poussee&lt;Poids*SIN(M132)), g*SIN(M132), (-W132+Poussee)/m)</f>
        <v>-4.6679570233781718</v>
      </c>
    </row>
    <row r="134" spans="1:34" x14ac:dyDescent="0.2">
      <c r="A134" s="347">
        <f t="shared" ca="1" si="64"/>
        <v>0.1</v>
      </c>
      <c r="B134" s="304">
        <f t="shared" ca="1" si="65"/>
        <v>8.5999999999999677</v>
      </c>
      <c r="D134" s="306">
        <f t="shared" ca="1" si="66"/>
        <v>-1.591914849268947</v>
      </c>
      <c r="E134" s="307">
        <f t="shared" ca="1" si="67"/>
        <v>-14.024496934427169</v>
      </c>
      <c r="F134" s="304">
        <f t="shared" ca="1" si="68"/>
        <v>14.114556569410178</v>
      </c>
      <c r="G134" s="306">
        <f t="shared" ca="1" si="69"/>
        <v>27.763136634143272</v>
      </c>
      <c r="H134" s="307">
        <f t="shared" ca="1" si="70"/>
        <v>72.520201580230719</v>
      </c>
      <c r="I134" s="304">
        <f t="shared" ca="1" si="71"/>
        <v>77.652890435600696</v>
      </c>
      <c r="J134" s="306">
        <f t="shared" ca="1" si="72"/>
        <v>260.18947098808121</v>
      </c>
      <c r="K134" s="307">
        <f t="shared" ca="1" si="73"/>
        <v>989.45102484806409</v>
      </c>
      <c r="L134" s="304">
        <f t="shared" ca="1" si="58"/>
        <v>1023.0893858241038</v>
      </c>
      <c r="M134" s="306">
        <f t="shared" ca="1" si="74"/>
        <v>1.2051759915073477</v>
      </c>
      <c r="N134" s="304">
        <f t="shared" ca="1" si="75"/>
        <v>69.051497883865366</v>
      </c>
      <c r="P134" s="310">
        <f t="shared" ca="1" si="76"/>
        <v>23</v>
      </c>
      <c r="Q134" s="304">
        <f t="shared" ca="1" si="77"/>
        <v>0</v>
      </c>
      <c r="R134" s="306">
        <f t="shared" ca="1" si="78"/>
        <v>0</v>
      </c>
      <c r="S134" s="307">
        <f t="shared" ca="1" si="79"/>
        <v>4.9930000000000021</v>
      </c>
      <c r="T134" s="304">
        <f t="shared" ca="1" si="59"/>
        <v>48.981330000000021</v>
      </c>
      <c r="U134" s="311">
        <f t="shared" ca="1" si="60"/>
        <v>0</v>
      </c>
      <c r="V134" s="306">
        <f t="shared" ca="1" si="61"/>
        <v>1.1095060307671716</v>
      </c>
      <c r="W134" s="304">
        <f t="shared" ca="1" si="62"/>
        <v>21.706376815967008</v>
      </c>
      <c r="Y134" s="314" t="str">
        <f t="shared" ca="1" si="80"/>
        <v/>
      </c>
      <c r="Z134" s="315" t="str">
        <f t="shared" ca="1" si="81"/>
        <v/>
      </c>
      <c r="AA134" s="316" t="str">
        <f t="shared" ca="1" si="82"/>
        <v/>
      </c>
      <c r="AC134" s="310" t="e">
        <f t="shared" ca="1" si="83"/>
        <v>#N/A</v>
      </c>
      <c r="AD134" s="323" t="e">
        <f t="shared" ca="1" si="84"/>
        <v>#N/A</v>
      </c>
      <c r="AE134" s="324">
        <f t="shared" ca="1" si="63"/>
        <v>989.45102484806409</v>
      </c>
      <c r="AG134" s="306">
        <f t="shared" ca="1" si="85"/>
        <v>-13.682273564923429</v>
      </c>
      <c r="AH134" s="304">
        <f t="shared" ca="1" si="86"/>
        <v>-4.5051278891524245</v>
      </c>
    </row>
    <row r="135" spans="1:34" x14ac:dyDescent="0.2">
      <c r="A135" s="347">
        <f t="shared" ca="1" si="64"/>
        <v>0.1</v>
      </c>
      <c r="B135" s="304">
        <f t="shared" ca="1" si="65"/>
        <v>8.6999999999999673</v>
      </c>
      <c r="D135" s="306">
        <f t="shared" ca="1" si="66"/>
        <v>-1.5543065474081161</v>
      </c>
      <c r="E135" s="307">
        <f t="shared" ca="1" si="67"/>
        <v>-13.8700104239262</v>
      </c>
      <c r="F135" s="304">
        <f t="shared" ca="1" si="68"/>
        <v>13.956828364751685</v>
      </c>
      <c r="G135" s="306">
        <f t="shared" ca="1" si="69"/>
        <v>27.607705979402461</v>
      </c>
      <c r="H135" s="307">
        <f t="shared" ca="1" si="70"/>
        <v>71.133200537838093</v>
      </c>
      <c r="I135" s="304">
        <f t="shared" ca="1" si="71"/>
        <v>76.302802361390519</v>
      </c>
      <c r="J135" s="306">
        <f t="shared" ca="1" si="72"/>
        <v>262.95801311875852</v>
      </c>
      <c r="K135" s="307">
        <f t="shared" ca="1" si="73"/>
        <v>996.63369495396751</v>
      </c>
      <c r="L135" s="304">
        <f t="shared" ca="1" si="58"/>
        <v>1030.7403351867836</v>
      </c>
      <c r="M135" s="306">
        <f t="shared" ca="1" si="74"/>
        <v>1.200579346630013</v>
      </c>
      <c r="N135" s="304">
        <f t="shared" ca="1" si="75"/>
        <v>68.788129532473661</v>
      </c>
      <c r="P135" s="310">
        <f t="shared" ca="1" si="76"/>
        <v>23</v>
      </c>
      <c r="Q135" s="304">
        <f t="shared" ca="1" si="77"/>
        <v>0</v>
      </c>
      <c r="R135" s="306">
        <f t="shared" ca="1" si="78"/>
        <v>0</v>
      </c>
      <c r="S135" s="307">
        <f t="shared" ca="1" si="79"/>
        <v>4.9930000000000021</v>
      </c>
      <c r="T135" s="304">
        <f t="shared" ca="1" si="59"/>
        <v>48.981330000000021</v>
      </c>
      <c r="U135" s="311">
        <f t="shared" ca="1" si="60"/>
        <v>0</v>
      </c>
      <c r="V135" s="306">
        <f t="shared" ca="1" si="61"/>
        <v>1.1087074271946729</v>
      </c>
      <c r="W135" s="304">
        <f t="shared" ca="1" si="62"/>
        <v>20.943070412012219</v>
      </c>
      <c r="Y135" s="314" t="str">
        <f t="shared" ca="1" si="80"/>
        <v/>
      </c>
      <c r="Z135" s="315" t="str">
        <f t="shared" ca="1" si="81"/>
        <v/>
      </c>
      <c r="AA135" s="316" t="str">
        <f t="shared" ca="1" si="82"/>
        <v/>
      </c>
      <c r="AC135" s="310" t="e">
        <f t="shared" ca="1" si="83"/>
        <v>#N/A</v>
      </c>
      <c r="AD135" s="323" t="e">
        <f t="shared" ca="1" si="84"/>
        <v>#N/A</v>
      </c>
      <c r="AE135" s="324">
        <f t="shared" ca="1" si="63"/>
        <v>996.63369495396751</v>
      </c>
      <c r="AG135" s="306">
        <f t="shared" ca="1" si="85"/>
        <v>-13.508941792450477</v>
      </c>
      <c r="AH135" s="304">
        <f t="shared" ca="1" si="86"/>
        <v>-4.3473616695307431</v>
      </c>
    </row>
    <row r="136" spans="1:34" x14ac:dyDescent="0.2">
      <c r="A136" s="347">
        <f t="shared" ca="1" si="64"/>
        <v>0.1</v>
      </c>
      <c r="B136" s="304">
        <f t="shared" ca="1" si="65"/>
        <v>8.799999999999967</v>
      </c>
      <c r="D136" s="306">
        <f t="shared" ca="1" si="66"/>
        <v>-1.5176394925109664</v>
      </c>
      <c r="E136" s="307">
        <f t="shared" ca="1" si="67"/>
        <v>-13.72030513167114</v>
      </c>
      <c r="F136" s="304">
        <f t="shared" ca="1" si="68"/>
        <v>13.803985023731022</v>
      </c>
      <c r="G136" s="306">
        <f t="shared" ca="1" si="69"/>
        <v>27.455942030151363</v>
      </c>
      <c r="H136" s="307">
        <f t="shared" ca="1" si="70"/>
        <v>69.761170024670974</v>
      </c>
      <c r="I136" s="304">
        <f t="shared" ca="1" si="71"/>
        <v>74.969657835514255</v>
      </c>
      <c r="J136" s="306">
        <f t="shared" ca="1" si="72"/>
        <v>265.71119551923618</v>
      </c>
      <c r="K136" s="307">
        <f t="shared" ca="1" si="73"/>
        <v>1003.678413482093</v>
      </c>
      <c r="L136" s="304">
        <f t="shared" ca="1" si="58"/>
        <v>1038.2546879808408</v>
      </c>
      <c r="M136" s="306">
        <f t="shared" ca="1" si="74"/>
        <v>1.1958448377686151</v>
      </c>
      <c r="N136" s="304">
        <f t="shared" ca="1" si="75"/>
        <v>68.516862156648273</v>
      </c>
      <c r="P136" s="310">
        <f t="shared" ca="1" si="76"/>
        <v>23</v>
      </c>
      <c r="Q136" s="304">
        <f t="shared" ca="1" si="77"/>
        <v>0</v>
      </c>
      <c r="R136" s="306">
        <f t="shared" ca="1" si="78"/>
        <v>0</v>
      </c>
      <c r="S136" s="307">
        <f t="shared" ca="1" si="79"/>
        <v>4.9930000000000021</v>
      </c>
      <c r="T136" s="304">
        <f t="shared" ca="1" si="59"/>
        <v>48.981330000000021</v>
      </c>
      <c r="U136" s="311">
        <f t="shared" ca="1" si="60"/>
        <v>0</v>
      </c>
      <c r="V136" s="306">
        <f t="shared" ca="1" si="61"/>
        <v>1.1079246923028157</v>
      </c>
      <c r="W136" s="304">
        <f t="shared" ca="1" si="62"/>
        <v>20.203365371293948</v>
      </c>
      <c r="Y136" s="314" t="str">
        <f t="shared" ca="1" si="80"/>
        <v/>
      </c>
      <c r="Z136" s="315" t="str">
        <f t="shared" ca="1" si="81"/>
        <v/>
      </c>
      <c r="AA136" s="316" t="str">
        <f t="shared" ca="1" si="82"/>
        <v/>
      </c>
      <c r="AC136" s="310" t="e">
        <f t="shared" ca="1" si="83"/>
        <v>#N/A</v>
      </c>
      <c r="AD136" s="323" t="e">
        <f t="shared" ca="1" si="84"/>
        <v>#N/A</v>
      </c>
      <c r="AE136" s="324">
        <f t="shared" ca="1" si="63"/>
        <v>1003.678413482093</v>
      </c>
      <c r="AG136" s="306">
        <f t="shared" ca="1" si="85"/>
        <v>-13.339847682691524</v>
      </c>
      <c r="AH136" s="304">
        <f t="shared" ca="1" si="86"/>
        <v>-4.1944863633110776</v>
      </c>
    </row>
    <row r="137" spans="1:34" x14ac:dyDescent="0.2">
      <c r="A137" s="347">
        <f t="shared" ca="1" si="64"/>
        <v>0.1</v>
      </c>
      <c r="B137" s="304">
        <f t="shared" ca="1" si="65"/>
        <v>8.8999999999999666</v>
      </c>
      <c r="D137" s="306">
        <f t="shared" ca="1" si="66"/>
        <v>-1.4818797807715192</v>
      </c>
      <c r="E137" s="307">
        <f t="shared" ca="1" si="67"/>
        <v>-13.575220192736335</v>
      </c>
      <c r="F137" s="304">
        <f t="shared" ca="1" si="68"/>
        <v>13.65586214656313</v>
      </c>
      <c r="G137" s="306">
        <f t="shared" ca="1" si="69"/>
        <v>27.307754052074209</v>
      </c>
      <c r="H137" s="307">
        <f t="shared" ca="1" si="70"/>
        <v>68.403648005397343</v>
      </c>
      <c r="I137" s="304">
        <f t="shared" ca="1" si="71"/>
        <v>73.653054870893683</v>
      </c>
      <c r="J137" s="306">
        <f t="shared" ca="1" si="72"/>
        <v>268.44938032334744</v>
      </c>
      <c r="K137" s="307">
        <f t="shared" ca="1" si="73"/>
        <v>1010.5866543835964</v>
      </c>
      <c r="L137" s="304">
        <f t="shared" ca="1" si="58"/>
        <v>1045.6339970631309</v>
      </c>
      <c r="M137" s="306">
        <f t="shared" ca="1" si="74"/>
        <v>1.190966961436229</v>
      </c>
      <c r="N137" s="304">
        <f t="shared" ca="1" si="75"/>
        <v>68.237380429815801</v>
      </c>
      <c r="P137" s="310">
        <f t="shared" ca="1" si="76"/>
        <v>23</v>
      </c>
      <c r="Q137" s="304">
        <f t="shared" ca="1" si="77"/>
        <v>0</v>
      </c>
      <c r="R137" s="306">
        <f t="shared" ca="1" si="78"/>
        <v>0</v>
      </c>
      <c r="S137" s="307">
        <f t="shared" ca="1" si="79"/>
        <v>4.9930000000000021</v>
      </c>
      <c r="T137" s="304">
        <f t="shared" ca="1" si="59"/>
        <v>48.981330000000021</v>
      </c>
      <c r="U137" s="311">
        <f t="shared" ca="1" si="60"/>
        <v>0</v>
      </c>
      <c r="V137" s="306">
        <f t="shared" ca="1" si="61"/>
        <v>1.1071576311043543</v>
      </c>
      <c r="W137" s="304">
        <f t="shared" ca="1" si="62"/>
        <v>19.486480439027936</v>
      </c>
      <c r="Y137" s="314" t="str">
        <f t="shared" ca="1" si="80"/>
        <v/>
      </c>
      <c r="Z137" s="315" t="str">
        <f t="shared" ca="1" si="81"/>
        <v/>
      </c>
      <c r="AA137" s="316" t="str">
        <f t="shared" ca="1" si="82"/>
        <v/>
      </c>
      <c r="AC137" s="310" t="e">
        <f t="shared" ca="1" si="83"/>
        <v>#N/A</v>
      </c>
      <c r="AD137" s="323" t="e">
        <f t="shared" ca="1" si="84"/>
        <v>#N/A</v>
      </c>
      <c r="AE137" s="324">
        <f t="shared" ca="1" si="63"/>
        <v>1010.5866543835964</v>
      </c>
      <c r="AG137" s="306">
        <f t="shared" ca="1" si="85"/>
        <v>-13.174792014009292</v>
      </c>
      <c r="AH137" s="304">
        <f t="shared" ca="1" si="86"/>
        <v>-4.0463379473851271</v>
      </c>
    </row>
    <row r="138" spans="1:34" x14ac:dyDescent="0.2">
      <c r="A138" s="347">
        <f t="shared" ca="1" si="64"/>
        <v>0.1</v>
      </c>
      <c r="B138" s="304">
        <f t="shared" ca="1" si="65"/>
        <v>8.9999999999999662</v>
      </c>
      <c r="D138" s="306">
        <f t="shared" ca="1" si="66"/>
        <v>-1.446995091692572</v>
      </c>
      <c r="E138" s="307">
        <f t="shared" ca="1" si="67"/>
        <v>-13.434602108577954</v>
      </c>
      <c r="F138" s="304">
        <f t="shared" ca="1" si="68"/>
        <v>13.512302861140641</v>
      </c>
      <c r="G138" s="306">
        <f t="shared" ca="1" si="69"/>
        <v>27.163054542904952</v>
      </c>
      <c r="H138" s="307">
        <f t="shared" ca="1" si="70"/>
        <v>67.060187794539544</v>
      </c>
      <c r="I138" s="304">
        <f t="shared" ca="1" si="71"/>
        <v>72.352611004301281</v>
      </c>
      <c r="J138" s="306">
        <f t="shared" ca="1" si="72"/>
        <v>271.17292075309638</v>
      </c>
      <c r="K138" s="307">
        <f t="shared" ca="1" si="73"/>
        <v>1017.3598461735933</v>
      </c>
      <c r="L138" s="304">
        <f t="shared" ca="1" si="58"/>
        <v>1052.8797697534712</v>
      </c>
      <c r="M138" s="306">
        <f t="shared" ca="1" si="74"/>
        <v>1.1859399271591895</v>
      </c>
      <c r="N138" s="304">
        <f t="shared" ca="1" si="75"/>
        <v>67.949352582273832</v>
      </c>
      <c r="P138" s="310">
        <f t="shared" ca="1" si="76"/>
        <v>23</v>
      </c>
      <c r="Q138" s="304">
        <f t="shared" ca="1" si="77"/>
        <v>0</v>
      </c>
      <c r="R138" s="306">
        <f t="shared" ca="1" si="78"/>
        <v>0</v>
      </c>
      <c r="S138" s="307">
        <f t="shared" ca="1" si="79"/>
        <v>4.9930000000000021</v>
      </c>
      <c r="T138" s="304">
        <f t="shared" ca="1" si="59"/>
        <v>48.981330000000021</v>
      </c>
      <c r="U138" s="311">
        <f t="shared" ca="1" si="60"/>
        <v>0</v>
      </c>
      <c r="V138" s="306">
        <f t="shared" ca="1" si="61"/>
        <v>1.1064060547391212</v>
      </c>
      <c r="W138" s="304">
        <f t="shared" ca="1" si="62"/>
        <v>18.791670084404775</v>
      </c>
      <c r="Y138" s="314" t="str">
        <f t="shared" ca="1" si="80"/>
        <v/>
      </c>
      <c r="Z138" s="315" t="str">
        <f t="shared" ca="1" si="81"/>
        <v/>
      </c>
      <c r="AA138" s="316" t="str">
        <f t="shared" ca="1" si="82"/>
        <v/>
      </c>
      <c r="AC138" s="310">
        <f t="shared" ca="1" si="83"/>
        <v>8.9999999999999662</v>
      </c>
      <c r="AD138" s="323">
        <f t="shared" ca="1" si="84"/>
        <v>271.17292075309638</v>
      </c>
      <c r="AE138" s="324">
        <f t="shared" ca="1" si="63"/>
        <v>1017.3598461735933</v>
      </c>
      <c r="AG138" s="306">
        <f t="shared" ca="1" si="85"/>
        <v>-13.013580787468626</v>
      </c>
      <c r="AH138" s="304">
        <f t="shared" ca="1" si="86"/>
        <v>-3.9027599517380187</v>
      </c>
    </row>
    <row r="139" spans="1:34" x14ac:dyDescent="0.2">
      <c r="A139" s="347">
        <f t="shared" ca="1" si="64"/>
        <v>0.1</v>
      </c>
      <c r="B139" s="304">
        <f t="shared" ca="1" si="65"/>
        <v>9.0999999999999659</v>
      </c>
      <c r="D139" s="306">
        <f t="shared" ca="1" si="66"/>
        <v>-1.4129546095058618</v>
      </c>
      <c r="E139" s="307">
        <f t="shared" ca="1" si="67"/>
        <v>-13.298304355055425</v>
      </c>
      <c r="F139" s="304">
        <f t="shared" ca="1" si="68"/>
        <v>13.373157422546477</v>
      </c>
      <c r="G139" s="306">
        <f t="shared" ca="1" si="69"/>
        <v>27.021759081954364</v>
      </c>
      <c r="H139" s="307">
        <f t="shared" ca="1" si="70"/>
        <v>65.730357359034002</v>
      </c>
      <c r="I139" s="304">
        <f t="shared" ca="1" si="71"/>
        <v>71.067962841420311</v>
      </c>
      <c r="J139" s="306">
        <f t="shared" ca="1" si="72"/>
        <v>273.88216143433937</v>
      </c>
      <c r="K139" s="307">
        <f t="shared" ca="1" si="73"/>
        <v>1023.9993734312719</v>
      </c>
      <c r="L139" s="304">
        <f t="shared" ca="1" si="58"/>
        <v>1059.9934693853463</v>
      </c>
      <c r="M139" s="306">
        <f t="shared" ca="1" si="74"/>
        <v>1.1807576399061521</v>
      </c>
      <c r="N139" s="304">
        <f t="shared" ca="1" si="75"/>
        <v>67.652429394450351</v>
      </c>
      <c r="P139" s="310">
        <f t="shared" ca="1" si="76"/>
        <v>23</v>
      </c>
      <c r="Q139" s="304">
        <f t="shared" ca="1" si="77"/>
        <v>0</v>
      </c>
      <c r="R139" s="306">
        <f t="shared" ca="1" si="78"/>
        <v>0</v>
      </c>
      <c r="S139" s="307">
        <f t="shared" ca="1" si="79"/>
        <v>4.9930000000000021</v>
      </c>
      <c r="T139" s="304">
        <f t="shared" ca="1" si="59"/>
        <v>48.981330000000021</v>
      </c>
      <c r="U139" s="311">
        <f t="shared" ca="1" si="60"/>
        <v>0</v>
      </c>
      <c r="V139" s="306">
        <f t="shared" ca="1" si="61"/>
        <v>1.1056697802665909</v>
      </c>
      <c r="W139" s="304">
        <f t="shared" ca="1" si="62"/>
        <v>18.118222635913408</v>
      </c>
      <c r="Y139" s="314" t="str">
        <f t="shared" ca="1" si="80"/>
        <v/>
      </c>
      <c r="Z139" s="315" t="str">
        <f t="shared" ca="1" si="81"/>
        <v/>
      </c>
      <c r="AA139" s="316" t="str">
        <f t="shared" ca="1" si="82"/>
        <v/>
      </c>
      <c r="AC139" s="310" t="e">
        <f t="shared" ca="1" si="83"/>
        <v>#N/A</v>
      </c>
      <c r="AD139" s="323" t="e">
        <f t="shared" ca="1" si="84"/>
        <v>#N/A</v>
      </c>
      <c r="AE139" s="324">
        <f t="shared" ca="1" si="63"/>
        <v>1023.9993734312719</v>
      </c>
      <c r="AG139" s="306">
        <f t="shared" ca="1" si="85"/>
        <v>-12.856024649453481</v>
      </c>
      <c r="AH139" s="304">
        <f t="shared" ca="1" si="86"/>
        <v>-3.7636030611665867</v>
      </c>
    </row>
    <row r="140" spans="1:34" x14ac:dyDescent="0.2">
      <c r="A140" s="347">
        <f t="shared" ca="1" si="64"/>
        <v>0.1</v>
      </c>
      <c r="B140" s="304">
        <f t="shared" ca="1" si="65"/>
        <v>9.1999999999999655</v>
      </c>
      <c r="D140" s="306">
        <f t="shared" ca="1" si="66"/>
        <v>-1.379728949977324</v>
      </c>
      <c r="E140" s="307">
        <f t="shared" ca="1" si="67"/>
        <v>-13.166187014530035</v>
      </c>
      <c r="F140" s="304">
        <f t="shared" ca="1" si="68"/>
        <v>13.238282837172834</v>
      </c>
      <c r="G140" s="306">
        <f t="shared" ca="1" si="69"/>
        <v>26.88378618695663</v>
      </c>
      <c r="H140" s="307">
        <f t="shared" ca="1" si="70"/>
        <v>64.413738657580993</v>
      </c>
      <c r="I140" s="304">
        <f t="shared" ca="1" si="71"/>
        <v>69.79876565952398</v>
      </c>
      <c r="J140" s="306">
        <f t="shared" ca="1" si="72"/>
        <v>276.57743869778494</v>
      </c>
      <c r="K140" s="307">
        <f t="shared" ca="1" si="73"/>
        <v>1030.5065782321026</v>
      </c>
      <c r="L140" s="304">
        <f t="shared" ca="1" si="58"/>
        <v>1066.9765167876299</v>
      </c>
      <c r="M140" s="306">
        <f t="shared" ca="1" si="74"/>
        <v>1.1754136813305878</v>
      </c>
      <c r="N140" s="304">
        <f t="shared" ca="1" si="75"/>
        <v>67.346243122177768</v>
      </c>
      <c r="P140" s="310">
        <f t="shared" ca="1" si="76"/>
        <v>23</v>
      </c>
      <c r="Q140" s="304">
        <f t="shared" ca="1" si="77"/>
        <v>0</v>
      </c>
      <c r="R140" s="306">
        <f t="shared" ca="1" si="78"/>
        <v>0</v>
      </c>
      <c r="S140" s="307">
        <f t="shared" ca="1" si="79"/>
        <v>4.9930000000000021</v>
      </c>
      <c r="T140" s="304">
        <f t="shared" ca="1" si="59"/>
        <v>48.981330000000021</v>
      </c>
      <c r="U140" s="311">
        <f t="shared" ca="1" si="60"/>
        <v>0</v>
      </c>
      <c r="V140" s="306">
        <f t="shared" ca="1" si="61"/>
        <v>1.1049486304679927</v>
      </c>
      <c r="W140" s="304">
        <f t="shared" ca="1" si="62"/>
        <v>17.465458531897351</v>
      </c>
      <c r="Y140" s="314" t="str">
        <f t="shared" ca="1" si="80"/>
        <v/>
      </c>
      <c r="Z140" s="315" t="str">
        <f t="shared" ca="1" si="81"/>
        <v/>
      </c>
      <c r="AA140" s="316" t="str">
        <f t="shared" ca="1" si="82"/>
        <v/>
      </c>
      <c r="AC140" s="310" t="e">
        <f t="shared" ca="1" si="83"/>
        <v>#N/A</v>
      </c>
      <c r="AD140" s="323" t="e">
        <f t="shared" ca="1" si="84"/>
        <v>#N/A</v>
      </c>
      <c r="AE140" s="324">
        <f t="shared" ca="1" si="63"/>
        <v>1030.5065782321026</v>
      </c>
      <c r="AG140" s="306">
        <f t="shared" ca="1" si="85"/>
        <v>-12.701938323740709</v>
      </c>
      <c r="AH140" s="304">
        <f t="shared" ca="1" si="86"/>
        <v>-3.6287247418212298</v>
      </c>
    </row>
    <row r="141" spans="1:34" x14ac:dyDescent="0.2">
      <c r="A141" s="347">
        <f t="shared" ca="1" si="64"/>
        <v>0.1</v>
      </c>
      <c r="B141" s="304">
        <f t="shared" ca="1" si="65"/>
        <v>9.2999999999999652</v>
      </c>
      <c r="D141" s="306">
        <f t="shared" ca="1" si="66"/>
        <v>-1.3472900922639885</v>
      </c>
      <c r="E141" s="307">
        <f t="shared" ca="1" si="67"/>
        <v>-13.038116430309444</v>
      </c>
      <c r="F141" s="304">
        <f t="shared" ca="1" si="68"/>
        <v>13.107542509678073</v>
      </c>
      <c r="G141" s="306">
        <f t="shared" ca="1" si="69"/>
        <v>26.749057177730233</v>
      </c>
      <c r="H141" s="307">
        <f t="shared" ca="1" si="70"/>
        <v>63.109927014550045</v>
      </c>
      <c r="I141" s="304">
        <f t="shared" ca="1" si="71"/>
        <v>68.544693067219399</v>
      </c>
      <c r="J141" s="306">
        <f t="shared" ca="1" si="72"/>
        <v>279.2590808660193</v>
      </c>
      <c r="K141" s="307">
        <f t="shared" ca="1" si="73"/>
        <v>1036.882761515709</v>
      </c>
      <c r="L141" s="304">
        <f t="shared" ca="1" si="58"/>
        <v>1073.8302917009637</v>
      </c>
      <c r="M141" s="306">
        <f t="shared" ca="1" si="74"/>
        <v>1.1699012897470946</v>
      </c>
      <c r="N141" s="304">
        <f t="shared" ca="1" si="75"/>
        <v>67.030406349420176</v>
      </c>
      <c r="P141" s="310">
        <f t="shared" ca="1" si="76"/>
        <v>23</v>
      </c>
      <c r="Q141" s="304">
        <f t="shared" ca="1" si="77"/>
        <v>0</v>
      </c>
      <c r="R141" s="306">
        <f t="shared" ca="1" si="78"/>
        <v>0</v>
      </c>
      <c r="S141" s="307">
        <f t="shared" ca="1" si="79"/>
        <v>4.9930000000000021</v>
      </c>
      <c r="T141" s="304">
        <f t="shared" ca="1" si="59"/>
        <v>48.981330000000021</v>
      </c>
      <c r="U141" s="311">
        <f t="shared" ca="1" si="60"/>
        <v>0</v>
      </c>
      <c r="V141" s="306">
        <f t="shared" ca="1" si="61"/>
        <v>1.104242433657483</v>
      </c>
      <c r="W141" s="304">
        <f t="shared" ca="1" si="62"/>
        <v>16.832728678318258</v>
      </c>
      <c r="Y141" s="314" t="str">
        <f t="shared" ca="1" si="80"/>
        <v/>
      </c>
      <c r="Z141" s="315" t="str">
        <f t="shared" ca="1" si="81"/>
        <v/>
      </c>
      <c r="AA141" s="316" t="str">
        <f t="shared" ca="1" si="82"/>
        <v/>
      </c>
      <c r="AC141" s="310" t="e">
        <f t="shared" ca="1" si="83"/>
        <v>#N/A</v>
      </c>
      <c r="AD141" s="323" t="e">
        <f t="shared" ca="1" si="84"/>
        <v>#N/A</v>
      </c>
      <c r="AE141" s="324">
        <f t="shared" ca="1" si="63"/>
        <v>1036.882761515709</v>
      </c>
      <c r="AG141" s="306">
        <f t="shared" ca="1" si="85"/>
        <v>-12.551140049877926</v>
      </c>
      <c r="AH141" s="304">
        <f t="shared" ca="1" si="86"/>
        <v>-3.4979888908266261</v>
      </c>
    </row>
    <row r="142" spans="1:34" x14ac:dyDescent="0.2">
      <c r="A142" s="347">
        <f t="shared" ca="1" si="64"/>
        <v>0.1</v>
      </c>
      <c r="B142" s="304">
        <f t="shared" ca="1" si="65"/>
        <v>9.3999999999999648</v>
      </c>
      <c r="D142" s="306">
        <f t="shared" ca="1" si="66"/>
        <v>-1.3156113155196645</v>
      </c>
      <c r="E142" s="307">
        <f t="shared" ca="1" si="67"/>
        <v>-12.913964881838407</v>
      </c>
      <c r="F142" s="304">
        <f t="shared" ca="1" si="68"/>
        <v>12.980805911147391</v>
      </c>
      <c r="G142" s="306">
        <f t="shared" ca="1" si="69"/>
        <v>26.617496046178267</v>
      </c>
      <c r="H142" s="307">
        <f t="shared" ca="1" si="70"/>
        <v>61.818530526366203</v>
      </c>
      <c r="I142" s="304">
        <f t="shared" ca="1" si="71"/>
        <v>67.305436721022659</v>
      </c>
      <c r="J142" s="306">
        <f t="shared" ca="1" si="72"/>
        <v>281.92740852721471</v>
      </c>
      <c r="K142" s="307">
        <f t="shared" ca="1" si="73"/>
        <v>1043.129184392755</v>
      </c>
      <c r="L142" s="304">
        <f t="shared" ca="1" si="58"/>
        <v>1080.5561341322186</v>
      </c>
      <c r="M142" s="306">
        <f t="shared" ca="1" si="74"/>
        <v>1.164213338757992</v>
      </c>
      <c r="N142" s="304">
        <f t="shared" ca="1" si="75"/>
        <v>66.704510763667329</v>
      </c>
      <c r="P142" s="310">
        <f t="shared" ca="1" si="76"/>
        <v>23</v>
      </c>
      <c r="Q142" s="304">
        <f t="shared" ca="1" si="77"/>
        <v>0</v>
      </c>
      <c r="R142" s="306">
        <f t="shared" ca="1" si="78"/>
        <v>0</v>
      </c>
      <c r="S142" s="307">
        <f t="shared" ca="1" si="79"/>
        <v>4.9930000000000021</v>
      </c>
      <c r="T142" s="304">
        <f t="shared" ca="1" si="59"/>
        <v>48.981330000000021</v>
      </c>
      <c r="U142" s="311">
        <f t="shared" ca="1" si="60"/>
        <v>0</v>
      </c>
      <c r="V142" s="306">
        <f t="shared" ca="1" si="61"/>
        <v>1.1035510235018788</v>
      </c>
      <c r="W142" s="304">
        <f t="shared" ca="1" si="62"/>
        <v>16.219412906325992</v>
      </c>
      <c r="Y142" s="314" t="str">
        <f t="shared" ca="1" si="80"/>
        <v/>
      </c>
      <c r="Z142" s="315" t="str">
        <f t="shared" ca="1" si="81"/>
        <v/>
      </c>
      <c r="AA142" s="316" t="str">
        <f t="shared" ca="1" si="82"/>
        <v/>
      </c>
      <c r="AC142" s="310" t="e">
        <f t="shared" ca="1" si="83"/>
        <v>#N/A</v>
      </c>
      <c r="AD142" s="323" t="e">
        <f t="shared" ca="1" si="84"/>
        <v>#N/A</v>
      </c>
      <c r="AE142" s="324">
        <f t="shared" ca="1" si="63"/>
        <v>1043.129184392755</v>
      </c>
      <c r="AG142" s="306">
        <f t="shared" ca="1" si="85"/>
        <v>-12.403451024720997</v>
      </c>
      <c r="AH142" s="304">
        <f t="shared" ca="1" si="86"/>
        <v>-3.3712655073739737</v>
      </c>
    </row>
    <row r="143" spans="1:34" x14ac:dyDescent="0.2">
      <c r="A143" s="347">
        <f t="shared" ca="1" si="64"/>
        <v>0.1</v>
      </c>
      <c r="B143" s="304">
        <f t="shared" ca="1" si="65"/>
        <v>9.4999999999999645</v>
      </c>
      <c r="D143" s="306">
        <f t="shared" ca="1" si="66"/>
        <v>-1.2846671399747684</v>
      </c>
      <c r="E143" s="307">
        <f t="shared" ca="1" si="67"/>
        <v>-12.793610279155178</v>
      </c>
      <c r="F143" s="304">
        <f t="shared" ca="1" si="68"/>
        <v>12.85794826694508</v>
      </c>
      <c r="G143" s="306">
        <f t="shared" ca="1" si="69"/>
        <v>26.489029332180792</v>
      </c>
      <c r="H143" s="307">
        <f t="shared" ca="1" si="70"/>
        <v>60.539169498450683</v>
      </c>
      <c r="I143" s="304">
        <f t="shared" ca="1" si="71"/>
        <v>66.080706098855174</v>
      </c>
      <c r="J143" s="306">
        <f t="shared" ca="1" si="72"/>
        <v>284.58273479613268</v>
      </c>
      <c r="K143" s="307">
        <f t="shared" ca="1" si="73"/>
        <v>1049.2470693939958</v>
      </c>
      <c r="L143" s="304">
        <f t="shared" ca="1" si="58"/>
        <v>1087.1553456502593</v>
      </c>
      <c r="M143" s="306">
        <f t="shared" ca="1" si="74"/>
        <v>1.1583423144429412</v>
      </c>
      <c r="N143" s="304">
        <f t="shared" ca="1" si="75"/>
        <v>66.368125848996229</v>
      </c>
      <c r="P143" s="310">
        <f t="shared" ca="1" si="76"/>
        <v>23</v>
      </c>
      <c r="Q143" s="304">
        <f t="shared" ca="1" si="77"/>
        <v>0</v>
      </c>
      <c r="R143" s="306">
        <f t="shared" ca="1" si="78"/>
        <v>0</v>
      </c>
      <c r="S143" s="307">
        <f t="shared" ca="1" si="79"/>
        <v>4.9930000000000021</v>
      </c>
      <c r="T143" s="304">
        <f t="shared" ca="1" si="59"/>
        <v>48.981330000000021</v>
      </c>
      <c r="U143" s="311">
        <f t="shared" ca="1" si="60"/>
        <v>0</v>
      </c>
      <c r="V143" s="306">
        <f t="shared" ca="1" si="61"/>
        <v>1.1028742388485204</v>
      </c>
      <c r="W143" s="304">
        <f t="shared" ca="1" si="62"/>
        <v>15.624918522806796</v>
      </c>
      <c r="Y143" s="314" t="str">
        <f t="shared" ca="1" si="80"/>
        <v/>
      </c>
      <c r="Z143" s="315" t="str">
        <f t="shared" ca="1" si="81"/>
        <v/>
      </c>
      <c r="AA143" s="316" t="str">
        <f t="shared" ca="1" si="82"/>
        <v/>
      </c>
      <c r="AC143" s="310" t="e">
        <f t="shared" ca="1" si="83"/>
        <v>#N/A</v>
      </c>
      <c r="AD143" s="323" t="e">
        <f t="shared" ca="1" si="84"/>
        <v>#N/A</v>
      </c>
      <c r="AE143" s="324">
        <f t="shared" ca="1" si="63"/>
        <v>1049.2470693939958</v>
      </c>
      <c r="AG143" s="306">
        <f t="shared" ca="1" si="85"/>
        <v>-12.258694843972538</v>
      </c>
      <c r="AH143" s="304">
        <f t="shared" ca="1" si="86"/>
        <v>-3.2484303838025208</v>
      </c>
    </row>
    <row r="144" spans="1:34" x14ac:dyDescent="0.2">
      <c r="A144" s="347">
        <f t="shared" ca="1" si="64"/>
        <v>0.1</v>
      </c>
      <c r="B144" s="304">
        <f t="shared" ca="1" si="65"/>
        <v>9.5999999999999641</v>
      </c>
      <c r="D144" s="306">
        <f t="shared" ca="1" si="66"/>
        <v>-1.2544332722420171</v>
      </c>
      <c r="E144" s="307">
        <f t="shared" ca="1" si="67"/>
        <v>-12.676935875241579</v>
      </c>
      <c r="F144" s="304">
        <f t="shared" ca="1" si="68"/>
        <v>12.738850262857115</v>
      </c>
      <c r="G144" s="306">
        <f t="shared" ca="1" si="69"/>
        <v>26.363586004956591</v>
      </c>
      <c r="H144" s="307">
        <f t="shared" ca="1" si="70"/>
        <v>59.271475910926526</v>
      </c>
      <c r="I144" s="304">
        <f t="shared" ca="1" si="71"/>
        <v>64.870228330878305</v>
      </c>
      <c r="J144" s="306">
        <f t="shared" ca="1" si="72"/>
        <v>287.22536556298957</v>
      </c>
      <c r="K144" s="307">
        <f t="shared" ca="1" si="73"/>
        <v>1055.2376016644646</v>
      </c>
      <c r="L144" s="304">
        <f t="shared" ca="1" si="58"/>
        <v>1093.6291906260385</v>
      </c>
      <c r="M144" s="306">
        <f t="shared" ca="1" si="74"/>
        <v>1.1522802910210015</v>
      </c>
      <c r="N144" s="304">
        <f t="shared" ca="1" si="75"/>
        <v>66.020797491609628</v>
      </c>
      <c r="P144" s="310">
        <f t="shared" ca="1" si="76"/>
        <v>23</v>
      </c>
      <c r="Q144" s="304">
        <f t="shared" ca="1" si="77"/>
        <v>0</v>
      </c>
      <c r="R144" s="306">
        <f t="shared" ca="1" si="78"/>
        <v>0</v>
      </c>
      <c r="S144" s="307">
        <f t="shared" ca="1" si="79"/>
        <v>4.9930000000000021</v>
      </c>
      <c r="T144" s="304">
        <f t="shared" ca="1" si="59"/>
        <v>48.981330000000021</v>
      </c>
      <c r="U144" s="311">
        <f t="shared" ca="1" si="60"/>
        <v>0</v>
      </c>
      <c r="V144" s="306">
        <f t="shared" ca="1" si="61"/>
        <v>1.1022119235608361</v>
      </c>
      <c r="W144" s="304">
        <f t="shared" ca="1" si="62"/>
        <v>15.048678947603465</v>
      </c>
      <c r="Y144" s="314" t="str">
        <f t="shared" ca="1" si="80"/>
        <v/>
      </c>
      <c r="Z144" s="315" t="str">
        <f t="shared" ca="1" si="81"/>
        <v/>
      </c>
      <c r="AA144" s="316" t="str">
        <f t="shared" ca="1" si="82"/>
        <v/>
      </c>
      <c r="AC144" s="310" t="e">
        <f t="shared" ca="1" si="83"/>
        <v>#N/A</v>
      </c>
      <c r="AD144" s="323" t="e">
        <f t="shared" ca="1" si="84"/>
        <v>#N/A</v>
      </c>
      <c r="AE144" s="324">
        <f t="shared" ca="1" si="63"/>
        <v>1055.2376016644646</v>
      </c>
      <c r="AG144" s="306">
        <f t="shared" ca="1" si="85"/>
        <v>-12.116696940527911</v>
      </c>
      <c r="AH144" s="304">
        <f t="shared" ca="1" si="86"/>
        <v>-3.129364815302782</v>
      </c>
    </row>
    <row r="145" spans="1:34" x14ac:dyDescent="0.2">
      <c r="A145" s="347">
        <f t="shared" ca="1" si="64"/>
        <v>0.1</v>
      </c>
      <c r="B145" s="304">
        <f t="shared" ca="1" si="65"/>
        <v>9.6999999999999638</v>
      </c>
      <c r="D145" s="306">
        <f t="shared" ca="1" si="66"/>
        <v>-1.2248865546241849</v>
      </c>
      <c r="E145" s="307">
        <f t="shared" ca="1" si="67"/>
        <v>-12.563829994992926</v>
      </c>
      <c r="F145" s="304">
        <f t="shared" ca="1" si="68"/>
        <v>12.623397768223223</v>
      </c>
      <c r="G145" s="306">
        <f t="shared" ca="1" si="69"/>
        <v>26.241097349494172</v>
      </c>
      <c r="H145" s="307">
        <f t="shared" ca="1" si="70"/>
        <v>58.015092911427232</v>
      </c>
      <c r="I145" s="304">
        <f t="shared" ca="1" si="71"/>
        <v>63.673748088416815</v>
      </c>
      <c r="J145" s="306">
        <f t="shared" ca="1" si="72"/>
        <v>289.85559973071213</v>
      </c>
      <c r="K145" s="307">
        <f t="shared" ca="1" si="73"/>
        <v>1061.1019301055824</v>
      </c>
      <c r="L145" s="304">
        <f t="shared" ca="1" si="58"/>
        <v>1099.9788974198746</v>
      </c>
      <c r="M145" s="306">
        <f t="shared" ca="1" si="74"/>
        <v>1.1460189048917258</v>
      </c>
      <c r="N145" s="304">
        <f t="shared" ca="1" si="75"/>
        <v>65.66204649250038</v>
      </c>
      <c r="P145" s="310">
        <f t="shared" ca="1" si="76"/>
        <v>23</v>
      </c>
      <c r="Q145" s="304">
        <f t="shared" ca="1" si="77"/>
        <v>0</v>
      </c>
      <c r="R145" s="306">
        <f t="shared" ca="1" si="78"/>
        <v>0</v>
      </c>
      <c r="S145" s="307">
        <f t="shared" ca="1" si="79"/>
        <v>4.9930000000000021</v>
      </c>
      <c r="T145" s="304">
        <f t="shared" ca="1" si="59"/>
        <v>48.981330000000021</v>
      </c>
      <c r="U145" s="311">
        <f t="shared" ca="1" si="60"/>
        <v>0</v>
      </c>
      <c r="V145" s="306">
        <f t="shared" ca="1" si="61"/>
        <v>1.1015639263612054</v>
      </c>
      <c r="W145" s="304">
        <f t="shared" ca="1" si="62"/>
        <v>14.490152431579938</v>
      </c>
      <c r="Y145" s="314" t="str">
        <f t="shared" ca="1" si="80"/>
        <v/>
      </c>
      <c r="Z145" s="315" t="str">
        <f t="shared" ca="1" si="81"/>
        <v/>
      </c>
      <c r="AA145" s="316" t="str">
        <f t="shared" ca="1" si="82"/>
        <v/>
      </c>
      <c r="AC145" s="310" t="e">
        <f t="shared" ca="1" si="83"/>
        <v>#N/A</v>
      </c>
      <c r="AD145" s="323" t="e">
        <f t="shared" ca="1" si="84"/>
        <v>#N/A</v>
      </c>
      <c r="AE145" s="324">
        <f t="shared" ca="1" si="63"/>
        <v>1061.1019301055824</v>
      </c>
      <c r="AG145" s="306">
        <f t="shared" ca="1" si="85"/>
        <v>-11.977284016379988</v>
      </c>
      <c r="AH145" s="304">
        <f t="shared" ca="1" si="86"/>
        <v>-3.0139553269784614</v>
      </c>
    </row>
    <row r="146" spans="1:34" x14ac:dyDescent="0.2">
      <c r="A146" s="347">
        <f t="shared" ca="1" si="64"/>
        <v>0.1</v>
      </c>
      <c r="B146" s="304">
        <f t="shared" ca="1" si="65"/>
        <v>9.7999999999999634</v>
      </c>
      <c r="D146" s="306">
        <f t="shared" ca="1" si="66"/>
        <v>-1.1960049182231018</v>
      </c>
      <c r="E146" s="307">
        <f t="shared" ca="1" si="67"/>
        <v>-12.454185779623074</v>
      </c>
      <c r="F146" s="304">
        <f t="shared" ca="1" si="68"/>
        <v>12.511481574848737</v>
      </c>
      <c r="G146" s="306">
        <f t="shared" ca="1" si="69"/>
        <v>26.121496857671861</v>
      </c>
      <c r="H146" s="307">
        <f t="shared" ca="1" si="70"/>
        <v>56.769674333464927</v>
      </c>
      <c r="I146" s="304">
        <f t="shared" ca="1" si="71"/>
        <v>62.491027532062773</v>
      </c>
      <c r="J146" s="306">
        <f t="shared" ca="1" si="72"/>
        <v>292.47372944107042</v>
      </c>
      <c r="K146" s="307">
        <f t="shared" ca="1" si="73"/>
        <v>1066.8411684678269</v>
      </c>
      <c r="L146" s="304">
        <f t="shared" ca="1" si="58"/>
        <v>1106.2056595185936</v>
      </c>
      <c r="M146" s="306">
        <f t="shared" ca="1" si="74"/>
        <v>1.139549326959866</v>
      </c>
      <c r="N146" s="304">
        <f t="shared" ca="1" si="75"/>
        <v>65.291366981773834</v>
      </c>
      <c r="P146" s="310">
        <f t="shared" ca="1" si="76"/>
        <v>23</v>
      </c>
      <c r="Q146" s="304">
        <f t="shared" ca="1" si="77"/>
        <v>0</v>
      </c>
      <c r="R146" s="306">
        <f t="shared" ca="1" si="78"/>
        <v>0</v>
      </c>
      <c r="S146" s="307">
        <f t="shared" ca="1" si="79"/>
        <v>4.9930000000000021</v>
      </c>
      <c r="T146" s="304">
        <f t="shared" ca="1" si="59"/>
        <v>48.981330000000021</v>
      </c>
      <c r="U146" s="311">
        <f t="shared" ca="1" si="60"/>
        <v>0</v>
      </c>
      <c r="V146" s="306">
        <f t="shared" ca="1" si="61"/>
        <v>1.1009301006807621</v>
      </c>
      <c r="W146" s="304">
        <f t="shared" ca="1" si="62"/>
        <v>13.948820850141049</v>
      </c>
      <c r="Y146" s="314" t="str">
        <f t="shared" ca="1" si="80"/>
        <v/>
      </c>
      <c r="Z146" s="315" t="str">
        <f t="shared" ca="1" si="81"/>
        <v/>
      </c>
      <c r="AA146" s="316" t="str">
        <f t="shared" ca="1" si="82"/>
        <v/>
      </c>
      <c r="AC146" s="310" t="e">
        <f t="shared" ca="1" si="83"/>
        <v>#N/A</v>
      </c>
      <c r="AD146" s="323" t="e">
        <f t="shared" ca="1" si="84"/>
        <v>#N/A</v>
      </c>
      <c r="AE146" s="324">
        <f t="shared" ca="1" si="63"/>
        <v>1066.8411684678269</v>
      </c>
      <c r="AG146" s="306">
        <f t="shared" ca="1" si="85"/>
        <v>-11.84028346475999</v>
      </c>
      <c r="AH146" s="304">
        <f t="shared" ca="1" si="86"/>
        <v>-2.9020934170999264</v>
      </c>
    </row>
    <row r="147" spans="1:34" x14ac:dyDescent="0.2">
      <c r="A147" s="347">
        <f t="shared" ca="1" si="64"/>
        <v>0.1</v>
      </c>
      <c r="B147" s="304">
        <f t="shared" ca="1" si="65"/>
        <v>9.8999999999999631</v>
      </c>
      <c r="D147" s="306">
        <f t="shared" ca="1" si="66"/>
        <v>-1.1677673396706385</v>
      </c>
      <c r="E147" s="307">
        <f t="shared" ca="1" si="67"/>
        <v>-12.347900945400395</v>
      </c>
      <c r="F147" s="304">
        <f t="shared" ca="1" si="68"/>
        <v>12.402997150568948</v>
      </c>
      <c r="G147" s="306">
        <f t="shared" ca="1" si="69"/>
        <v>26.004720123704796</v>
      </c>
      <c r="H147" s="307">
        <f t="shared" ca="1" si="70"/>
        <v>55.534884238924889</v>
      </c>
      <c r="I147" s="304">
        <f t="shared" ca="1" si="71"/>
        <v>61.321846320402038</v>
      </c>
      <c r="J147" s="306">
        <f t="shared" ca="1" si="72"/>
        <v>295.08004029013927</v>
      </c>
      <c r="K147" s="307">
        <f t="shared" ca="1" si="73"/>
        <v>1072.4563963964465</v>
      </c>
      <c r="L147" s="304">
        <f t="shared" ca="1" si="58"/>
        <v>1112.3106366250761</v>
      </c>
      <c r="M147" s="306">
        <f t="shared" ca="1" si="74"/>
        <v>1.1328622331472775</v>
      </c>
      <c r="N147" s="304">
        <f t="shared" ca="1" si="75"/>
        <v>64.908224729104475</v>
      </c>
      <c r="P147" s="310">
        <f t="shared" ca="1" si="76"/>
        <v>23</v>
      </c>
      <c r="Q147" s="304">
        <f t="shared" ca="1" si="77"/>
        <v>0</v>
      </c>
      <c r="R147" s="306">
        <f t="shared" ca="1" si="78"/>
        <v>0</v>
      </c>
      <c r="S147" s="307">
        <f t="shared" ca="1" si="79"/>
        <v>4.9930000000000021</v>
      </c>
      <c r="T147" s="304">
        <f t="shared" ca="1" si="59"/>
        <v>48.981330000000021</v>
      </c>
      <c r="U147" s="311">
        <f t="shared" ca="1" si="60"/>
        <v>0</v>
      </c>
      <c r="V147" s="306">
        <f t="shared" ca="1" si="61"/>
        <v>1.1003103045157745</v>
      </c>
      <c r="W147" s="304">
        <f t="shared" ca="1" si="62"/>
        <v>13.424188567219455</v>
      </c>
      <c r="Y147" s="314" t="str">
        <f t="shared" ca="1" si="80"/>
        <v/>
      </c>
      <c r="Z147" s="315" t="str">
        <f t="shared" ca="1" si="81"/>
        <v/>
      </c>
      <c r="AA147" s="316" t="str">
        <f t="shared" ca="1" si="82"/>
        <v/>
      </c>
      <c r="AC147" s="310" t="e">
        <f t="shared" ca="1" si="83"/>
        <v>#N/A</v>
      </c>
      <c r="AD147" s="323" t="e">
        <f t="shared" ca="1" si="84"/>
        <v>#N/A</v>
      </c>
      <c r="AE147" s="324">
        <f t="shared" ca="1" si="63"/>
        <v>1072.4563963964465</v>
      </c>
      <c r="AG147" s="306">
        <f t="shared" ca="1" si="85"/>
        <v>-11.705522779100583</v>
      </c>
      <c r="AH147" s="304">
        <f t="shared" ca="1" si="86"/>
        <v>-2.7936753154698666</v>
      </c>
    </row>
    <row r="148" spans="1:34" x14ac:dyDescent="0.2">
      <c r="A148" s="347">
        <f t="shared" ca="1" si="64"/>
        <v>0.1</v>
      </c>
      <c r="B148" s="304">
        <f t="shared" ca="1" si="65"/>
        <v>9.9999999999999627</v>
      </c>
      <c r="D148" s="306">
        <f t="shared" ca="1" si="66"/>
        <v>-1.1401538013227643</v>
      </c>
      <c r="E148" s="307">
        <f t="shared" ca="1" si="67"/>
        <v>-12.244877555683118</v>
      </c>
      <c r="F148" s="304">
        <f t="shared" ca="1" si="68"/>
        <v>12.297844406412976</v>
      </c>
      <c r="G148" s="306">
        <f t="shared" ca="1" si="69"/>
        <v>25.89070474357252</v>
      </c>
      <c r="H148" s="307">
        <f t="shared" ca="1" si="70"/>
        <v>54.310396483356577</v>
      </c>
      <c r="I148" s="304">
        <f t="shared" ca="1" si="71"/>
        <v>60.166001681167408</v>
      </c>
      <c r="J148" s="306">
        <f t="shared" ca="1" si="72"/>
        <v>297.67481153350315</v>
      </c>
      <c r="K148" s="307">
        <f t="shared" ca="1" si="73"/>
        <v>1077.9486604325605</v>
      </c>
      <c r="L148" s="304">
        <f t="shared" ca="1" si="58"/>
        <v>1118.2949557025902</v>
      </c>
      <c r="M148" s="306">
        <f t="shared" ca="1" si="74"/>
        <v>1.1259477729960241</v>
      </c>
      <c r="N148" s="304">
        <f t="shared" ca="1" si="75"/>
        <v>64.512055344826265</v>
      </c>
      <c r="P148" s="310">
        <f t="shared" ca="1" si="76"/>
        <v>23</v>
      </c>
      <c r="Q148" s="304">
        <f t="shared" ca="1" si="77"/>
        <v>0</v>
      </c>
      <c r="R148" s="306">
        <f t="shared" ca="1" si="78"/>
        <v>0</v>
      </c>
      <c r="S148" s="307">
        <f t="shared" ca="1" si="79"/>
        <v>4.9930000000000021</v>
      </c>
      <c r="T148" s="304">
        <f t="shared" ca="1" si="59"/>
        <v>48.981330000000021</v>
      </c>
      <c r="U148" s="311">
        <f t="shared" ca="1" si="60"/>
        <v>0</v>
      </c>
      <c r="V148" s="306">
        <f t="shared" ca="1" si="61"/>
        <v>1.0997044002902712</v>
      </c>
      <c r="W148" s="304">
        <f t="shared" ca="1" si="62"/>
        <v>12.915781365110176</v>
      </c>
      <c r="Y148" s="314" t="str">
        <f t="shared" ca="1" si="80"/>
        <v/>
      </c>
      <c r="Z148" s="315" t="str">
        <f t="shared" ca="1" si="81"/>
        <v/>
      </c>
      <c r="AA148" s="316" t="str">
        <f t="shared" ca="1" si="82"/>
        <v/>
      </c>
      <c r="AC148" s="310">
        <f t="shared" ca="1" si="83"/>
        <v>9.9999999999999627</v>
      </c>
      <c r="AD148" s="323">
        <f t="shared" ca="1" si="84"/>
        <v>297.67481153350315</v>
      </c>
      <c r="AE148" s="324">
        <f t="shared" ca="1" si="63"/>
        <v>1077.9486604325605</v>
      </c>
      <c r="AG148" s="306">
        <f t="shared" ca="1" si="85"/>
        <v>-11.572828945300994</v>
      </c>
      <c r="AH148" s="304">
        <f t="shared" ca="1" si="86"/>
        <v>-2.6886017559021527</v>
      </c>
    </row>
    <row r="149" spans="1:34" x14ac:dyDescent="0.2">
      <c r="A149" s="347">
        <f t="shared" ca="1" si="64"/>
        <v>0.1</v>
      </c>
      <c r="B149" s="304">
        <f t="shared" ca="1" si="65"/>
        <v>10.099999999999962</v>
      </c>
      <c r="D149" s="306">
        <f t="shared" ca="1" si="66"/>
        <v>-1.1131452547770435</v>
      </c>
      <c r="E149" s="307">
        <f t="shared" ca="1" si="67"/>
        <v>-12.145021805287726</v>
      </c>
      <c r="F149" s="304">
        <f t="shared" ca="1" si="68"/>
        <v>12.19592747638108</v>
      </c>
      <c r="G149" s="306">
        <f t="shared" ca="1" si="69"/>
        <v>25.779390218094814</v>
      </c>
      <c r="H149" s="307">
        <f t="shared" ca="1" si="70"/>
        <v>53.095894302827801</v>
      </c>
      <c r="I149" s="304">
        <f t="shared" ca="1" si="71"/>
        <v>59.023308546995779</v>
      </c>
      <c r="J149" s="306">
        <f t="shared" ca="1" si="72"/>
        <v>300.25831628158653</v>
      </c>
      <c r="K149" s="307">
        <f t="shared" ca="1" si="73"/>
        <v>1083.3189749718697</v>
      </c>
      <c r="L149" s="304">
        <f t="shared" ca="1" si="58"/>
        <v>1124.1597119761745</v>
      </c>
      <c r="M149" s="306">
        <f t="shared" ca="1" si="74"/>
        <v>1.1187955362689546</v>
      </c>
      <c r="N149" s="304">
        <f t="shared" ca="1" si="75"/>
        <v>64.102262366286723</v>
      </c>
      <c r="P149" s="310">
        <f t="shared" ca="1" si="76"/>
        <v>23</v>
      </c>
      <c r="Q149" s="304">
        <f t="shared" ca="1" si="77"/>
        <v>0</v>
      </c>
      <c r="R149" s="306">
        <f t="shared" ca="1" si="78"/>
        <v>0</v>
      </c>
      <c r="S149" s="307">
        <f t="shared" ca="1" si="79"/>
        <v>4.9930000000000021</v>
      </c>
      <c r="T149" s="304">
        <f t="shared" ca="1" si="59"/>
        <v>48.981330000000021</v>
      </c>
      <c r="U149" s="311">
        <f t="shared" ca="1" si="60"/>
        <v>0</v>
      </c>
      <c r="V149" s="306">
        <f t="shared" ca="1" si="61"/>
        <v>1.0991122547246088</v>
      </c>
      <c r="W149" s="304">
        <f t="shared" ca="1" si="62"/>
        <v>12.42314543587108</v>
      </c>
      <c r="Y149" s="314" t="str">
        <f t="shared" ca="1" si="80"/>
        <v/>
      </c>
      <c r="Z149" s="315" t="str">
        <f t="shared" ca="1" si="81"/>
        <v/>
      </c>
      <c r="AA149" s="316" t="str">
        <f t="shared" ca="1" si="82"/>
        <v/>
      </c>
      <c r="AC149" s="310" t="e">
        <f t="shared" ca="1" si="83"/>
        <v>#N/A</v>
      </c>
      <c r="AD149" s="323" t="e">
        <f t="shared" ca="1" si="84"/>
        <v>#N/A</v>
      </c>
      <c r="AE149" s="324">
        <f t="shared" ca="1" si="63"/>
        <v>1083.3189749718697</v>
      </c>
      <c r="AG149" s="306">
        <f t="shared" ca="1" si="85"/>
        <v>-11.442027813654962</v>
      </c>
      <c r="AH149" s="304">
        <f t="shared" ca="1" si="86"/>
        <v>-2.586777761888678</v>
      </c>
    </row>
    <row r="150" spans="1:34" x14ac:dyDescent="0.2">
      <c r="A150" s="347">
        <f t="shared" ca="1" si="64"/>
        <v>0.1</v>
      </c>
      <c r="B150" s="304">
        <f t="shared" ca="1" si="65"/>
        <v>10.199999999999962</v>
      </c>
      <c r="D150" s="306">
        <f t="shared" ca="1" si="66"/>
        <v>-1.0867235875922381</v>
      </c>
      <c r="E150" s="307">
        <f t="shared" ca="1" si="67"/>
        <v>-12.048243816282618</v>
      </c>
      <c r="F150" s="304">
        <f t="shared" ca="1" si="68"/>
        <v>12.097154508909179</v>
      </c>
      <c r="G150" s="306">
        <f t="shared" ca="1" si="69"/>
        <v>25.670717859335589</v>
      </c>
      <c r="H150" s="307">
        <f t="shared" ca="1" si="70"/>
        <v>51.891069921199538</v>
      </c>
      <c r="I150" s="304">
        <f t="shared" ca="1" si="71"/>
        <v>57.893599758353517</v>
      </c>
      <c r="J150" s="306">
        <f t="shared" ca="1" si="72"/>
        <v>302.83082168545803</v>
      </c>
      <c r="K150" s="307">
        <f t="shared" ca="1" si="73"/>
        <v>1088.568323183071</v>
      </c>
      <c r="L150" s="304">
        <f t="shared" ca="1" si="58"/>
        <v>1129.9059698931999</v>
      </c>
      <c r="M150" s="306">
        <f t="shared" ca="1" si="74"/>
        <v>1.1113945174586508</v>
      </c>
      <c r="N150" s="304">
        <f t="shared" ca="1" si="75"/>
        <v>63.678215224359377</v>
      </c>
      <c r="P150" s="310">
        <f t="shared" ca="1" si="76"/>
        <v>23</v>
      </c>
      <c r="Q150" s="304">
        <f t="shared" ca="1" si="77"/>
        <v>0</v>
      </c>
      <c r="R150" s="306">
        <f t="shared" ca="1" si="78"/>
        <v>0</v>
      </c>
      <c r="S150" s="307">
        <f t="shared" ca="1" si="79"/>
        <v>4.9930000000000021</v>
      </c>
      <c r="T150" s="304">
        <f t="shared" ca="1" si="59"/>
        <v>48.981330000000021</v>
      </c>
      <c r="U150" s="311">
        <f t="shared" ca="1" si="60"/>
        <v>0</v>
      </c>
      <c r="V150" s="306">
        <f t="shared" ca="1" si="61"/>
        <v>1.0985337387096761</v>
      </c>
      <c r="W150" s="304">
        <f t="shared" ca="1" si="62"/>
        <v>11.945846430317838</v>
      </c>
      <c r="Y150" s="314" t="str">
        <f t="shared" ca="1" si="80"/>
        <v/>
      </c>
      <c r="Z150" s="315" t="str">
        <f t="shared" ca="1" si="81"/>
        <v/>
      </c>
      <c r="AA150" s="316" t="str">
        <f t="shared" ca="1" si="82"/>
        <v/>
      </c>
      <c r="AC150" s="310" t="e">
        <f t="shared" ca="1" si="83"/>
        <v>#N/A</v>
      </c>
      <c r="AD150" s="323" t="e">
        <f t="shared" ca="1" si="84"/>
        <v>#N/A</v>
      </c>
      <c r="AE150" s="324">
        <f t="shared" ca="1" si="63"/>
        <v>1088.568323183071</v>
      </c>
      <c r="AG150" s="306">
        <f t="shared" ca="1" si="85"/>
        <v>-11.3129434466746</v>
      </c>
      <c r="AH150" s="304">
        <f t="shared" ca="1" si="86"/>
        <v>-2.4881124445966503</v>
      </c>
    </row>
    <row r="151" spans="1:34" x14ac:dyDescent="0.2">
      <c r="A151" s="347">
        <f t="shared" ca="1" si="64"/>
        <v>0.1</v>
      </c>
      <c r="B151" s="304">
        <f t="shared" ca="1" si="65"/>
        <v>10.299999999999962</v>
      </c>
      <c r="D151" s="306">
        <f t="shared" ca="1" si="66"/>
        <v>-1.0608715931061941</v>
      </c>
      <c r="E151" s="307">
        <f t="shared" ca="1" si="67"/>
        <v>-11.954457444351059</v>
      </c>
      <c r="F151" s="304">
        <f t="shared" ca="1" si="68"/>
        <v>12.001437469147607</v>
      </c>
      <c r="G151" s="306">
        <f t="shared" ca="1" si="69"/>
        <v>25.564630700024971</v>
      </c>
      <c r="H151" s="307">
        <f t="shared" ca="1" si="70"/>
        <v>50.695624176764433</v>
      </c>
      <c r="I151" s="304">
        <f t="shared" ca="1" si="71"/>
        <v>56.776726336593249</v>
      </c>
      <c r="J151" s="306">
        <f t="shared" ca="1" si="72"/>
        <v>305.39258911342608</v>
      </c>
      <c r="K151" s="307">
        <f t="shared" ca="1" si="73"/>
        <v>1093.6976578879692</v>
      </c>
      <c r="L151" s="304">
        <f t="shared" ca="1" si="58"/>
        <v>1135.5347640451309</v>
      </c>
      <c r="M151" s="306">
        <f t="shared" ca="1" si="74"/>
        <v>1.103733078123361</v>
      </c>
      <c r="N151" s="304">
        <f t="shared" ca="1" si="75"/>
        <v>63.239247085451758</v>
      </c>
      <c r="P151" s="310">
        <f t="shared" ca="1" si="76"/>
        <v>23</v>
      </c>
      <c r="Q151" s="304">
        <f t="shared" ca="1" si="77"/>
        <v>0</v>
      </c>
      <c r="R151" s="306">
        <f t="shared" ca="1" si="78"/>
        <v>0</v>
      </c>
      <c r="S151" s="307">
        <f t="shared" ca="1" si="79"/>
        <v>4.9930000000000021</v>
      </c>
      <c r="T151" s="304">
        <f t="shared" ca="1" si="59"/>
        <v>48.981330000000021</v>
      </c>
      <c r="U151" s="311">
        <f t="shared" ca="1" si="60"/>
        <v>0</v>
      </c>
      <c r="V151" s="306">
        <f t="shared" ca="1" si="61"/>
        <v>1.0979687271864587</v>
      </c>
      <c r="W151" s="304">
        <f t="shared" ca="1" si="62"/>
        <v>11.483468560926902</v>
      </c>
      <c r="Y151" s="314" t="str">
        <f t="shared" ca="1" si="80"/>
        <v/>
      </c>
      <c r="Z151" s="315" t="str">
        <f t="shared" ca="1" si="81"/>
        <v/>
      </c>
      <c r="AA151" s="316" t="str">
        <f t="shared" ca="1" si="82"/>
        <v/>
      </c>
      <c r="AC151" s="310" t="e">
        <f t="shared" ca="1" si="83"/>
        <v>#N/A</v>
      </c>
      <c r="AD151" s="323" t="e">
        <f t="shared" ca="1" si="84"/>
        <v>#N/A</v>
      </c>
      <c r="AE151" s="324">
        <f t="shared" ca="1" si="63"/>
        <v>1093.6976578879692</v>
      </c>
      <c r="AG151" s="306">
        <f t="shared" ca="1" si="85"/>
        <v>-11.185397438911208</v>
      </c>
      <c r="AH151" s="304">
        <f t="shared" ca="1" si="86"/>
        <v>-2.3925188124009278</v>
      </c>
    </row>
    <row r="152" spans="1:34" x14ac:dyDescent="0.2">
      <c r="A152" s="347">
        <f t="shared" ca="1" si="64"/>
        <v>0.1</v>
      </c>
      <c r="B152" s="304">
        <f t="shared" ca="1" si="65"/>
        <v>10.399999999999961</v>
      </c>
      <c r="D152" s="306">
        <f t="shared" ca="1" si="66"/>
        <v>-1.0355729432648804</v>
      </c>
      <c r="E152" s="307">
        <f t="shared" ca="1" si="67"/>
        <v>-11.863580094913356</v>
      </c>
      <c r="F152" s="304">
        <f t="shared" ca="1" si="68"/>
        <v>11.908691951228173</v>
      </c>
      <c r="G152" s="306">
        <f t="shared" ca="1" si="69"/>
        <v>25.461073405698482</v>
      </c>
      <c r="H152" s="307">
        <f t="shared" ca="1" si="70"/>
        <v>49.509266167273097</v>
      </c>
      <c r="I152" s="304">
        <f t="shared" ca="1" si="71"/>
        <v>55.672557830516993</v>
      </c>
      <c r="J152" s="306">
        <f t="shared" ca="1" si="72"/>
        <v>307.94387431871223</v>
      </c>
      <c r="K152" s="307">
        <f t="shared" ca="1" si="73"/>
        <v>1098.7079024051711</v>
      </c>
      <c r="L152" s="304">
        <f t="shared" ca="1" si="58"/>
        <v>1141.0471000523992</v>
      </c>
      <c r="M152" s="306">
        <f t="shared" ca="1" si="74"/>
        <v>1.0957989069800902</v>
      </c>
      <c r="N152" s="304">
        <f t="shared" ca="1" si="75"/>
        <v>62.784652565007853</v>
      </c>
      <c r="P152" s="310">
        <f t="shared" ca="1" si="76"/>
        <v>23</v>
      </c>
      <c r="Q152" s="304">
        <f t="shared" ca="1" si="77"/>
        <v>0</v>
      </c>
      <c r="R152" s="306">
        <f t="shared" ca="1" si="78"/>
        <v>0</v>
      </c>
      <c r="S152" s="307">
        <f t="shared" ca="1" si="79"/>
        <v>4.9930000000000021</v>
      </c>
      <c r="T152" s="304">
        <f t="shared" ca="1" si="59"/>
        <v>48.981330000000021</v>
      </c>
      <c r="U152" s="311">
        <f t="shared" ca="1" si="60"/>
        <v>0</v>
      </c>
      <c r="V152" s="306">
        <f t="shared" ca="1" si="61"/>
        <v>1.0974170990307037</v>
      </c>
      <c r="W152" s="304">
        <f t="shared" ca="1" si="62"/>
        <v>11.035613755222014</v>
      </c>
      <c r="Y152" s="314" t="str">
        <f t="shared" ca="1" si="80"/>
        <v/>
      </c>
      <c r="Z152" s="315" t="str">
        <f t="shared" ca="1" si="81"/>
        <v/>
      </c>
      <c r="AA152" s="316" t="str">
        <f t="shared" ca="1" si="82"/>
        <v/>
      </c>
      <c r="AC152" s="310" t="e">
        <f t="shared" ca="1" si="83"/>
        <v>#N/A</v>
      </c>
      <c r="AD152" s="323" t="e">
        <f t="shared" ca="1" si="84"/>
        <v>#N/A</v>
      </c>
      <c r="AE152" s="324">
        <f t="shared" ca="1" si="63"/>
        <v>1098.7079024051711</v>
      </c>
      <c r="AG152" s="306">
        <f t="shared" ca="1" si="85"/>
        <v>-11.059208204744326</v>
      </c>
      <c r="AH152" s="304">
        <f t="shared" ca="1" si="86"/>
        <v>-2.2999135912130777</v>
      </c>
    </row>
    <row r="153" spans="1:34" x14ac:dyDescent="0.2">
      <c r="A153" s="347">
        <f t="shared" ca="1" si="64"/>
        <v>0.1</v>
      </c>
      <c r="B153" s="304">
        <f t="shared" ca="1" si="65"/>
        <v>10.499999999999961</v>
      </c>
      <c r="D153" s="306">
        <f t="shared" ca="1" si="66"/>
        <v>-1.010812164391534</v>
      </c>
      <c r="E153" s="307">
        <f t="shared" ca="1" si="67"/>
        <v>-11.775532548238022</v>
      </c>
      <c r="F153" s="304">
        <f t="shared" ca="1" si="68"/>
        <v>11.818836999734573</v>
      </c>
      <c r="G153" s="306">
        <f t="shared" ca="1" si="69"/>
        <v>25.35999218925933</v>
      </c>
      <c r="H153" s="307">
        <f t="shared" ca="1" si="70"/>
        <v>48.331712912449298</v>
      </c>
      <c r="I153" s="304">
        <f t="shared" ca="1" si="71"/>
        <v>54.580982740243073</v>
      </c>
      <c r="J153" s="306">
        <f t="shared" ca="1" si="72"/>
        <v>310.4849275984601</v>
      </c>
      <c r="K153" s="307">
        <f t="shared" ca="1" si="73"/>
        <v>1103.5999513591573</v>
      </c>
      <c r="L153" s="304">
        <f t="shared" ca="1" si="58"/>
        <v>1146.4439554141998</v>
      </c>
      <c r="M153" s="306">
        <f t="shared" ca="1" si="74"/>
        <v>1.0875789777014957</v>
      </c>
      <c r="N153" s="304">
        <f t="shared" ca="1" si="75"/>
        <v>62.313685309448374</v>
      </c>
      <c r="P153" s="310">
        <f t="shared" ca="1" si="76"/>
        <v>23</v>
      </c>
      <c r="Q153" s="304">
        <f t="shared" ca="1" si="77"/>
        <v>0</v>
      </c>
      <c r="R153" s="306">
        <f t="shared" ca="1" si="78"/>
        <v>0</v>
      </c>
      <c r="S153" s="307">
        <f t="shared" ca="1" si="79"/>
        <v>4.9930000000000021</v>
      </c>
      <c r="T153" s="304">
        <f t="shared" ca="1" si="59"/>
        <v>48.981330000000021</v>
      </c>
      <c r="U153" s="311">
        <f t="shared" ca="1" si="60"/>
        <v>0</v>
      </c>
      <c r="V153" s="306">
        <f t="shared" ca="1" si="61"/>
        <v>1.0968787369424242</v>
      </c>
      <c r="W153" s="304">
        <f t="shared" ca="1" si="62"/>
        <v>10.60190085646054</v>
      </c>
      <c r="Y153" s="314" t="str">
        <f t="shared" ca="1" si="80"/>
        <v/>
      </c>
      <c r="Z153" s="315" t="str">
        <f t="shared" ca="1" si="81"/>
        <v/>
      </c>
      <c r="AA153" s="316" t="str">
        <f t="shared" ca="1" si="82"/>
        <v/>
      </c>
      <c r="AC153" s="310" t="e">
        <f t="shared" ca="1" si="83"/>
        <v>#N/A</v>
      </c>
      <c r="AD153" s="323" t="e">
        <f t="shared" ca="1" si="84"/>
        <v>#N/A</v>
      </c>
      <c r="AE153" s="324">
        <f t="shared" ca="1" si="63"/>
        <v>1103.5999513591573</v>
      </c>
      <c r="AG153" s="306">
        <f t="shared" ca="1" si="85"/>
        <v>-10.934190229991032</v>
      </c>
      <c r="AH153" s="304">
        <f t="shared" ca="1" si="86"/>
        <v>-2.2102170549212916</v>
      </c>
    </row>
    <row r="154" spans="1:34" x14ac:dyDescent="0.2">
      <c r="A154" s="347">
        <f t="shared" ca="1" si="64"/>
        <v>0.1</v>
      </c>
      <c r="B154" s="304">
        <f t="shared" ca="1" si="65"/>
        <v>10.599999999999961</v>
      </c>
      <c r="D154" s="306">
        <f t="shared" ca="1" si="66"/>
        <v>-0.98657461584025663</v>
      </c>
      <c r="E154" s="307">
        <f t="shared" ca="1" si="67"/>
        <v>-11.69023879280595</v>
      </c>
      <c r="F154" s="304">
        <f t="shared" ca="1" si="68"/>
        <v>11.731794939626479</v>
      </c>
      <c r="G154" s="306">
        <f t="shared" ca="1" si="69"/>
        <v>25.261334727675305</v>
      </c>
      <c r="H154" s="307">
        <f t="shared" ca="1" si="70"/>
        <v>47.162689033168704</v>
      </c>
      <c r="I154" s="304">
        <f t="shared" ca="1" si="71"/>
        <v>53.501909022604288</v>
      </c>
      <c r="J154" s="306">
        <f t="shared" ca="1" si="72"/>
        <v>313.01599394430684</v>
      </c>
      <c r="K154" s="307">
        <f t="shared" ca="1" si="73"/>
        <v>1108.3746714564381</v>
      </c>
      <c r="L154" s="304">
        <f t="shared" ca="1" si="58"/>
        <v>1151.7262803249344</v>
      </c>
      <c r="M154" s="306">
        <f t="shared" ca="1" si="74"/>
        <v>1.0790595043858033</v>
      </c>
      <c r="N154" s="304">
        <f t="shared" ca="1" si="75"/>
        <v>61.825555444784875</v>
      </c>
      <c r="P154" s="310">
        <f t="shared" ca="1" si="76"/>
        <v>23</v>
      </c>
      <c r="Q154" s="304">
        <f t="shared" ca="1" si="77"/>
        <v>0</v>
      </c>
      <c r="R154" s="306">
        <f t="shared" ca="1" si="78"/>
        <v>0</v>
      </c>
      <c r="S154" s="307">
        <f t="shared" ca="1" si="79"/>
        <v>4.9930000000000021</v>
      </c>
      <c r="T154" s="304">
        <f t="shared" ca="1" si="59"/>
        <v>48.981330000000021</v>
      </c>
      <c r="U154" s="311">
        <f t="shared" ca="1" si="60"/>
        <v>0</v>
      </c>
      <c r="V154" s="306">
        <f t="shared" ca="1" si="61"/>
        <v>1.0963535273400136</v>
      </c>
      <c r="W154" s="304">
        <f t="shared" ca="1" si="62"/>
        <v>10.181964868657431</v>
      </c>
      <c r="Y154" s="314" t="str">
        <f t="shared" ca="1" si="80"/>
        <v/>
      </c>
      <c r="Z154" s="315" t="str">
        <f t="shared" ca="1" si="81"/>
        <v/>
      </c>
      <c r="AA154" s="316" t="str">
        <f t="shared" ca="1" si="82"/>
        <v/>
      </c>
      <c r="AC154" s="310" t="e">
        <f t="shared" ca="1" si="83"/>
        <v>#N/A</v>
      </c>
      <c r="AD154" s="323" t="e">
        <f t="shared" ca="1" si="84"/>
        <v>#N/A</v>
      </c>
      <c r="AE154" s="324">
        <f t="shared" ca="1" si="63"/>
        <v>1108.3746714564381</v>
      </c>
      <c r="AG154" s="306">
        <f t="shared" ca="1" si="85"/>
        <v>-10.810153283089782</v>
      </c>
      <c r="AH154" s="304">
        <f t="shared" ca="1" si="86"/>
        <v>-2.1233528653035321</v>
      </c>
    </row>
    <row r="155" spans="1:34" x14ac:dyDescent="0.2">
      <c r="A155" s="347">
        <f t="shared" ca="1" si="64"/>
        <v>0.1</v>
      </c>
      <c r="B155" s="304">
        <f t="shared" ca="1" si="65"/>
        <v>10.69999999999996</v>
      </c>
      <c r="D155" s="306">
        <f t="shared" ca="1" si="66"/>
        <v>-0.96284647149322278</v>
      </c>
      <c r="E155" s="307">
        <f t="shared" ca="1" si="67"/>
        <v>-11.607625866220314</v>
      </c>
      <c r="F155" s="304">
        <f t="shared" ca="1" si="68"/>
        <v>11.647491213897259</v>
      </c>
      <c r="G155" s="306">
        <f t="shared" ca="1" si="69"/>
        <v>25.165050080525983</v>
      </c>
      <c r="H155" s="307">
        <f t="shared" ca="1" si="70"/>
        <v>46.001926446546669</v>
      </c>
      <c r="I155" s="304">
        <f t="shared" ca="1" si="71"/>
        <v>52.435264682738762</v>
      </c>
      <c r="J155" s="306">
        <f t="shared" ca="1" si="72"/>
        <v>315.53731318471688</v>
      </c>
      <c r="K155" s="307">
        <f t="shared" ca="1" si="73"/>
        <v>1113.0329022304238</v>
      </c>
      <c r="L155" s="304">
        <f t="shared" ca="1" si="58"/>
        <v>1156.8949984589397</v>
      </c>
      <c r="M155" s="306">
        <f t="shared" ca="1" si="74"/>
        <v>1.0702258946991676</v>
      </c>
      <c r="N155" s="304">
        <f t="shared" ca="1" si="75"/>
        <v>61.31942689187477</v>
      </c>
      <c r="P155" s="310">
        <f t="shared" ca="1" si="76"/>
        <v>23</v>
      </c>
      <c r="Q155" s="304">
        <f t="shared" ca="1" si="77"/>
        <v>0</v>
      </c>
      <c r="R155" s="306">
        <f t="shared" ca="1" si="78"/>
        <v>0</v>
      </c>
      <c r="S155" s="307">
        <f t="shared" ca="1" si="79"/>
        <v>4.9930000000000021</v>
      </c>
      <c r="T155" s="304">
        <f t="shared" ca="1" si="59"/>
        <v>48.981330000000021</v>
      </c>
      <c r="U155" s="311">
        <f t="shared" ca="1" si="60"/>
        <v>0</v>
      </c>
      <c r="V155" s="306">
        <f t="shared" ca="1" si="61"/>
        <v>1.0958413602587405</v>
      </c>
      <c r="W155" s="304">
        <f t="shared" ca="1" si="62"/>
        <v>9.7754562431883212</v>
      </c>
      <c r="Y155" s="314" t="str">
        <f t="shared" ca="1" si="80"/>
        <v/>
      </c>
      <c r="Z155" s="315" t="str">
        <f t="shared" ca="1" si="81"/>
        <v/>
      </c>
      <c r="AA155" s="316" t="str">
        <f t="shared" ca="1" si="82"/>
        <v/>
      </c>
      <c r="AC155" s="310" t="e">
        <f t="shared" ca="1" si="83"/>
        <v>#N/A</v>
      </c>
      <c r="AD155" s="323" t="e">
        <f t="shared" ca="1" si="84"/>
        <v>#N/A</v>
      </c>
      <c r="AE155" s="324">
        <f t="shared" ca="1" si="63"/>
        <v>1113.0329022304238</v>
      </c>
      <c r="AG155" s="306">
        <f t="shared" ca="1" si="85"/>
        <v>-10.686901581550963</v>
      </c>
      <c r="AH155" s="304">
        <f t="shared" ca="1" si="86"/>
        <v>-2.0392479208206344</v>
      </c>
    </row>
    <row r="156" spans="1:34" x14ac:dyDescent="0.2">
      <c r="A156" s="347">
        <f t="shared" ca="1" si="64"/>
        <v>0.1</v>
      </c>
      <c r="B156" s="304">
        <f t="shared" ca="1" si="65"/>
        <v>10.79999999999996</v>
      </c>
      <c r="D156" s="306">
        <f t="shared" ca="1" si="66"/>
        <v>-0.93961470407481196</v>
      </c>
      <c r="E156" s="307">
        <f t="shared" ca="1" si="67"/>
        <v>-11.527623702978135</v>
      </c>
      <c r="F156" s="304">
        <f t="shared" ca="1" si="68"/>
        <v>11.565854228269391</v>
      </c>
      <c r="G156" s="306">
        <f t="shared" ca="1" si="69"/>
        <v>25.071088610118501</v>
      </c>
      <c r="H156" s="307">
        <f t="shared" ca="1" si="70"/>
        <v>44.849164076248854</v>
      </c>
      <c r="I156" s="304">
        <f t="shared" ca="1" si="71"/>
        <v>51.380998456965628</v>
      </c>
      <c r="J156" s="306">
        <f t="shared" ca="1" si="72"/>
        <v>318.0491201192491</v>
      </c>
      <c r="K156" s="307">
        <f t="shared" ca="1" si="73"/>
        <v>1117.5754567565637</v>
      </c>
      <c r="L156" s="304">
        <f t="shared" ca="1" si="58"/>
        <v>1161.951007725055</v>
      </c>
      <c r="M156" s="306">
        <f t="shared" ca="1" si="74"/>
        <v>1.0610627007295217</v>
      </c>
      <c r="N156" s="304">
        <f t="shared" ca="1" si="75"/>
        <v>60.794414550554329</v>
      </c>
      <c r="P156" s="310">
        <f t="shared" ca="1" si="76"/>
        <v>23</v>
      </c>
      <c r="Q156" s="304">
        <f t="shared" ca="1" si="77"/>
        <v>0</v>
      </c>
      <c r="R156" s="306">
        <f t="shared" ca="1" si="78"/>
        <v>0</v>
      </c>
      <c r="S156" s="307">
        <f t="shared" ca="1" si="79"/>
        <v>4.9930000000000021</v>
      </c>
      <c r="T156" s="304">
        <f t="shared" ca="1" si="59"/>
        <v>48.981330000000021</v>
      </c>
      <c r="U156" s="311">
        <f t="shared" ca="1" si="60"/>
        <v>0</v>
      </c>
      <c r="V156" s="306">
        <f t="shared" ca="1" si="61"/>
        <v>1.0953421292534065</v>
      </c>
      <c r="W156" s="304">
        <f t="shared" ca="1" si="62"/>
        <v>9.3820402044007025</v>
      </c>
      <c r="Y156" s="314" t="str">
        <f t="shared" ca="1" si="80"/>
        <v/>
      </c>
      <c r="Z156" s="315" t="str">
        <f t="shared" ca="1" si="81"/>
        <v/>
      </c>
      <c r="AA156" s="316" t="str">
        <f t="shared" ca="1" si="82"/>
        <v/>
      </c>
      <c r="AC156" s="310" t="e">
        <f t="shared" ca="1" si="83"/>
        <v>#N/A</v>
      </c>
      <c r="AD156" s="323" t="e">
        <f t="shared" ca="1" si="84"/>
        <v>#N/A</v>
      </c>
      <c r="AE156" s="324">
        <f t="shared" ca="1" si="63"/>
        <v>1117.5754567565637</v>
      </c>
      <c r="AG156" s="306">
        <f t="shared" ca="1" si="85"/>
        <v>-10.564232909358442</v>
      </c>
      <c r="AH156" s="304">
        <f t="shared" ca="1" si="86"/>
        <v>-1.9578322137368951</v>
      </c>
    </row>
    <row r="157" spans="1:34" x14ac:dyDescent="0.2">
      <c r="A157" s="347">
        <f t="shared" ca="1" si="64"/>
        <v>0.1</v>
      </c>
      <c r="B157" s="304">
        <f t="shared" ca="1" si="65"/>
        <v>10.899999999999959</v>
      </c>
      <c r="D157" s="306">
        <f t="shared" ca="1" si="66"/>
        <v>-0.9168670722694765</v>
      </c>
      <c r="E157" s="307">
        <f t="shared" ca="1" si="67"/>
        <v>-11.450164988437226</v>
      </c>
      <c r="F157" s="304">
        <f t="shared" ca="1" si="68"/>
        <v>11.486815202250172</v>
      </c>
      <c r="G157" s="306">
        <f t="shared" ca="1" si="69"/>
        <v>24.979401902891553</v>
      </c>
      <c r="H157" s="307">
        <f t="shared" ca="1" si="70"/>
        <v>43.704147577405131</v>
      </c>
      <c r="I157" s="304">
        <f t="shared" ca="1" si="71"/>
        <v>50.339080592456085</v>
      </c>
      <c r="J157" s="306">
        <f t="shared" ca="1" si="72"/>
        <v>320.55164464489962</v>
      </c>
      <c r="K157" s="307">
        <f t="shared" ca="1" si="73"/>
        <v>1122.0031223392464</v>
      </c>
      <c r="L157" s="304">
        <f t="shared" ca="1" si="58"/>
        <v>1166.8951809925209</v>
      </c>
      <c r="M157" s="306">
        <f t="shared" ca="1" si="74"/>
        <v>1.0515535676422212</v>
      </c>
      <c r="N157" s="304">
        <f t="shared" ca="1" si="75"/>
        <v>60.2495813578238</v>
      </c>
      <c r="P157" s="310">
        <f t="shared" ca="1" si="76"/>
        <v>23</v>
      </c>
      <c r="Q157" s="304">
        <f t="shared" ca="1" si="77"/>
        <v>0</v>
      </c>
      <c r="R157" s="306">
        <f t="shared" ca="1" si="78"/>
        <v>0</v>
      </c>
      <c r="S157" s="307">
        <f t="shared" ca="1" si="79"/>
        <v>4.9930000000000021</v>
      </c>
      <c r="T157" s="304">
        <f t="shared" ca="1" si="59"/>
        <v>48.981330000000021</v>
      </c>
      <c r="U157" s="311">
        <f t="shared" ca="1" si="60"/>
        <v>0</v>
      </c>
      <c r="V157" s="306">
        <f t="shared" ca="1" si="61"/>
        <v>1.0948557313049618</v>
      </c>
      <c r="W157" s="304">
        <f t="shared" ca="1" si="62"/>
        <v>9.0013961118345165</v>
      </c>
      <c r="Y157" s="314" t="str">
        <f t="shared" ca="1" si="80"/>
        <v/>
      </c>
      <c r="Z157" s="315" t="str">
        <f t="shared" ca="1" si="81"/>
        <v/>
      </c>
      <c r="AA157" s="316" t="str">
        <f t="shared" ca="1" si="82"/>
        <v/>
      </c>
      <c r="AC157" s="310" t="e">
        <f t="shared" ca="1" si="83"/>
        <v>#N/A</v>
      </c>
      <c r="AD157" s="323" t="e">
        <f t="shared" ca="1" si="84"/>
        <v>#N/A</v>
      </c>
      <c r="AE157" s="324">
        <f t="shared" ca="1" si="63"/>
        <v>1122.0031223392464</v>
      </c>
      <c r="AG157" s="306">
        <f t="shared" ca="1" si="85"/>
        <v>-10.441937681076235</v>
      </c>
      <c r="AH157" s="304">
        <f t="shared" ca="1" si="86"/>
        <v>-1.8790386950532143</v>
      </c>
    </row>
    <row r="158" spans="1:34" x14ac:dyDescent="0.2">
      <c r="A158" s="347">
        <f t="shared" ca="1" si="64"/>
        <v>0.1</v>
      </c>
      <c r="B158" s="304">
        <f t="shared" ca="1" si="65"/>
        <v>10.999999999999959</v>
      </c>
      <c r="D158" s="306">
        <f t="shared" ca="1" si="66"/>
        <v>-0.89459211064283317</v>
      </c>
      <c r="E158" s="307">
        <f t="shared" ca="1" si="67"/>
        <v>-11.375185018324675</v>
      </c>
      <c r="F158" s="304">
        <f t="shared" ca="1" si="68"/>
        <v>11.410308025883548</v>
      </c>
      <c r="G158" s="306">
        <f t="shared" ca="1" si="69"/>
        <v>24.889942691827269</v>
      </c>
      <c r="H158" s="307">
        <f t="shared" ca="1" si="70"/>
        <v>42.566629075572664</v>
      </c>
      <c r="I158" s="304">
        <f t="shared" ca="1" si="71"/>
        <v>49.309503729604032</v>
      </c>
      <c r="J158" s="306">
        <f t="shared" ca="1" si="72"/>
        <v>323.04511187463555</v>
      </c>
      <c r="K158" s="307">
        <f t="shared" ca="1" si="73"/>
        <v>1126.3166611718952</v>
      </c>
      <c r="L158" s="304">
        <f t="shared" ca="1" si="58"/>
        <v>1171.7283667896334</v>
      </c>
      <c r="M158" s="306">
        <f t="shared" ca="1" si="74"/>
        <v>1.0416811802932975</v>
      </c>
      <c r="N158" s="304">
        <f t="shared" ca="1" si="75"/>
        <v>59.683935229012128</v>
      </c>
      <c r="P158" s="310">
        <f t="shared" ca="1" si="76"/>
        <v>23</v>
      </c>
      <c r="Q158" s="304">
        <f t="shared" ca="1" si="77"/>
        <v>0</v>
      </c>
      <c r="R158" s="306">
        <f t="shared" ca="1" si="78"/>
        <v>0</v>
      </c>
      <c r="S158" s="307">
        <f t="shared" ca="1" si="79"/>
        <v>4.9930000000000021</v>
      </c>
      <c r="T158" s="304">
        <f t="shared" ca="1" si="59"/>
        <v>48.981330000000021</v>
      </c>
      <c r="U158" s="311">
        <f t="shared" ca="1" si="60"/>
        <v>0</v>
      </c>
      <c r="V158" s="306">
        <f t="shared" ca="1" si="61"/>
        <v>1.094382066730885</v>
      </c>
      <c r="W158" s="304">
        <f t="shared" ca="1" si="62"/>
        <v>8.6332168568120853</v>
      </c>
      <c r="Y158" s="314" t="str">
        <f t="shared" ca="1" si="80"/>
        <v/>
      </c>
      <c r="Z158" s="315" t="str">
        <f t="shared" ca="1" si="81"/>
        <v/>
      </c>
      <c r="AA158" s="316" t="str">
        <f t="shared" ca="1" si="82"/>
        <v/>
      </c>
      <c r="AC158" s="310">
        <f t="shared" ca="1" si="83"/>
        <v>10.999999999999959</v>
      </c>
      <c r="AD158" s="323">
        <f t="shared" ca="1" si="84"/>
        <v>323.04511187463555</v>
      </c>
      <c r="AE158" s="324">
        <f t="shared" ca="1" si="63"/>
        <v>1126.3166611718952</v>
      </c>
      <c r="AG158" s="306">
        <f t="shared" ca="1" si="85"/>
        <v>-10.31979794859234</v>
      </c>
      <c r="AH158" s="304">
        <f t="shared" ca="1" si="86"/>
        <v>-1.802803146772384</v>
      </c>
    </row>
    <row r="159" spans="1:34" x14ac:dyDescent="0.2">
      <c r="A159" s="347">
        <f t="shared" ca="1" si="64"/>
        <v>0.1</v>
      </c>
      <c r="B159" s="304">
        <f t="shared" ca="1" si="65"/>
        <v>11.099999999999959</v>
      </c>
      <c r="D159" s="306">
        <f t="shared" ca="1" si="66"/>
        <v>-0.87277912237721755</v>
      </c>
      <c r="E159" s="307">
        <f t="shared" ca="1" si="67"/>
        <v>-11.302621563139784</v>
      </c>
      <c r="F159" s="304">
        <f t="shared" ca="1" si="68"/>
        <v>11.336269121541264</v>
      </c>
      <c r="G159" s="306">
        <f t="shared" ca="1" si="69"/>
        <v>24.802664779589549</v>
      </c>
      <c r="H159" s="307">
        <f t="shared" ca="1" si="70"/>
        <v>41.436366919258688</v>
      </c>
      <c r="I159" s="304">
        <f t="shared" ca="1" si="71"/>
        <v>48.292283893352234</v>
      </c>
      <c r="J159" s="306">
        <f t="shared" ca="1" si="72"/>
        <v>325.52974224820639</v>
      </c>
      <c r="K159" s="307">
        <f t="shared" ca="1" si="73"/>
        <v>1130.5168109716369</v>
      </c>
      <c r="L159" s="304">
        <f t="shared" ca="1" si="58"/>
        <v>1176.4513899765104</v>
      </c>
      <c r="M159" s="306">
        <f t="shared" ca="1" si="74"/>
        <v>1.0314272080390494</v>
      </c>
      <c r="N159" s="304">
        <f t="shared" ca="1" si="75"/>
        <v>59.096425895599467</v>
      </c>
      <c r="P159" s="310">
        <f t="shared" ca="1" si="76"/>
        <v>23</v>
      </c>
      <c r="Q159" s="304">
        <f t="shared" ca="1" si="77"/>
        <v>0</v>
      </c>
      <c r="R159" s="306">
        <f t="shared" ca="1" si="78"/>
        <v>0</v>
      </c>
      <c r="S159" s="307">
        <f t="shared" ca="1" si="79"/>
        <v>4.9930000000000021</v>
      </c>
      <c r="T159" s="304">
        <f t="shared" ca="1" si="59"/>
        <v>48.981330000000021</v>
      </c>
      <c r="U159" s="311">
        <f t="shared" ca="1" si="60"/>
        <v>0</v>
      </c>
      <c r="V159" s="306">
        <f t="shared" ca="1" si="61"/>
        <v>1.093921039099131</v>
      </c>
      <c r="W159" s="304">
        <f t="shared" ca="1" si="62"/>
        <v>8.2772082913030278</v>
      </c>
      <c r="Y159" s="314" t="str">
        <f t="shared" ca="1" si="80"/>
        <v/>
      </c>
      <c r="Z159" s="315" t="str">
        <f t="shared" ca="1" si="81"/>
        <v/>
      </c>
      <c r="AA159" s="316" t="str">
        <f t="shared" ca="1" si="82"/>
        <v/>
      </c>
      <c r="AC159" s="310" t="e">
        <f t="shared" ca="1" si="83"/>
        <v>#N/A</v>
      </c>
      <c r="AD159" s="323" t="e">
        <f t="shared" ca="1" si="84"/>
        <v>#N/A</v>
      </c>
      <c r="AE159" s="324">
        <f t="shared" ca="1" si="63"/>
        <v>1130.5168109716369</v>
      </c>
      <c r="AG159" s="306">
        <f t="shared" ca="1" si="85"/>
        <v>-10.197586346756175</v>
      </c>
      <c r="AH159" s="304">
        <f t="shared" ca="1" si="86"/>
        <v>-1.7290640610478833</v>
      </c>
    </row>
    <row r="160" spans="1:34" x14ac:dyDescent="0.2">
      <c r="A160" s="347">
        <f t="shared" ca="1" si="64"/>
        <v>0.1</v>
      </c>
      <c r="B160" s="304">
        <f t="shared" ca="1" si="65"/>
        <v>11.199999999999958</v>
      </c>
      <c r="D160" s="306">
        <f t="shared" ca="1" si="66"/>
        <v>-0.85141817484349192</v>
      </c>
      <c r="E160" s="307">
        <f t="shared" ca="1" si="67"/>
        <v>-11.232414736805724</v>
      </c>
      <c r="F160" s="304">
        <f t="shared" ca="1" si="68"/>
        <v>11.264637310098546</v>
      </c>
      <c r="G160" s="306">
        <f t="shared" ca="1" si="69"/>
        <v>24.7175229621052</v>
      </c>
      <c r="H160" s="307">
        <f t="shared" ca="1" si="70"/>
        <v>40.313125445578116</v>
      </c>
      <c r="I160" s="304">
        <f t="shared" ca="1" si="71"/>
        <v>47.287461600017352</v>
      </c>
      <c r="J160" s="306">
        <f t="shared" ca="1" si="72"/>
        <v>328.00575163529112</v>
      </c>
      <c r="K160" s="307">
        <f t="shared" ca="1" si="73"/>
        <v>1134.6042855898788</v>
      </c>
      <c r="L160" s="304">
        <f t="shared" ca="1" si="58"/>
        <v>1181.0650523932843</v>
      </c>
      <c r="M160" s="306">
        <f t="shared" ca="1" si="74"/>
        <v>1.0207722480847712</v>
      </c>
      <c r="N160" s="304">
        <f t="shared" ca="1" si="75"/>
        <v>58.485941659338422</v>
      </c>
      <c r="P160" s="310">
        <f t="shared" ca="1" si="76"/>
        <v>23</v>
      </c>
      <c r="Q160" s="304">
        <f t="shared" ca="1" si="77"/>
        <v>0</v>
      </c>
      <c r="R160" s="306">
        <f t="shared" ca="1" si="78"/>
        <v>0</v>
      </c>
      <c r="S160" s="307">
        <f t="shared" ca="1" si="79"/>
        <v>4.9930000000000021</v>
      </c>
      <c r="T160" s="304">
        <f t="shared" ca="1" si="59"/>
        <v>48.981330000000021</v>
      </c>
      <c r="U160" s="311">
        <f t="shared" ca="1" si="60"/>
        <v>0</v>
      </c>
      <c r="V160" s="306">
        <f t="shared" ca="1" si="61"/>
        <v>1.0934725551454718</v>
      </c>
      <c r="W160" s="304">
        <f t="shared" ca="1" si="62"/>
        <v>7.9330886871037274</v>
      </c>
      <c r="Y160" s="314" t="str">
        <f t="shared" ca="1" si="80"/>
        <v/>
      </c>
      <c r="Z160" s="315" t="str">
        <f t="shared" ca="1" si="81"/>
        <v/>
      </c>
      <c r="AA160" s="316" t="str">
        <f t="shared" ca="1" si="82"/>
        <v/>
      </c>
      <c r="AC160" s="310" t="e">
        <f t="shared" ca="1" si="83"/>
        <v>#N/A</v>
      </c>
      <c r="AD160" s="323" t="e">
        <f t="shared" ca="1" si="84"/>
        <v>#N/A</v>
      </c>
      <c r="AE160" s="324">
        <f t="shared" ca="1" si="63"/>
        <v>1134.6042855898788</v>
      </c>
      <c r="AG160" s="306">
        <f t="shared" ca="1" si="85"/>
        <v>-10.075064974685123</v>
      </c>
      <c r="AH160" s="304">
        <f t="shared" ca="1" si="86"/>
        <v>-1.6577625257967203</v>
      </c>
    </row>
    <row r="161" spans="1:34" x14ac:dyDescent="0.2">
      <c r="A161" s="347">
        <f t="shared" ca="1" si="64"/>
        <v>0.1</v>
      </c>
      <c r="B161" s="304">
        <f t="shared" ca="1" si="65"/>
        <v>11.299999999999958</v>
      </c>
      <c r="D161" s="306">
        <f t="shared" ca="1" si="66"/>
        <v>-0.83050009803992253</v>
      </c>
      <c r="E161" s="307">
        <f t="shared" ca="1" si="67"/>
        <v>-11.164506868919556</v>
      </c>
      <c r="F161" s="304">
        <f t="shared" ca="1" si="68"/>
        <v>11.195353680835469</v>
      </c>
      <c r="G161" s="306">
        <f t="shared" ca="1" si="69"/>
        <v>24.634472952301209</v>
      </c>
      <c r="H161" s="307">
        <f t="shared" ca="1" si="70"/>
        <v>39.196674758686157</v>
      </c>
      <c r="I161" s="304">
        <f t="shared" ca="1" si="71"/>
        <v>46.295103086351197</v>
      </c>
      <c r="J161" s="306">
        <f t="shared" ca="1" si="72"/>
        <v>330.47335143101145</v>
      </c>
      <c r="K161" s="307">
        <f t="shared" ca="1" si="73"/>
        <v>1138.579775600092</v>
      </c>
      <c r="L161" s="304">
        <f t="shared" ca="1" si="58"/>
        <v>1185.570133484983</v>
      </c>
      <c r="M161" s="306">
        <f t="shared" ca="1" si="74"/>
        <v>1.0096957678450349</v>
      </c>
      <c r="N161" s="304">
        <f t="shared" ca="1" si="75"/>
        <v>57.851306089741477</v>
      </c>
      <c r="P161" s="310">
        <f t="shared" ca="1" si="76"/>
        <v>23</v>
      </c>
      <c r="Q161" s="304">
        <f t="shared" ca="1" si="77"/>
        <v>0</v>
      </c>
      <c r="R161" s="306">
        <f t="shared" ca="1" si="78"/>
        <v>0</v>
      </c>
      <c r="S161" s="307">
        <f t="shared" ca="1" si="79"/>
        <v>4.9930000000000021</v>
      </c>
      <c r="T161" s="304">
        <f t="shared" ca="1" si="59"/>
        <v>48.981330000000021</v>
      </c>
      <c r="U161" s="311">
        <f t="shared" ca="1" si="60"/>
        <v>0</v>
      </c>
      <c r="V161" s="306">
        <f t="shared" ca="1" si="61"/>
        <v>1.0930365246940517</v>
      </c>
      <c r="W161" s="304">
        <f t="shared" ca="1" si="62"/>
        <v>7.6005882234937472</v>
      </c>
      <c r="Y161" s="314" t="str">
        <f t="shared" ca="1" si="80"/>
        <v/>
      </c>
      <c r="Z161" s="315" t="str">
        <f t="shared" ca="1" si="81"/>
        <v/>
      </c>
      <c r="AA161" s="316" t="str">
        <f t="shared" ca="1" si="82"/>
        <v/>
      </c>
      <c r="AC161" s="310" t="e">
        <f t="shared" ca="1" si="83"/>
        <v>#N/A</v>
      </c>
      <c r="AD161" s="323" t="e">
        <f t="shared" ca="1" si="84"/>
        <v>#N/A</v>
      </c>
      <c r="AE161" s="324">
        <f t="shared" ca="1" si="63"/>
        <v>1138.579775600092</v>
      </c>
      <c r="AG161" s="306">
        <f t="shared" ca="1" si="85"/>
        <v>-9.9519842102907958</v>
      </c>
      <c r="AH161" s="304">
        <f t="shared" ca="1" si="86"/>
        <v>-1.5888421163836819</v>
      </c>
    </row>
    <row r="162" spans="1:34" x14ac:dyDescent="0.2">
      <c r="A162" s="347">
        <f t="shared" ca="1" si="64"/>
        <v>0.1</v>
      </c>
      <c r="B162" s="304">
        <f t="shared" ca="1" si="65"/>
        <v>11.399999999999958</v>
      </c>
      <c r="D162" s="306">
        <f t="shared" ca="1" si="66"/>
        <v>-0.81001648593602926</v>
      </c>
      <c r="E162" s="307">
        <f t="shared" ca="1" si="67"/>
        <v>-11.098842379939878</v>
      </c>
      <c r="F162" s="304">
        <f t="shared" ca="1" si="68"/>
        <v>11.128361464395271</v>
      </c>
      <c r="G162" s="306">
        <f t="shared" ca="1" si="69"/>
        <v>24.553471303707607</v>
      </c>
      <c r="H162" s="307">
        <f t="shared" ca="1" si="70"/>
        <v>38.086790520692169</v>
      </c>
      <c r="I162" s="304">
        <f t="shared" ca="1" si="71"/>
        <v>45.315301667638494</v>
      </c>
      <c r="J162" s="306">
        <f t="shared" ca="1" si="72"/>
        <v>332.93274864381192</v>
      </c>
      <c r="K162" s="307">
        <f t="shared" ca="1" si="73"/>
        <v>1142.443948864061</v>
      </c>
      <c r="L162" s="304">
        <f t="shared" ca="1" si="58"/>
        <v>1189.9673909043192</v>
      </c>
      <c r="M162" s="306">
        <f t="shared" ca="1" si="74"/>
        <v>0.99817604694831175</v>
      </c>
      <c r="N162" s="304">
        <f t="shared" ca="1" si="75"/>
        <v>57.191274701190579</v>
      </c>
      <c r="P162" s="310">
        <f t="shared" ca="1" si="76"/>
        <v>23</v>
      </c>
      <c r="Q162" s="304">
        <f t="shared" ca="1" si="77"/>
        <v>0</v>
      </c>
      <c r="R162" s="306">
        <f t="shared" ca="1" si="78"/>
        <v>0</v>
      </c>
      <c r="S162" s="307">
        <f t="shared" ca="1" si="79"/>
        <v>4.9930000000000021</v>
      </c>
      <c r="T162" s="304">
        <f t="shared" ca="1" si="59"/>
        <v>48.981330000000021</v>
      </c>
      <c r="U162" s="311">
        <f t="shared" ca="1" si="60"/>
        <v>0</v>
      </c>
      <c r="V162" s="306">
        <f t="shared" ca="1" si="61"/>
        <v>1.0926128605809864</v>
      </c>
      <c r="W162" s="304">
        <f t="shared" ca="1" si="62"/>
        <v>7.2794485016442154</v>
      </c>
      <c r="Y162" s="314" t="str">
        <f t="shared" ca="1" si="80"/>
        <v/>
      </c>
      <c r="Z162" s="315" t="str">
        <f t="shared" ca="1" si="81"/>
        <v/>
      </c>
      <c r="AA162" s="316" t="str">
        <f t="shared" ca="1" si="82"/>
        <v/>
      </c>
      <c r="AC162" s="310" t="e">
        <f t="shared" ca="1" si="83"/>
        <v>#N/A</v>
      </c>
      <c r="AD162" s="323" t="e">
        <f t="shared" ca="1" si="84"/>
        <v>#N/A</v>
      </c>
      <c r="AE162" s="324">
        <f t="shared" ca="1" si="63"/>
        <v>1142.443948864061</v>
      </c>
      <c r="AG162" s="306">
        <f t="shared" ca="1" si="85"/>
        <v>-9.8280814566816748</v>
      </c>
      <c r="AH162" s="304">
        <f t="shared" ca="1" si="86"/>
        <v>-1.5222487930089614</v>
      </c>
    </row>
    <row r="163" spans="1:34" x14ac:dyDescent="0.2">
      <c r="A163" s="347">
        <f t="shared" ca="1" si="64"/>
        <v>0.1</v>
      </c>
      <c r="B163" s="304">
        <f t="shared" ca="1" si="65"/>
        <v>11.499999999999957</v>
      </c>
      <c r="D163" s="306">
        <f t="shared" ca="1" si="66"/>
        <v>-0.78995970076384892</v>
      </c>
      <c r="E163" s="307">
        <f t="shared" ca="1" si="67"/>
        <v>-11.035367658634819</v>
      </c>
      <c r="F163" s="304">
        <f t="shared" ca="1" si="68"/>
        <v>11.063605908114869</v>
      </c>
      <c r="G163" s="306">
        <f t="shared" ca="1" si="69"/>
        <v>24.474475333631222</v>
      </c>
      <c r="H163" s="307">
        <f t="shared" ca="1" si="70"/>
        <v>36.983253754828688</v>
      </c>
      <c r="I163" s="304">
        <f t="shared" ca="1" si="71"/>
        <v>44.348179231514941</v>
      </c>
      <c r="J163" s="306">
        <f t="shared" ca="1" si="72"/>
        <v>335.38414597567885</v>
      </c>
      <c r="K163" s="307">
        <f t="shared" ca="1" si="73"/>
        <v>1146.1974510778371</v>
      </c>
      <c r="L163" s="304">
        <f t="shared" ca="1" si="58"/>
        <v>1194.2575610935717</v>
      </c>
      <c r="M163" s="306">
        <f t="shared" ca="1" si="74"/>
        <v>0.98619011971582204</v>
      </c>
      <c r="N163" s="304">
        <f t="shared" ca="1" si="75"/>
        <v>56.504531657218003</v>
      </c>
      <c r="P163" s="310">
        <f t="shared" ca="1" si="76"/>
        <v>23</v>
      </c>
      <c r="Q163" s="304">
        <f t="shared" ca="1" si="77"/>
        <v>0</v>
      </c>
      <c r="R163" s="306">
        <f t="shared" ca="1" si="78"/>
        <v>0</v>
      </c>
      <c r="S163" s="307">
        <f t="shared" ca="1" si="79"/>
        <v>4.9930000000000021</v>
      </c>
      <c r="T163" s="304">
        <f t="shared" ca="1" si="59"/>
        <v>48.981330000000021</v>
      </c>
      <c r="U163" s="311">
        <f t="shared" ca="1" si="60"/>
        <v>0</v>
      </c>
      <c r="V163" s="306">
        <f t="shared" ca="1" si="61"/>
        <v>1.092201478580842</v>
      </c>
      <c r="W163" s="304">
        <f t="shared" ca="1" si="62"/>
        <v>6.9694220841560846</v>
      </c>
      <c r="Y163" s="314" t="str">
        <f t="shared" ca="1" si="80"/>
        <v/>
      </c>
      <c r="Z163" s="315" t="str">
        <f t="shared" ca="1" si="81"/>
        <v/>
      </c>
      <c r="AA163" s="316" t="str">
        <f t="shared" ca="1" si="82"/>
        <v/>
      </c>
      <c r="AC163" s="310" t="e">
        <f t="shared" ca="1" si="83"/>
        <v>#N/A</v>
      </c>
      <c r="AD163" s="323" t="e">
        <f t="shared" ca="1" si="84"/>
        <v>#N/A</v>
      </c>
      <c r="AE163" s="324">
        <f t="shared" ca="1" si="63"/>
        <v>1146.1974510778371</v>
      </c>
      <c r="AG163" s="306">
        <f t="shared" ca="1" si="85"/>
        <v>-9.7030798206302684</v>
      </c>
      <c r="AH163" s="304">
        <f t="shared" ca="1" si="86"/>
        <v>-1.4579308034536775</v>
      </c>
    </row>
    <row r="164" spans="1:34" x14ac:dyDescent="0.2">
      <c r="A164" s="347">
        <f t="shared" ca="1" si="64"/>
        <v>0.1</v>
      </c>
      <c r="B164" s="304">
        <f t="shared" ca="1" si="65"/>
        <v>11.599999999999957</v>
      </c>
      <c r="D164" s="306">
        <f t="shared" ca="1" si="66"/>
        <v>-0.7703228803003086</v>
      </c>
      <c r="E164" s="307">
        <f t="shared" ca="1" si="67"/>
        <v>-10.97403094109025</v>
      </c>
      <c r="F164" s="304">
        <f t="shared" ca="1" si="68"/>
        <v>11.001034153020358</v>
      </c>
      <c r="G164" s="306">
        <f t="shared" ca="1" si="69"/>
        <v>24.397443045601193</v>
      </c>
      <c r="H164" s="307">
        <f t="shared" ca="1" si="70"/>
        <v>35.885850660719662</v>
      </c>
      <c r="I164" s="304">
        <f t="shared" ca="1" si="71"/>
        <v>43.393887873833428</v>
      </c>
      <c r="J164" s="306">
        <f t="shared" ca="1" si="72"/>
        <v>337.8277418946405</v>
      </c>
      <c r="K164" s="307">
        <f t="shared" ca="1" si="73"/>
        <v>1149.8409062986145</v>
      </c>
      <c r="L164" s="304">
        <f t="shared" ca="1" si="58"/>
        <v>1198.4413598467181</v>
      </c>
      <c r="M164" s="306">
        <f t="shared" ca="1" si="74"/>
        <v>0.97371371918522831</v>
      </c>
      <c r="N164" s="304">
        <f t="shared" ca="1" si="75"/>
        <v>55.789686563300201</v>
      </c>
      <c r="P164" s="310">
        <f t="shared" ca="1" si="76"/>
        <v>23</v>
      </c>
      <c r="Q164" s="304">
        <f t="shared" ca="1" si="77"/>
        <v>0</v>
      </c>
      <c r="R164" s="306">
        <f t="shared" ca="1" si="78"/>
        <v>0</v>
      </c>
      <c r="S164" s="307">
        <f t="shared" ca="1" si="79"/>
        <v>4.9930000000000021</v>
      </c>
      <c r="T164" s="304">
        <f t="shared" ca="1" si="59"/>
        <v>48.981330000000021</v>
      </c>
      <c r="U164" s="311">
        <f t="shared" ca="1" si="60"/>
        <v>0</v>
      </c>
      <c r="V164" s="306">
        <f t="shared" ca="1" si="61"/>
        <v>1.091802297335833</v>
      </c>
      <c r="W164" s="304">
        <f t="shared" ca="1" si="62"/>
        <v>6.6702720582001831</v>
      </c>
      <c r="Y164" s="314" t="str">
        <f t="shared" ca="1" si="80"/>
        <v/>
      </c>
      <c r="Z164" s="315" t="str">
        <f t="shared" ca="1" si="81"/>
        <v/>
      </c>
      <c r="AA164" s="316" t="str">
        <f t="shared" ca="1" si="82"/>
        <v/>
      </c>
      <c r="AC164" s="310" t="e">
        <f t="shared" ca="1" si="83"/>
        <v>#N/A</v>
      </c>
      <c r="AD164" s="323" t="e">
        <f t="shared" ca="1" si="84"/>
        <v>#N/A</v>
      </c>
      <c r="AE164" s="324">
        <f t="shared" ca="1" si="63"/>
        <v>1149.8409062986145</v>
      </c>
      <c r="AG164" s="306">
        <f t="shared" ca="1" si="85"/>
        <v>-9.5766867253642527</v>
      </c>
      <c r="AH164" s="304">
        <f t="shared" ca="1" si="86"/>
        <v>-1.3958385908584181</v>
      </c>
    </row>
    <row r="165" spans="1:34" x14ac:dyDescent="0.2">
      <c r="A165" s="347">
        <f t="shared" ca="1" si="64"/>
        <v>0.1</v>
      </c>
      <c r="B165" s="304">
        <f t="shared" ca="1" si="65"/>
        <v>11.699999999999957</v>
      </c>
      <c r="D165" s="306">
        <f t="shared" ca="1" si="66"/>
        <v>-0.75109994818144177</v>
      </c>
      <c r="E165" s="307">
        <f t="shared" ca="1" si="67"/>
        <v>-10.914782190548991</v>
      </c>
      <c r="F165" s="304">
        <f t="shared" ca="1" si="68"/>
        <v>10.940595111751627</v>
      </c>
      <c r="G165" s="306">
        <f t="shared" ca="1" si="69"/>
        <v>24.322333050783048</v>
      </c>
      <c r="H165" s="307">
        <f t="shared" ca="1" si="70"/>
        <v>34.794372441664763</v>
      </c>
      <c r="I165" s="304">
        <f t="shared" ca="1" si="71"/>
        <v>42.452611682233325</v>
      </c>
      <c r="J165" s="306">
        <f t="shared" ca="1" si="72"/>
        <v>340.2637306994597</v>
      </c>
      <c r="K165" s="307">
        <f t="shared" ca="1" si="73"/>
        <v>1153.3749174537338</v>
      </c>
      <c r="L165" s="304">
        <f t="shared" ca="1" si="58"/>
        <v>1202.5194828529482</v>
      </c>
      <c r="M165" s="306">
        <f t="shared" ca="1" si="74"/>
        <v>0.96072122404192328</v>
      </c>
      <c r="N165" s="304">
        <f t="shared" ca="1" si="75"/>
        <v>55.045271426244604</v>
      </c>
      <c r="P165" s="310">
        <f t="shared" ca="1" si="76"/>
        <v>23</v>
      </c>
      <c r="Q165" s="304">
        <f t="shared" ca="1" si="77"/>
        <v>0</v>
      </c>
      <c r="R165" s="306">
        <f t="shared" ca="1" si="78"/>
        <v>0</v>
      </c>
      <c r="S165" s="307">
        <f t="shared" ca="1" si="79"/>
        <v>4.9930000000000021</v>
      </c>
      <c r="T165" s="304">
        <f t="shared" ca="1" si="59"/>
        <v>48.981330000000021</v>
      </c>
      <c r="U165" s="311">
        <f t="shared" ca="1" si="60"/>
        <v>0</v>
      </c>
      <c r="V165" s="306">
        <f t="shared" ca="1" si="61"/>
        <v>1.0914152382875748</v>
      </c>
      <c r="W165" s="304">
        <f t="shared" ca="1" si="62"/>
        <v>6.381771620816223</v>
      </c>
      <c r="Y165" s="314" t="str">
        <f t="shared" ca="1" si="80"/>
        <v/>
      </c>
      <c r="Z165" s="315" t="str">
        <f t="shared" ca="1" si="81"/>
        <v/>
      </c>
      <c r="AA165" s="316" t="str">
        <f t="shared" ca="1" si="82"/>
        <v/>
      </c>
      <c r="AC165" s="310" t="e">
        <f t="shared" ca="1" si="83"/>
        <v>#N/A</v>
      </c>
      <c r="AD165" s="323" t="e">
        <f t="shared" ca="1" si="84"/>
        <v>#N/A</v>
      </c>
      <c r="AE165" s="324">
        <f t="shared" ca="1" si="63"/>
        <v>1153.3749174537338</v>
      </c>
      <c r="AG165" s="306">
        <f t="shared" ca="1" si="85"/>
        <v>-9.4485924626926927</v>
      </c>
      <c r="AH165" s="304">
        <f t="shared" ca="1" si="86"/>
        <v>-1.3359247062287563</v>
      </c>
    </row>
    <row r="166" spans="1:34" x14ac:dyDescent="0.2">
      <c r="A166" s="347">
        <f t="shared" ca="1" si="64"/>
        <v>0.1</v>
      </c>
      <c r="B166" s="304">
        <f t="shared" ca="1" si="65"/>
        <v>11.799999999999956</v>
      </c>
      <c r="D166" s="306">
        <f t="shared" ca="1" si="66"/>
        <v>-0.73228562728076907</v>
      </c>
      <c r="E166" s="307">
        <f t="shared" ca="1" si="67"/>
        <v>-10.857572977316208</v>
      </c>
      <c r="F166" s="304">
        <f t="shared" ca="1" si="68"/>
        <v>10.882239346645024</v>
      </c>
      <c r="G166" s="306">
        <f t="shared" ca="1" si="69"/>
        <v>24.249104488054972</v>
      </c>
      <c r="H166" s="307">
        <f t="shared" ca="1" si="70"/>
        <v>33.708615143933145</v>
      </c>
      <c r="I166" s="304">
        <f t="shared" ca="1" si="71"/>
        <v>41.524568671985101</v>
      </c>
      <c r="J166" s="306">
        <f t="shared" ca="1" si="72"/>
        <v>342.69230257640157</v>
      </c>
      <c r="K166" s="307">
        <f t="shared" ca="1" si="73"/>
        <v>1156.8000668330137</v>
      </c>
      <c r="L166" s="304">
        <f t="shared" ca="1" si="58"/>
        <v>1206.4926062226741</v>
      </c>
      <c r="M166" s="306">
        <f t="shared" ca="1" si="74"/>
        <v>0.94718561017282421</v>
      </c>
      <c r="N166" s="304">
        <f t="shared" ca="1" si="75"/>
        <v>54.269737878426483</v>
      </c>
      <c r="P166" s="310">
        <f t="shared" ca="1" si="76"/>
        <v>23</v>
      </c>
      <c r="Q166" s="304">
        <f t="shared" ca="1" si="77"/>
        <v>0</v>
      </c>
      <c r="R166" s="306">
        <f t="shared" ca="1" si="78"/>
        <v>0</v>
      </c>
      <c r="S166" s="307">
        <f t="shared" ca="1" si="79"/>
        <v>4.9930000000000021</v>
      </c>
      <c r="T166" s="304">
        <f t="shared" ca="1" si="59"/>
        <v>48.981330000000021</v>
      </c>
      <c r="U166" s="311">
        <f t="shared" ca="1" si="60"/>
        <v>0</v>
      </c>
      <c r="V166" s="306">
        <f t="shared" ca="1" si="61"/>
        <v>1.0910402256112481</v>
      </c>
      <c r="W166" s="304">
        <f t="shared" ca="1" si="62"/>
        <v>6.1037036850054074</v>
      </c>
      <c r="Y166" s="314" t="str">
        <f t="shared" ca="1" si="80"/>
        <v/>
      </c>
      <c r="Z166" s="315" t="str">
        <f t="shared" ca="1" si="81"/>
        <v/>
      </c>
      <c r="AA166" s="316" t="str">
        <f t="shared" ca="1" si="82"/>
        <v/>
      </c>
      <c r="AC166" s="310" t="e">
        <f t="shared" ca="1" si="83"/>
        <v>#N/A</v>
      </c>
      <c r="AD166" s="323" t="e">
        <f t="shared" ca="1" si="84"/>
        <v>#N/A</v>
      </c>
      <c r="AE166" s="324">
        <f t="shared" ca="1" si="63"/>
        <v>1156.8000668330137</v>
      </c>
      <c r="AG166" s="306">
        <f t="shared" ca="1" si="85"/>
        <v>-9.3184686930787279</v>
      </c>
      <c r="AH166" s="304">
        <f t="shared" ca="1" si="86"/>
        <v>-1.2781437253787744</v>
      </c>
    </row>
    <row r="167" spans="1:34" x14ac:dyDescent="0.2">
      <c r="A167" s="347">
        <f t="shared" ca="1" si="64"/>
        <v>0.1</v>
      </c>
      <c r="B167" s="304">
        <f t="shared" ca="1" si="65"/>
        <v>11.899999999999956</v>
      </c>
      <c r="D167" s="306">
        <f t="shared" ca="1" si="66"/>
        <v>-0.71387545616886061</v>
      </c>
      <c r="E167" s="307">
        <f t="shared" ca="1" si="67"/>
        <v>-10.802356357924458</v>
      </c>
      <c r="F167" s="304">
        <f t="shared" ca="1" si="68"/>
        <v>10.825918947161542</v>
      </c>
      <c r="G167" s="306">
        <f t="shared" ca="1" si="69"/>
        <v>24.177716942438085</v>
      </c>
      <c r="H167" s="307">
        <f t="shared" ca="1" si="70"/>
        <v>32.628379508140696</v>
      </c>
      <c r="I167" s="304">
        <f t="shared" ca="1" si="71"/>
        <v>40.610012877071505</v>
      </c>
      <c r="J167" s="306">
        <f t="shared" ca="1" si="72"/>
        <v>345.11364364792621</v>
      </c>
      <c r="K167" s="307">
        <f t="shared" ca="1" si="73"/>
        <v>1160.1169165656174</v>
      </c>
      <c r="L167" s="304">
        <f t="shared" ca="1" si="58"/>
        <v>1210.3613869971496</v>
      </c>
      <c r="M167" s="306">
        <f t="shared" ca="1" si="74"/>
        <v>0.93307840897911376</v>
      </c>
      <c r="N167" s="304">
        <f t="shared" ca="1" si="75"/>
        <v>53.461454789284957</v>
      </c>
      <c r="P167" s="310">
        <f t="shared" ca="1" si="76"/>
        <v>23</v>
      </c>
      <c r="Q167" s="304">
        <f t="shared" ca="1" si="77"/>
        <v>0</v>
      </c>
      <c r="R167" s="306">
        <f t="shared" ca="1" si="78"/>
        <v>0</v>
      </c>
      <c r="S167" s="307">
        <f t="shared" ca="1" si="79"/>
        <v>4.9930000000000021</v>
      </c>
      <c r="T167" s="304">
        <f t="shared" ca="1" si="59"/>
        <v>48.981330000000021</v>
      </c>
      <c r="U167" s="311">
        <f t="shared" ca="1" si="60"/>
        <v>0</v>
      </c>
      <c r="V167" s="306">
        <f t="shared" ca="1" si="61"/>
        <v>1.0906771861519999</v>
      </c>
      <c r="W167" s="304">
        <f t="shared" ca="1" si="62"/>
        <v>5.835860505320519</v>
      </c>
      <c r="Y167" s="314" t="str">
        <f t="shared" ca="1" si="80"/>
        <v/>
      </c>
      <c r="Z167" s="315" t="str">
        <f t="shared" ca="1" si="81"/>
        <v/>
      </c>
      <c r="AA167" s="316" t="str">
        <f t="shared" ca="1" si="82"/>
        <v/>
      </c>
      <c r="AC167" s="310" t="e">
        <f t="shared" ca="1" si="83"/>
        <v>#N/A</v>
      </c>
      <c r="AD167" s="323" t="e">
        <f t="shared" ca="1" si="84"/>
        <v>#N/A</v>
      </c>
      <c r="AE167" s="324">
        <f t="shared" ca="1" si="63"/>
        <v>1160.1169165656174</v>
      </c>
      <c r="AG167" s="306">
        <f t="shared" ca="1" si="85"/>
        <v>-9.1859669069202248</v>
      </c>
      <c r="AH167" s="304">
        <f t="shared" ca="1" si="86"/>
        <v>-1.2224521700391358</v>
      </c>
    </row>
    <row r="168" spans="1:34" x14ac:dyDescent="0.2">
      <c r="A168" s="347">
        <f t="shared" ca="1" si="64"/>
        <v>0.1</v>
      </c>
      <c r="B168" s="304">
        <f t="shared" ca="1" si="65"/>
        <v>11.999999999999956</v>
      </c>
      <c r="D168" s="306">
        <f t="shared" ca="1" si="66"/>
        <v>-0.69586580864699987</v>
      </c>
      <c r="E168" s="307">
        <f t="shared" ca="1" si="67"/>
        <v>-10.74908675270412</v>
      </c>
      <c r="F168" s="304">
        <f t="shared" ca="1" si="68"/>
        <v>10.771587405800648</v>
      </c>
      <c r="G168" s="306">
        <f t="shared" ca="1" si="69"/>
        <v>24.108130361573384</v>
      </c>
      <c r="H168" s="307">
        <f t="shared" ca="1" si="70"/>
        <v>31.553470832870286</v>
      </c>
      <c r="I168" s="304">
        <f t="shared" ca="1" si="71"/>
        <v>39.709236597187463</v>
      </c>
      <c r="J168" s="306">
        <f t="shared" ca="1" si="72"/>
        <v>347.5279360131268</v>
      </c>
      <c r="K168" s="307">
        <f t="shared" ca="1" si="73"/>
        <v>1163.326009082668</v>
      </c>
      <c r="L168" s="304">
        <f t="shared" ca="1" si="58"/>
        <v>1214.1264636427918</v>
      </c>
      <c r="M168" s="306">
        <f t="shared" ca="1" si="74"/>
        <v>0.91836967508499578</v>
      </c>
      <c r="N168" s="304">
        <f t="shared" ca="1" si="75"/>
        <v>52.618706415170969</v>
      </c>
      <c r="P168" s="310">
        <f t="shared" ca="1" si="76"/>
        <v>23</v>
      </c>
      <c r="Q168" s="304">
        <f t="shared" ca="1" si="77"/>
        <v>0</v>
      </c>
      <c r="R168" s="306">
        <f t="shared" ca="1" si="78"/>
        <v>0</v>
      </c>
      <c r="S168" s="307">
        <f t="shared" ca="1" si="79"/>
        <v>4.9930000000000021</v>
      </c>
      <c r="T168" s="304">
        <f t="shared" ca="1" si="59"/>
        <v>48.981330000000021</v>
      </c>
      <c r="U168" s="311">
        <f t="shared" ca="1" si="60"/>
        <v>0</v>
      </c>
      <c r="V168" s="306">
        <f t="shared" ca="1" si="61"/>
        <v>1.0903260493634443</v>
      </c>
      <c r="W168" s="304">
        <f t="shared" ca="1" si="62"/>
        <v>5.5780433217199068</v>
      </c>
      <c r="Y168" s="314" t="str">
        <f t="shared" ca="1" si="80"/>
        <v/>
      </c>
      <c r="Z168" s="315" t="str">
        <f t="shared" ca="1" si="81"/>
        <v/>
      </c>
      <c r="AA168" s="316" t="str">
        <f t="shared" ca="1" si="82"/>
        <v/>
      </c>
      <c r="AC168" s="310">
        <f t="shared" ca="1" si="83"/>
        <v>11.999999999999956</v>
      </c>
      <c r="AD168" s="323">
        <f t="shared" ca="1" si="84"/>
        <v>347.5279360131268</v>
      </c>
      <c r="AE168" s="324">
        <f t="shared" ca="1" si="63"/>
        <v>1163.326009082668</v>
      </c>
      <c r="AG168" s="306">
        <f t="shared" ca="1" si="85"/>
        <v>-9.0507168662353461</v>
      </c>
      <c r="AH168" s="304">
        <f t="shared" ca="1" si="86"/>
        <v>-1.1688084328701216</v>
      </c>
    </row>
    <row r="169" spans="1:34" x14ac:dyDescent="0.2">
      <c r="A169" s="347">
        <f t="shared" ca="1" si="64"/>
        <v>0.1</v>
      </c>
      <c r="B169" s="304">
        <f t="shared" ca="1" si="65"/>
        <v>12.099999999999955</v>
      </c>
      <c r="D169" s="306">
        <f t="shared" ca="1" si="66"/>
        <v>-0.67825391631284193</v>
      </c>
      <c r="E169" s="307">
        <f t="shared" ca="1" si="67"/>
        <v>-10.697719820852196</v>
      </c>
      <c r="F169" s="304">
        <f t="shared" ca="1" si="68"/>
        <v>10.719199491587403</v>
      </c>
      <c r="G169" s="306">
        <f t="shared" ca="1" si="69"/>
        <v>24.040304969942099</v>
      </c>
      <c r="H169" s="307">
        <f t="shared" ca="1" si="70"/>
        <v>30.483698850785068</v>
      </c>
      <c r="I169" s="304">
        <f t="shared" ca="1" si="71"/>
        <v>38.82257279822111</v>
      </c>
      <c r="J169" s="306">
        <f t="shared" ca="1" si="72"/>
        <v>349.9353577797026</v>
      </c>
      <c r="K169" s="307">
        <f t="shared" ca="1" si="73"/>
        <v>1166.4278675668506</v>
      </c>
      <c r="L169" s="304">
        <f t="shared" ca="1" si="58"/>
        <v>1217.78845653133</v>
      </c>
      <c r="M169" s="306">
        <f t="shared" ca="1" si="74"/>
        <v>0.9030279666689276</v>
      </c>
      <c r="N169" s="304">
        <f t="shared" ca="1" si="75"/>
        <v>51.739691272409928</v>
      </c>
      <c r="P169" s="310">
        <f t="shared" ca="1" si="76"/>
        <v>23</v>
      </c>
      <c r="Q169" s="304">
        <f t="shared" ca="1" si="77"/>
        <v>0</v>
      </c>
      <c r="R169" s="306">
        <f t="shared" ca="1" si="78"/>
        <v>0</v>
      </c>
      <c r="S169" s="307">
        <f t="shared" ca="1" si="79"/>
        <v>4.9930000000000021</v>
      </c>
      <c r="T169" s="304">
        <f t="shared" ca="1" si="59"/>
        <v>48.981330000000021</v>
      </c>
      <c r="U169" s="311">
        <f t="shared" ca="1" si="60"/>
        <v>0</v>
      </c>
      <c r="V169" s="306">
        <f t="shared" ca="1" si="61"/>
        <v>1.0899867472480944</v>
      </c>
      <c r="W169" s="304">
        <f t="shared" ca="1" si="62"/>
        <v>5.3300620205064249</v>
      </c>
      <c r="Y169" s="314" t="str">
        <f t="shared" ca="1" si="80"/>
        <v/>
      </c>
      <c r="Z169" s="315" t="str">
        <f t="shared" ca="1" si="81"/>
        <v/>
      </c>
      <c r="AA169" s="316" t="str">
        <f t="shared" ca="1" si="82"/>
        <v/>
      </c>
      <c r="AC169" s="310" t="e">
        <f t="shared" ca="1" si="83"/>
        <v>#N/A</v>
      </c>
      <c r="AD169" s="323" t="e">
        <f t="shared" ca="1" si="84"/>
        <v>#N/A</v>
      </c>
      <c r="AE169" s="324">
        <f t="shared" ca="1" si="63"/>
        <v>1166.4278675668506</v>
      </c>
      <c r="AG169" s="306">
        <f t="shared" ca="1" si="85"/>
        <v>-8.9123250534426539</v>
      </c>
      <c r="AH169" s="304">
        <f t="shared" ca="1" si="86"/>
        <v>-1.1171727061325665</v>
      </c>
    </row>
    <row r="170" spans="1:34" x14ac:dyDescent="0.2">
      <c r="A170" s="347">
        <f t="shared" ca="1" si="64"/>
        <v>0.1</v>
      </c>
      <c r="B170" s="304">
        <f t="shared" ca="1" si="65"/>
        <v>12.199999999999955</v>
      </c>
      <c r="D170" s="306">
        <f t="shared" ca="1" si="66"/>
        <v>-0.66103789406720292</v>
      </c>
      <c r="E170" s="307">
        <f t="shared" ca="1" si="67"/>
        <v>-10.648212332035584</v>
      </c>
      <c r="F170" s="304">
        <f t="shared" ca="1" si="68"/>
        <v>10.668711120163836</v>
      </c>
      <c r="G170" s="306">
        <f t="shared" ca="1" si="69"/>
        <v>23.974201180535378</v>
      </c>
      <c r="H170" s="307">
        <f t="shared" ca="1" si="70"/>
        <v>29.418877617581508</v>
      </c>
      <c r="I170" s="304">
        <f t="shared" ca="1" si="71"/>
        <v>37.950397659616456</v>
      </c>
      <c r="J170" s="306">
        <f t="shared" ca="1" si="72"/>
        <v>352.33608308722648</v>
      </c>
      <c r="K170" s="307">
        <f t="shared" ca="1" si="73"/>
        <v>1169.422996390269</v>
      </c>
      <c r="L170" s="304">
        <f t="shared" ca="1" si="58"/>
        <v>1221.3479684068925</v>
      </c>
      <c r="M170" s="306">
        <f t="shared" ca="1" si="74"/>
        <v>0.8870203423307137</v>
      </c>
      <c r="N170" s="304">
        <f t="shared" ca="1" si="75"/>
        <v>50.822521957799374</v>
      </c>
      <c r="P170" s="310">
        <f t="shared" ca="1" si="76"/>
        <v>23</v>
      </c>
      <c r="Q170" s="304">
        <f t="shared" ca="1" si="77"/>
        <v>0</v>
      </c>
      <c r="R170" s="306">
        <f t="shared" ca="1" si="78"/>
        <v>0</v>
      </c>
      <c r="S170" s="307">
        <f t="shared" ca="1" si="79"/>
        <v>4.9930000000000021</v>
      </c>
      <c r="T170" s="304">
        <f t="shared" ca="1" si="59"/>
        <v>48.981330000000021</v>
      </c>
      <c r="U170" s="311">
        <f t="shared" ca="1" si="60"/>
        <v>0</v>
      </c>
      <c r="V170" s="306">
        <f t="shared" ca="1" si="61"/>
        <v>1.0896592142995725</v>
      </c>
      <c r="W170" s="304">
        <f t="shared" ca="1" si="62"/>
        <v>5.0917348112206842</v>
      </c>
      <c r="Y170" s="314" t="str">
        <f t="shared" ca="1" si="80"/>
        <v/>
      </c>
      <c r="Z170" s="315" t="str">
        <f t="shared" ca="1" si="81"/>
        <v/>
      </c>
      <c r="AA170" s="316" t="str">
        <f t="shared" ca="1" si="82"/>
        <v/>
      </c>
      <c r="AC170" s="310" t="e">
        <f t="shared" ca="1" si="83"/>
        <v>#N/A</v>
      </c>
      <c r="AD170" s="323" t="e">
        <f t="shared" ca="1" si="84"/>
        <v>#N/A</v>
      </c>
      <c r="AE170" s="324">
        <f t="shared" ca="1" si="63"/>
        <v>1169.422996390269</v>
      </c>
      <c r="AG170" s="306">
        <f t="shared" ca="1" si="85"/>
        <v>-8.7703731632812829</v>
      </c>
      <c r="AH170" s="304">
        <f t="shared" ca="1" si="86"/>
        <v>-1.0675069137805773</v>
      </c>
    </row>
    <row r="171" spans="1:34" x14ac:dyDescent="0.2">
      <c r="A171" s="347">
        <f t="shared" ca="1" si="64"/>
        <v>0.1</v>
      </c>
      <c r="B171" s="304">
        <f t="shared" ca="1" si="65"/>
        <v>12.299999999999955</v>
      </c>
      <c r="D171" s="306">
        <f t="shared" ca="1" si="66"/>
        <v>-0.64421676840555819</v>
      </c>
      <c r="E171" s="307">
        <f t="shared" ca="1" si="67"/>
        <v>-10.600522033505925</v>
      </c>
      <c r="F171" s="304">
        <f t="shared" ca="1" si="68"/>
        <v>10.620079219456862</v>
      </c>
      <c r="G171" s="306">
        <f t="shared" ca="1" si="69"/>
        <v>23.909779503694821</v>
      </c>
      <c r="H171" s="307">
        <f t="shared" ca="1" si="70"/>
        <v>28.358825414230914</v>
      </c>
      <c r="I171" s="304">
        <f t="shared" ca="1" si="71"/>
        <v>37.093133256576401</v>
      </c>
      <c r="J171" s="306">
        <f t="shared" ca="1" si="72"/>
        <v>354.73028212143799</v>
      </c>
      <c r="K171" s="307">
        <f t="shared" ca="1" si="73"/>
        <v>1172.3118815418595</v>
      </c>
      <c r="L171" s="304">
        <f t="shared" ca="1" si="58"/>
        <v>1224.8055848411902</v>
      </c>
      <c r="M171" s="306">
        <f t="shared" ca="1" si="74"/>
        <v>0.87031237919901627</v>
      </c>
      <c r="N171" s="304">
        <f t="shared" ca="1" si="75"/>
        <v>49.865226186092933</v>
      </c>
      <c r="P171" s="310">
        <f t="shared" ca="1" si="76"/>
        <v>23</v>
      </c>
      <c r="Q171" s="304">
        <f t="shared" ca="1" si="77"/>
        <v>0</v>
      </c>
      <c r="R171" s="306">
        <f t="shared" ca="1" si="78"/>
        <v>0</v>
      </c>
      <c r="S171" s="307">
        <f t="shared" ca="1" si="79"/>
        <v>4.9930000000000021</v>
      </c>
      <c r="T171" s="304">
        <f t="shared" ca="1" si="59"/>
        <v>48.981330000000021</v>
      </c>
      <c r="U171" s="311">
        <f t="shared" ca="1" si="60"/>
        <v>0</v>
      </c>
      <c r="V171" s="306">
        <f t="shared" ca="1" si="61"/>
        <v>1.0893433874464353</v>
      </c>
      <c r="W171" s="304">
        <f t="shared" ca="1" si="62"/>
        <v>4.8628879183991511</v>
      </c>
      <c r="Y171" s="314" t="str">
        <f t="shared" ca="1" si="80"/>
        <v/>
      </c>
      <c r="Z171" s="315" t="str">
        <f t="shared" ca="1" si="81"/>
        <v/>
      </c>
      <c r="AA171" s="316" t="str">
        <f t="shared" ca="1" si="82"/>
        <v/>
      </c>
      <c r="AC171" s="310" t="e">
        <f t="shared" ca="1" si="83"/>
        <v>#N/A</v>
      </c>
      <c r="AD171" s="323" t="e">
        <f t="shared" ca="1" si="84"/>
        <v>#N/A</v>
      </c>
      <c r="AE171" s="324">
        <f t="shared" ca="1" si="63"/>
        <v>1172.3118815418595</v>
      </c>
      <c r="AG171" s="306">
        <f t="shared" ca="1" si="85"/>
        <v>-8.62441668546996</v>
      </c>
      <c r="AH171" s="304">
        <f t="shared" ca="1" si="86"/>
        <v>-1.0197746467495858</v>
      </c>
    </row>
    <row r="172" spans="1:34" x14ac:dyDescent="0.2">
      <c r="A172" s="347">
        <f t="shared" ca="1" si="64"/>
        <v>0.1</v>
      </c>
      <c r="B172" s="304">
        <f t="shared" ca="1" si="65"/>
        <v>12.399999999999954</v>
      </c>
      <c r="D172" s="306">
        <f t="shared" ca="1" si="66"/>
        <v>-0.62779050825166238</v>
      </c>
      <c r="E172" s="307">
        <f t="shared" ca="1" si="67"/>
        <v>-10.554607511644722</v>
      </c>
      <c r="F172" s="304">
        <f t="shared" ca="1" si="68"/>
        <v>10.573261589836793</v>
      </c>
      <c r="G172" s="306">
        <f t="shared" ca="1" si="69"/>
        <v>23.847000452869654</v>
      </c>
      <c r="H172" s="307">
        <f t="shared" ca="1" si="70"/>
        <v>27.303364663066443</v>
      </c>
      <c r="I172" s="304">
        <f t="shared" ca="1" si="71"/>
        <v>36.251250358071111</v>
      </c>
      <c r="J172" s="306">
        <f t="shared" ca="1" si="72"/>
        <v>357.11812111926622</v>
      </c>
      <c r="K172" s="307">
        <f t="shared" ca="1" si="73"/>
        <v>1175.0949910457243</v>
      </c>
      <c r="L172" s="304">
        <f t="shared" ca="1" si="58"/>
        <v>1228.16187467797</v>
      </c>
      <c r="M172" s="306">
        <f t="shared" ca="1" si="74"/>
        <v>0.85286821788211831</v>
      </c>
      <c r="N172" s="304">
        <f t="shared" ca="1" si="75"/>
        <v>48.865749365489307</v>
      </c>
      <c r="P172" s="310">
        <f t="shared" ca="1" si="76"/>
        <v>23</v>
      </c>
      <c r="Q172" s="304">
        <f t="shared" ca="1" si="77"/>
        <v>0</v>
      </c>
      <c r="R172" s="306">
        <f t="shared" ca="1" si="78"/>
        <v>0</v>
      </c>
      <c r="S172" s="307">
        <f t="shared" ca="1" si="79"/>
        <v>4.9930000000000021</v>
      </c>
      <c r="T172" s="304">
        <f t="shared" ca="1" si="59"/>
        <v>48.981330000000021</v>
      </c>
      <c r="U172" s="311">
        <f t="shared" ca="1" si="60"/>
        <v>0</v>
      </c>
      <c r="V172" s="306">
        <f t="shared" ca="1" si="61"/>
        <v>1.0890392059974487</v>
      </c>
      <c r="W172" s="304">
        <f t="shared" ca="1" si="62"/>
        <v>4.6433552871423949</v>
      </c>
      <c r="Y172" s="314" t="str">
        <f t="shared" ca="1" si="80"/>
        <v/>
      </c>
      <c r="Z172" s="315" t="str">
        <f t="shared" ca="1" si="81"/>
        <v/>
      </c>
      <c r="AA172" s="316" t="str">
        <f t="shared" ca="1" si="82"/>
        <v/>
      </c>
      <c r="AC172" s="310" t="e">
        <f t="shared" ca="1" si="83"/>
        <v>#N/A</v>
      </c>
      <c r="AD172" s="323" t="e">
        <f t="shared" ca="1" si="84"/>
        <v>#N/A</v>
      </c>
      <c r="AE172" s="324">
        <f t="shared" ca="1" si="63"/>
        <v>1175.0949910457243</v>
      </c>
      <c r="AG172" s="306">
        <f t="shared" ca="1" si="85"/>
        <v>-8.473983639803313</v>
      </c>
      <c r="AH172" s="304">
        <f t="shared" ca="1" si="86"/>
        <v>-0.97394110122153998</v>
      </c>
    </row>
    <row r="173" spans="1:34" x14ac:dyDescent="0.2">
      <c r="A173" s="347">
        <f t="shared" ca="1" si="64"/>
        <v>0.1</v>
      </c>
      <c r="B173" s="304">
        <f t="shared" ca="1" si="65"/>
        <v>12.499999999999954</v>
      </c>
      <c r="D173" s="306">
        <f t="shared" ca="1" si="66"/>
        <v>-0.6117600579797805</v>
      </c>
      <c r="E173" s="307">
        <f t="shared" ca="1" si="67"/>
        <v>-10.510428046803288</v>
      </c>
      <c r="F173" s="304">
        <f t="shared" ca="1" si="68"/>
        <v>10.528216757626554</v>
      </c>
      <c r="G173" s="306">
        <f t="shared" ca="1" si="69"/>
        <v>23.785824447071676</v>
      </c>
      <c r="H173" s="307">
        <f t="shared" ca="1" si="70"/>
        <v>26.252321858386114</v>
      </c>
      <c r="I173" s="304">
        <f t="shared" ca="1" si="71"/>
        <v>35.425271312767812</v>
      </c>
      <c r="J173" s="306">
        <f t="shared" ca="1" si="72"/>
        <v>359.49976236426329</v>
      </c>
      <c r="K173" s="307">
        <f t="shared" ca="1" si="73"/>
        <v>1177.772775371797</v>
      </c>
      <c r="L173" s="304">
        <f t="shared" ca="1" si="58"/>
        <v>1231.417390467971</v>
      </c>
      <c r="M173" s="306">
        <f t="shared" ca="1" si="74"/>
        <v>0.8346506408668668</v>
      </c>
      <c r="N173" s="304">
        <f t="shared" ca="1" si="75"/>
        <v>47.821959089560856</v>
      </c>
      <c r="P173" s="310">
        <f t="shared" ca="1" si="76"/>
        <v>23</v>
      </c>
      <c r="Q173" s="304">
        <f t="shared" ca="1" si="77"/>
        <v>0</v>
      </c>
      <c r="R173" s="306">
        <f t="shared" ca="1" si="78"/>
        <v>0</v>
      </c>
      <c r="S173" s="307">
        <f t="shared" ca="1" si="79"/>
        <v>4.9930000000000021</v>
      </c>
      <c r="T173" s="304">
        <f t="shared" ca="1" si="59"/>
        <v>48.981330000000021</v>
      </c>
      <c r="U173" s="311">
        <f t="shared" ca="1" si="60"/>
        <v>0</v>
      </c>
      <c r="V173" s="306">
        <f t="shared" ca="1" si="61"/>
        <v>1.0887466115881377</v>
      </c>
      <c r="W173" s="304">
        <f t="shared" ca="1" si="62"/>
        <v>4.4329783014668971</v>
      </c>
      <c r="Y173" s="314" t="str">
        <f t="shared" ca="1" si="80"/>
        <v/>
      </c>
      <c r="Z173" s="315" t="str">
        <f t="shared" ca="1" si="81"/>
        <v/>
      </c>
      <c r="AA173" s="316" t="str">
        <f t="shared" ca="1" si="82"/>
        <v/>
      </c>
      <c r="AC173" s="310" t="e">
        <f t="shared" ca="1" si="83"/>
        <v>#N/A</v>
      </c>
      <c r="AD173" s="323" t="e">
        <f t="shared" ca="1" si="84"/>
        <v>#N/A</v>
      </c>
      <c r="AE173" s="324">
        <f t="shared" ca="1" si="63"/>
        <v>1177.772775371797</v>
      </c>
      <c r="AG173" s="306">
        <f t="shared" ca="1" si="85"/>
        <v>-8.3185735423700393</v>
      </c>
      <c r="AH173" s="304">
        <f t="shared" ca="1" si="86"/>
        <v>-0.92997301965599699</v>
      </c>
    </row>
    <row r="174" spans="1:34" x14ac:dyDescent="0.2">
      <c r="A174" s="347">
        <f t="shared" ca="1" si="64"/>
        <v>0.1</v>
      </c>
      <c r="B174" s="304">
        <f t="shared" ca="1" si="65"/>
        <v>12.599999999999953</v>
      </c>
      <c r="D174" s="306">
        <f t="shared" ca="1" si="66"/>
        <v>-0.59612737213152367</v>
      </c>
      <c r="E174" s="307">
        <f t="shared" ca="1" si="67"/>
        <v>-10.467943460257791</v>
      </c>
      <c r="F174" s="304">
        <f t="shared" ca="1" si="68"/>
        <v>10.484903820777674</v>
      </c>
      <c r="G174" s="306">
        <f t="shared" ca="1" si="69"/>
        <v>23.726211709858521</v>
      </c>
      <c r="H174" s="307">
        <f t="shared" ca="1" si="70"/>
        <v>25.205527512360334</v>
      </c>
      <c r="I174" s="304">
        <f t="shared" ca="1" si="71"/>
        <v>34.615772983964717</v>
      </c>
      <c r="J174" s="306">
        <f t="shared" ca="1" si="72"/>
        <v>361.87536417210981</v>
      </c>
      <c r="K174" s="307">
        <f t="shared" ca="1" si="73"/>
        <v>1180.3456678403343</v>
      </c>
      <c r="L174" s="304">
        <f t="shared" ca="1" si="58"/>
        <v>1234.5726688956554</v>
      </c>
      <c r="M174" s="306">
        <f t="shared" ca="1" si="74"/>
        <v>0.81562119206376271</v>
      </c>
      <c r="N174" s="304">
        <f t="shared" ca="1" si="75"/>
        <v>46.731651986682721</v>
      </c>
      <c r="P174" s="310">
        <f t="shared" ca="1" si="76"/>
        <v>23</v>
      </c>
      <c r="Q174" s="304">
        <f t="shared" ca="1" si="77"/>
        <v>0</v>
      </c>
      <c r="R174" s="306">
        <f t="shared" ca="1" si="78"/>
        <v>0</v>
      </c>
      <c r="S174" s="307">
        <f t="shared" ca="1" si="79"/>
        <v>4.9930000000000021</v>
      </c>
      <c r="T174" s="304">
        <f t="shared" ca="1" si="59"/>
        <v>48.981330000000021</v>
      </c>
      <c r="U174" s="311">
        <f t="shared" ca="1" si="60"/>
        <v>0</v>
      </c>
      <c r="V174" s="306">
        <f t="shared" ca="1" si="61"/>
        <v>1.0884655481284367</v>
      </c>
      <c r="W174" s="304">
        <f t="shared" ca="1" si="62"/>
        <v>4.2316055144357847</v>
      </c>
      <c r="Y174" s="314" t="str">
        <f t="shared" ca="1" si="80"/>
        <v/>
      </c>
      <c r="Z174" s="315" t="str">
        <f t="shared" ca="1" si="81"/>
        <v/>
      </c>
      <c r="AA174" s="316" t="str">
        <f t="shared" ca="1" si="82"/>
        <v/>
      </c>
      <c r="AC174" s="310" t="e">
        <f t="shared" ca="1" si="83"/>
        <v>#N/A</v>
      </c>
      <c r="AD174" s="323" t="e">
        <f t="shared" ca="1" si="84"/>
        <v>#N/A</v>
      </c>
      <c r="AE174" s="324">
        <f t="shared" ca="1" si="63"/>
        <v>1180.3456678403343</v>
      </c>
      <c r="AG174" s="306">
        <f t="shared" ca="1" si="85"/>
        <v>-8.1576567017437274</v>
      </c>
      <c r="AH174" s="304">
        <f t="shared" ca="1" si="86"/>
        <v>-0.88783863438151311</v>
      </c>
    </row>
    <row r="175" spans="1:34" x14ac:dyDescent="0.2">
      <c r="A175" s="347">
        <f t="shared" ca="1" si="64"/>
        <v>0.1</v>
      </c>
      <c r="B175" s="304">
        <f t="shared" ca="1" si="65"/>
        <v>12.699999999999953</v>
      </c>
      <c r="D175" s="306">
        <f t="shared" ca="1" si="66"/>
        <v>-0.58089545115826391</v>
      </c>
      <c r="E175" s="307">
        <f t="shared" ca="1" si="67"/>
        <v>-10.427113952072288</v>
      </c>
      <c r="F175" s="304">
        <f t="shared" ca="1" si="68"/>
        <v>10.443282285501859</v>
      </c>
      <c r="G175" s="306">
        <f t="shared" ca="1" si="69"/>
        <v>23.668122164742694</v>
      </c>
      <c r="H175" s="307">
        <f t="shared" ca="1" si="70"/>
        <v>24.162816117153106</v>
      </c>
      <c r="I175" s="304">
        <f t="shared" ca="1" si="71"/>
        <v>33.823389681055602</v>
      </c>
      <c r="J175" s="306">
        <f t="shared" ca="1" si="72"/>
        <v>364.2450808658399</v>
      </c>
      <c r="K175" s="307">
        <f t="shared" ca="1" si="73"/>
        <v>1182.8140850218099</v>
      </c>
      <c r="L175" s="304">
        <f t="shared" ca="1" si="58"/>
        <v>1237.6282311990719</v>
      </c>
      <c r="M175" s="306">
        <f t="shared" ca="1" si="74"/>
        <v>0.79574034635353941</v>
      </c>
      <c r="N175" s="304">
        <f t="shared" ca="1" si="75"/>
        <v>45.592563434336157</v>
      </c>
      <c r="P175" s="310">
        <f t="shared" ca="1" si="76"/>
        <v>23</v>
      </c>
      <c r="Q175" s="304">
        <f t="shared" ca="1" si="77"/>
        <v>0</v>
      </c>
      <c r="R175" s="306">
        <f t="shared" ca="1" si="78"/>
        <v>0</v>
      </c>
      <c r="S175" s="307">
        <f t="shared" ca="1" si="79"/>
        <v>4.9930000000000021</v>
      </c>
      <c r="T175" s="304">
        <f t="shared" ca="1" si="59"/>
        <v>48.981330000000021</v>
      </c>
      <c r="U175" s="311">
        <f t="shared" ca="1" si="60"/>
        <v>0</v>
      </c>
      <c r="V175" s="306">
        <f t="shared" ca="1" si="61"/>
        <v>1.0881959617512522</v>
      </c>
      <c r="W175" s="304">
        <f t="shared" ca="1" si="62"/>
        <v>4.0390923890793236</v>
      </c>
      <c r="Y175" s="314" t="str">
        <f t="shared" ca="1" si="80"/>
        <v/>
      </c>
      <c r="Z175" s="315" t="str">
        <f t="shared" ca="1" si="81"/>
        <v/>
      </c>
      <c r="AA175" s="316" t="str">
        <f t="shared" ca="1" si="82"/>
        <v/>
      </c>
      <c r="AC175" s="310" t="e">
        <f t="shared" ca="1" si="83"/>
        <v>#N/A</v>
      </c>
      <c r="AD175" s="323" t="e">
        <f t="shared" ca="1" si="84"/>
        <v>#N/A</v>
      </c>
      <c r="AE175" s="324">
        <f t="shared" ca="1" si="63"/>
        <v>1182.8140850218099</v>
      </c>
      <c r="AG175" s="306">
        <f t="shared" ca="1" si="85"/>
        <v>-7.9906739675315608</v>
      </c>
      <c r="AH175" s="304">
        <f t="shared" ca="1" si="86"/>
        <v>-0.84750761354612114</v>
      </c>
    </row>
    <row r="176" spans="1:34" x14ac:dyDescent="0.2">
      <c r="A176" s="347">
        <f t="shared" ca="1" si="64"/>
        <v>0.1</v>
      </c>
      <c r="B176" s="304">
        <f t="shared" ca="1" si="65"/>
        <v>12.799999999999953</v>
      </c>
      <c r="D176" s="306">
        <f t="shared" ca="1" si="66"/>
        <v>-0.56606837730526449</v>
      </c>
      <c r="E176" s="307">
        <f t="shared" ca="1" si="67"/>
        <v>-10.387899928661749</v>
      </c>
      <c r="F176" s="304">
        <f t="shared" ca="1" si="68"/>
        <v>10.403311892646293</v>
      </c>
      <c r="G176" s="306">
        <f t="shared" ca="1" si="69"/>
        <v>23.611515327012167</v>
      </c>
      <c r="H176" s="307">
        <f t="shared" ca="1" si="70"/>
        <v>23.124026124286932</v>
      </c>
      <c r="I176" s="304">
        <f t="shared" ca="1" si="71"/>
        <v>33.048816018647855</v>
      </c>
      <c r="J176" s="306">
        <f t="shared" ca="1" si="72"/>
        <v>366.60906274042765</v>
      </c>
      <c r="K176" s="307">
        <f t="shared" ca="1" si="73"/>
        <v>1185.178427133882</v>
      </c>
      <c r="L176" s="304">
        <f t="shared" ca="1" si="58"/>
        <v>1240.5845835842704</v>
      </c>
      <c r="M176" s="306">
        <f t="shared" ca="1" si="74"/>
        <v>0.77496773916641148</v>
      </c>
      <c r="N176" s="304">
        <f t="shared" ca="1" si="75"/>
        <v>44.402380713030603</v>
      </c>
      <c r="P176" s="310">
        <f t="shared" ca="1" si="76"/>
        <v>23</v>
      </c>
      <c r="Q176" s="304">
        <f t="shared" ca="1" si="77"/>
        <v>0</v>
      </c>
      <c r="R176" s="306">
        <f t="shared" ca="1" si="78"/>
        <v>0</v>
      </c>
      <c r="S176" s="307">
        <f t="shared" ca="1" si="79"/>
        <v>4.9930000000000021</v>
      </c>
      <c r="T176" s="304">
        <f t="shared" ca="1" si="59"/>
        <v>48.981330000000021</v>
      </c>
      <c r="U176" s="311">
        <f t="shared" ca="1" si="60"/>
        <v>0</v>
      </c>
      <c r="V176" s="306">
        <f t="shared" ca="1" si="61"/>
        <v>1.0879378007617353</v>
      </c>
      <c r="W176" s="304">
        <f t="shared" ca="1" si="62"/>
        <v>3.8553010491256354</v>
      </c>
      <c r="Y176" s="314" t="str">
        <f t="shared" ca="1" si="80"/>
        <v/>
      </c>
      <c r="Z176" s="315" t="str">
        <f t="shared" ca="1" si="81"/>
        <v/>
      </c>
      <c r="AA176" s="316" t="str">
        <f t="shared" ca="1" si="82"/>
        <v/>
      </c>
      <c r="AC176" s="310" t="e">
        <f t="shared" ca="1" si="83"/>
        <v>#N/A</v>
      </c>
      <c r="AD176" s="323" t="e">
        <f t="shared" ca="1" si="84"/>
        <v>#N/A</v>
      </c>
      <c r="AE176" s="324">
        <f t="shared" ca="1" si="63"/>
        <v>1185.178427133882</v>
      </c>
      <c r="AG176" s="306">
        <f t="shared" ca="1" si="85"/>
        <v>-7.8170370805676361</v>
      </c>
      <c r="AH176" s="304">
        <f t="shared" ca="1" si="86"/>
        <v>-0.80895100922878471</v>
      </c>
    </row>
    <row r="177" spans="1:34" x14ac:dyDescent="0.2">
      <c r="A177" s="347">
        <f t="shared" ca="1" si="64"/>
        <v>0.1</v>
      </c>
      <c r="B177" s="304">
        <f t="shared" ca="1" si="65"/>
        <v>12.899999999999952</v>
      </c>
      <c r="D177" s="306">
        <f t="shared" ca="1" si="66"/>
        <v>-0.55165134949422412</v>
      </c>
      <c r="E177" s="307">
        <f t="shared" ca="1" si="67"/>
        <v>-10.350261818884997</v>
      </c>
      <c r="F177" s="304">
        <f t="shared" ca="1" si="68"/>
        <v>10.364952432638916</v>
      </c>
      <c r="G177" s="306">
        <f t="shared" ca="1" si="69"/>
        <v>23.556350192062744</v>
      </c>
      <c r="H177" s="307">
        <f t="shared" ca="1" si="70"/>
        <v>22.088999942398431</v>
      </c>
      <c r="I177" s="304">
        <f t="shared" ca="1" si="71"/>
        <v>32.292809614933979</v>
      </c>
      <c r="J177" s="306">
        <f t="shared" ca="1" si="72"/>
        <v>368.96745601638139</v>
      </c>
      <c r="K177" s="307">
        <f t="shared" ca="1" si="73"/>
        <v>1187.4390784372163</v>
      </c>
      <c r="L177" s="304">
        <f t="shared" ca="1" si="58"/>
        <v>1243.4422176357959</v>
      </c>
      <c r="M177" s="306">
        <f t="shared" ca="1" si="74"/>
        <v>0.75326246724777135</v>
      </c>
      <c r="N177" s="304">
        <f t="shared" ca="1" si="75"/>
        <v>43.158760238908705</v>
      </c>
      <c r="P177" s="310">
        <f t="shared" ca="1" si="76"/>
        <v>23</v>
      </c>
      <c r="Q177" s="304">
        <f t="shared" ca="1" si="77"/>
        <v>0</v>
      </c>
      <c r="R177" s="306">
        <f t="shared" ca="1" si="78"/>
        <v>0</v>
      </c>
      <c r="S177" s="307">
        <f t="shared" ca="1" si="79"/>
        <v>4.9930000000000021</v>
      </c>
      <c r="T177" s="304">
        <f t="shared" ca="1" si="59"/>
        <v>48.981330000000021</v>
      </c>
      <c r="U177" s="311">
        <f t="shared" ca="1" si="60"/>
        <v>0</v>
      </c>
      <c r="V177" s="306">
        <f t="shared" ca="1" si="61"/>
        <v>1.0876910155870636</v>
      </c>
      <c r="W177" s="304">
        <f t="shared" ca="1" si="62"/>
        <v>3.6801000385658225</v>
      </c>
      <c r="Y177" s="314" t="str">
        <f t="shared" ca="1" si="80"/>
        <v/>
      </c>
      <c r="Z177" s="315" t="str">
        <f t="shared" ca="1" si="81"/>
        <v/>
      </c>
      <c r="AA177" s="316" t="str">
        <f t="shared" ca="1" si="82"/>
        <v/>
      </c>
      <c r="AC177" s="310" t="e">
        <f t="shared" ca="1" si="83"/>
        <v>#N/A</v>
      </c>
      <c r="AD177" s="323" t="e">
        <f t="shared" ca="1" si="84"/>
        <v>#N/A</v>
      </c>
      <c r="AE177" s="324">
        <f t="shared" ca="1" si="63"/>
        <v>1187.4390784372163</v>
      </c>
      <c r="AG177" s="306">
        <f t="shared" ca="1" si="85"/>
        <v>-7.6361298039983829</v>
      </c>
      <c r="AH177" s="304">
        <f t="shared" ca="1" si="86"/>
        <v>-0.77214120751564863</v>
      </c>
    </row>
    <row r="178" spans="1:34" x14ac:dyDescent="0.2">
      <c r="A178" s="347">
        <f t="shared" ca="1" si="64"/>
        <v>0.1</v>
      </c>
      <c r="B178" s="304">
        <f t="shared" ca="1" si="65"/>
        <v>12.999999999999952</v>
      </c>
      <c r="D178" s="306">
        <f t="shared" ca="1" si="66"/>
        <v>-0.53765071575286993</v>
      </c>
      <c r="E178" s="307">
        <f t="shared" ca="1" si="67"/>
        <v>-10.314159877589919</v>
      </c>
      <c r="F178" s="304">
        <f t="shared" ca="1" si="68"/>
        <v>10.328163547922509</v>
      </c>
      <c r="G178" s="306">
        <f t="shared" ca="1" si="69"/>
        <v>23.502585120487456</v>
      </c>
      <c r="H178" s="307">
        <f t="shared" ca="1" si="70"/>
        <v>21.057583954639441</v>
      </c>
      <c r="I178" s="304">
        <f t="shared" ca="1" si="71"/>
        <v>31.556193518110621</v>
      </c>
      <c r="J178" s="306">
        <f t="shared" ca="1" si="72"/>
        <v>371.3204027820089</v>
      </c>
      <c r="K178" s="307">
        <f t="shared" ca="1" si="73"/>
        <v>1189.5964076320681</v>
      </c>
      <c r="L178" s="304">
        <f t="shared" ca="1" si="58"/>
        <v>1246.2016107248919</v>
      </c>
      <c r="M178" s="306">
        <f t="shared" ca="1" si="74"/>
        <v>0.73058347272831581</v>
      </c>
      <c r="N178" s="304">
        <f t="shared" ca="1" si="75"/>
        <v>41.859349569343571</v>
      </c>
      <c r="P178" s="310">
        <f t="shared" ca="1" si="76"/>
        <v>23</v>
      </c>
      <c r="Q178" s="304">
        <f t="shared" ca="1" si="77"/>
        <v>0</v>
      </c>
      <c r="R178" s="306">
        <f t="shared" ca="1" si="78"/>
        <v>0</v>
      </c>
      <c r="S178" s="307">
        <f t="shared" ca="1" si="79"/>
        <v>4.9930000000000021</v>
      </c>
      <c r="T178" s="304">
        <f t="shared" ca="1" si="59"/>
        <v>48.981330000000021</v>
      </c>
      <c r="U178" s="311">
        <f t="shared" ca="1" si="60"/>
        <v>0</v>
      </c>
      <c r="V178" s="306">
        <f t="shared" ca="1" si="61"/>
        <v>1.0874555587265073</v>
      </c>
      <c r="W178" s="304">
        <f t="shared" ca="1" si="62"/>
        <v>3.5133640890759827</v>
      </c>
      <c r="Y178" s="314" t="str">
        <f t="shared" ca="1" si="80"/>
        <v/>
      </c>
      <c r="Z178" s="315" t="str">
        <f t="shared" ca="1" si="81"/>
        <v/>
      </c>
      <c r="AA178" s="316" t="str">
        <f t="shared" ca="1" si="82"/>
        <v/>
      </c>
      <c r="AC178" s="310">
        <f t="shared" ca="1" si="83"/>
        <v>12.999999999999952</v>
      </c>
      <c r="AD178" s="323">
        <f t="shared" ca="1" si="84"/>
        <v>371.3204027820089</v>
      </c>
      <c r="AE178" s="324">
        <f t="shared" ca="1" si="63"/>
        <v>1189.5964076320681</v>
      </c>
      <c r="AG178" s="306">
        <f t="shared" ca="1" si="85"/>
        <v>-7.4473100467554785</v>
      </c>
      <c r="AH178" s="304">
        <f t="shared" ca="1" si="86"/>
        <v>-0.73705188034564806</v>
      </c>
    </row>
    <row r="179" spans="1:34" x14ac:dyDescent="0.2">
      <c r="A179" s="347">
        <f t="shared" ca="1" si="64"/>
        <v>0.1</v>
      </c>
      <c r="B179" s="304">
        <f t="shared" ca="1" si="65"/>
        <v>13.099999999999952</v>
      </c>
      <c r="D179" s="306">
        <f t="shared" ca="1" si="66"/>
        <v>-0.52407400138139859</v>
      </c>
      <c r="E179" s="307">
        <f t="shared" ca="1" si="67"/>
        <v>-10.279553975699153</v>
      </c>
      <c r="F179" s="304">
        <f t="shared" ca="1" si="68"/>
        <v>10.292904521962505</v>
      </c>
      <c r="G179" s="306">
        <f t="shared" ca="1" si="69"/>
        <v>23.450177720349316</v>
      </c>
      <c r="H179" s="307">
        <f t="shared" ca="1" si="70"/>
        <v>20.029628557069525</v>
      </c>
      <c r="I179" s="304">
        <f t="shared" ca="1" si="71"/>
        <v>30.839858223573959</v>
      </c>
      <c r="J179" s="306">
        <f t="shared" ca="1" si="72"/>
        <v>373.66804092405073</v>
      </c>
      <c r="K179" s="307">
        <f t="shared" ca="1" si="73"/>
        <v>1191.6507682576537</v>
      </c>
      <c r="L179" s="304">
        <f t="shared" ca="1" si="58"/>
        <v>1248.8632264171583</v>
      </c>
      <c r="M179" s="306">
        <f t="shared" ca="1" si="74"/>
        <v>0.70689002327568962</v>
      </c>
      <c r="N179" s="304">
        <f t="shared" ca="1" si="75"/>
        <v>40.501814913601542</v>
      </c>
      <c r="P179" s="310">
        <f t="shared" ca="1" si="76"/>
        <v>23</v>
      </c>
      <c r="Q179" s="304">
        <f t="shared" ca="1" si="77"/>
        <v>0</v>
      </c>
      <c r="R179" s="306">
        <f t="shared" ca="1" si="78"/>
        <v>0</v>
      </c>
      <c r="S179" s="307">
        <f t="shared" ca="1" si="79"/>
        <v>4.9930000000000021</v>
      </c>
      <c r="T179" s="304">
        <f t="shared" ca="1" si="59"/>
        <v>48.981330000000021</v>
      </c>
      <c r="U179" s="311">
        <f t="shared" ca="1" si="60"/>
        <v>0</v>
      </c>
      <c r="V179" s="306">
        <f t="shared" ca="1" si="61"/>
        <v>1.0872313847015473</v>
      </c>
      <c r="W179" s="304">
        <f t="shared" ca="1" si="62"/>
        <v>3.3549738943120446</v>
      </c>
      <c r="Y179" s="314" t="str">
        <f t="shared" ca="1" si="80"/>
        <v/>
      </c>
      <c r="Z179" s="315" t="str">
        <f t="shared" ca="1" si="81"/>
        <v/>
      </c>
      <c r="AA179" s="316" t="str">
        <f t="shared" ca="1" si="82"/>
        <v/>
      </c>
      <c r="AC179" s="310" t="e">
        <f t="shared" ca="1" si="83"/>
        <v>#N/A</v>
      </c>
      <c r="AD179" s="323" t="e">
        <f t="shared" ca="1" si="84"/>
        <v>#N/A</v>
      </c>
      <c r="AE179" s="324">
        <f t="shared" ca="1" si="63"/>
        <v>1191.6507682576537</v>
      </c>
      <c r="AG179" s="306">
        <f t="shared" ca="1" si="85"/>
        <v>-7.2499132240120439</v>
      </c>
      <c r="AH179" s="304">
        <f t="shared" ca="1" si="86"/>
        <v>-0.70365793892969786</v>
      </c>
    </row>
    <row r="180" spans="1:34" x14ac:dyDescent="0.2">
      <c r="A180" s="347">
        <f t="shared" ca="1" si="64"/>
        <v>0.1</v>
      </c>
      <c r="B180" s="304">
        <f t="shared" ca="1" si="65"/>
        <v>13.199999999999951</v>
      </c>
      <c r="D180" s="306">
        <f t="shared" ca="1" si="66"/>
        <v>-0.51092993063689118</v>
      </c>
      <c r="E180" s="307">
        <f t="shared" ca="1" si="67"/>
        <v>-10.246403376187027</v>
      </c>
      <c r="F180" s="304">
        <f t="shared" ca="1" si="68"/>
        <v>10.259134054176187</v>
      </c>
      <c r="G180" s="306">
        <f t="shared" ca="1" si="69"/>
        <v>23.399084727285626</v>
      </c>
      <c r="H180" s="307">
        <f t="shared" ca="1" si="70"/>
        <v>19.004988219450823</v>
      </c>
      <c r="I180" s="304">
        <f t="shared" ca="1" si="71"/>
        <v>30.144763115608587</v>
      </c>
      <c r="J180" s="306">
        <f t="shared" ca="1" si="72"/>
        <v>376.01050404643246</v>
      </c>
      <c r="K180" s="307">
        <f t="shared" ca="1" si="73"/>
        <v>1193.6024990964797</v>
      </c>
      <c r="L180" s="304">
        <f t="shared" ca="1" si="58"/>
        <v>1251.4275148815507</v>
      </c>
      <c r="M180" s="306">
        <f t="shared" ca="1" si="74"/>
        <v>0.68214230126284137</v>
      </c>
      <c r="N180" s="304">
        <f t="shared" ca="1" si="75"/>
        <v>39.083874889702336</v>
      </c>
      <c r="P180" s="310">
        <f t="shared" ca="1" si="76"/>
        <v>23</v>
      </c>
      <c r="Q180" s="304">
        <f t="shared" ca="1" si="77"/>
        <v>0</v>
      </c>
      <c r="R180" s="306">
        <f t="shared" ca="1" si="78"/>
        <v>0</v>
      </c>
      <c r="S180" s="307">
        <f t="shared" ca="1" si="79"/>
        <v>4.9930000000000021</v>
      </c>
      <c r="T180" s="304">
        <f t="shared" ca="1" si="59"/>
        <v>48.981330000000021</v>
      </c>
      <c r="U180" s="311">
        <f t="shared" ca="1" si="60"/>
        <v>0</v>
      </c>
      <c r="V180" s="306">
        <f t="shared" ca="1" si="61"/>
        <v>1.0870184500057958</v>
      </c>
      <c r="W180" s="304">
        <f t="shared" ca="1" si="62"/>
        <v>3.2048158900826063</v>
      </c>
      <c r="Y180" s="314" t="str">
        <f t="shared" ca="1" si="80"/>
        <v/>
      </c>
      <c r="Z180" s="315" t="str">
        <f t="shared" ca="1" si="81"/>
        <v/>
      </c>
      <c r="AA180" s="316" t="str">
        <f t="shared" ca="1" si="82"/>
        <v/>
      </c>
      <c r="AC180" s="310" t="e">
        <f t="shared" ca="1" si="83"/>
        <v>#N/A</v>
      </c>
      <c r="AD180" s="323" t="e">
        <f t="shared" ca="1" si="84"/>
        <v>#N/A</v>
      </c>
      <c r="AE180" s="324">
        <f t="shared" ca="1" si="63"/>
        <v>1193.6024990964797</v>
      </c>
      <c r="AG180" s="306">
        <f t="shared" ca="1" si="85"/>
        <v>-7.0432571308311864</v>
      </c>
      <c r="AH180" s="304">
        <f t="shared" ca="1" si="86"/>
        <v>-0.67193548854637353</v>
      </c>
    </row>
    <row r="181" spans="1:34" x14ac:dyDescent="0.2">
      <c r="A181" s="347">
        <f t="shared" ca="1" si="64"/>
        <v>0.1</v>
      </c>
      <c r="B181" s="304">
        <f t="shared" ca="1" si="65"/>
        <v>13.299999999999951</v>
      </c>
      <c r="D181" s="306">
        <f t="shared" ca="1" si="66"/>
        <v>-0.49822843926389621</v>
      </c>
      <c r="E181" s="307">
        <f t="shared" ca="1" si="67"/>
        <v>-10.214666495684087</v>
      </c>
      <c r="F181" s="304">
        <f t="shared" ca="1" si="68"/>
        <v>10.226810020516778</v>
      </c>
      <c r="G181" s="306">
        <f t="shared" ca="1" si="69"/>
        <v>23.349261883359237</v>
      </c>
      <c r="H181" s="307">
        <f t="shared" ca="1" si="70"/>
        <v>17.983521569882413</v>
      </c>
      <c r="I181" s="304">
        <f t="shared" ca="1" si="71"/>
        <v>29.471937136064174</v>
      </c>
      <c r="J181" s="306">
        <f t="shared" ca="1" si="72"/>
        <v>378.34792137696468</v>
      </c>
      <c r="K181" s="307">
        <f t="shared" ca="1" si="73"/>
        <v>1195.4519245859465</v>
      </c>
      <c r="L181" s="304">
        <f t="shared" ca="1" si="58"/>
        <v>1253.8949133027509</v>
      </c>
      <c r="M181" s="306">
        <f t="shared" ca="1" si="74"/>
        <v>0.65630211429491381</v>
      </c>
      <c r="N181" s="304">
        <f t="shared" ca="1" si="75"/>
        <v>37.603341234611136</v>
      </c>
      <c r="P181" s="310">
        <f t="shared" ca="1" si="76"/>
        <v>23</v>
      </c>
      <c r="Q181" s="304">
        <f t="shared" ca="1" si="77"/>
        <v>0</v>
      </c>
      <c r="R181" s="306">
        <f t="shared" ca="1" si="78"/>
        <v>0</v>
      </c>
      <c r="S181" s="307">
        <f t="shared" ca="1" si="79"/>
        <v>4.9930000000000021</v>
      </c>
      <c r="T181" s="304">
        <f t="shared" ca="1" si="59"/>
        <v>48.981330000000021</v>
      </c>
      <c r="U181" s="311">
        <f t="shared" ca="1" si="60"/>
        <v>0</v>
      </c>
      <c r="V181" s="306">
        <f t="shared" ca="1" si="61"/>
        <v>1.0868167130544546</v>
      </c>
      <c r="W181" s="304">
        <f t="shared" ca="1" si="62"/>
        <v>3.0627820393911418</v>
      </c>
      <c r="Y181" s="314" t="str">
        <f t="shared" ca="1" si="80"/>
        <v/>
      </c>
      <c r="Z181" s="315" t="str">
        <f t="shared" ca="1" si="81"/>
        <v/>
      </c>
      <c r="AA181" s="316" t="str">
        <f t="shared" ca="1" si="82"/>
        <v/>
      </c>
      <c r="AC181" s="310" t="e">
        <f t="shared" ca="1" si="83"/>
        <v>#N/A</v>
      </c>
      <c r="AD181" s="323" t="e">
        <f t="shared" ca="1" si="84"/>
        <v>#N/A</v>
      </c>
      <c r="AE181" s="324">
        <f t="shared" ca="1" si="63"/>
        <v>1195.4519245859465</v>
      </c>
      <c r="AG181" s="306">
        <f t="shared" ca="1" si="85"/>
        <v>-6.8266486318288537</v>
      </c>
      <c r="AH181" s="304">
        <f t="shared" ca="1" si="86"/>
        <v>-0.64186178451484177</v>
      </c>
    </row>
    <row r="182" spans="1:34" x14ac:dyDescent="0.2">
      <c r="A182" s="347">
        <f t="shared" ca="1" si="64"/>
        <v>0.1</v>
      </c>
      <c r="B182" s="304">
        <f t="shared" ca="1" si="65"/>
        <v>13.399999999999951</v>
      </c>
      <c r="D182" s="306">
        <f t="shared" ca="1" si="66"/>
        <v>-0.48598067471460565</v>
      </c>
      <c r="E182" s="307">
        <f t="shared" ca="1" si="67"/>
        <v>-10.184300651983555</v>
      </c>
      <c r="F182" s="304">
        <f t="shared" ca="1" si="68"/>
        <v>10.195889219984137</v>
      </c>
      <c r="G182" s="306">
        <f t="shared" ca="1" si="69"/>
        <v>23.300663815887777</v>
      </c>
      <c r="H182" s="307">
        <f t="shared" ca="1" si="70"/>
        <v>16.965091504684057</v>
      </c>
      <c r="I182" s="304">
        <f t="shared" ca="1" si="71"/>
        <v>28.822478450392239</v>
      </c>
      <c r="J182" s="306">
        <f t="shared" ca="1" si="72"/>
        <v>380.68041766192704</v>
      </c>
      <c r="K182" s="307">
        <f t="shared" ca="1" si="73"/>
        <v>1197.1993552396748</v>
      </c>
      <c r="L182" s="304">
        <f t="shared" ca="1" si="58"/>
        <v>1256.2658462990835</v>
      </c>
      <c r="M182" s="306">
        <f t="shared" ca="1" si="74"/>
        <v>0.62933373778588531</v>
      </c>
      <c r="N182" s="304">
        <f t="shared" ca="1" si="75"/>
        <v>36.058167080324047</v>
      </c>
      <c r="P182" s="310">
        <f t="shared" ca="1" si="76"/>
        <v>23</v>
      </c>
      <c r="Q182" s="304">
        <f t="shared" ca="1" si="77"/>
        <v>0</v>
      </c>
      <c r="R182" s="306">
        <f t="shared" ca="1" si="78"/>
        <v>0</v>
      </c>
      <c r="S182" s="307">
        <f t="shared" ca="1" si="79"/>
        <v>4.9930000000000021</v>
      </c>
      <c r="T182" s="304">
        <f t="shared" ca="1" si="59"/>
        <v>48.981330000000021</v>
      </c>
      <c r="U182" s="311">
        <f t="shared" ca="1" si="60"/>
        <v>0</v>
      </c>
      <c r="V182" s="306">
        <f t="shared" ca="1" si="61"/>
        <v>1.0866261341330374</v>
      </c>
      <c r="W182" s="304">
        <f t="shared" ca="1" si="62"/>
        <v>2.9287696213235406</v>
      </c>
      <c r="Y182" s="314" t="str">
        <f t="shared" ca="1" si="80"/>
        <v/>
      </c>
      <c r="Z182" s="315" t="str">
        <f t="shared" ca="1" si="81"/>
        <v/>
      </c>
      <c r="AA182" s="316" t="str">
        <f t="shared" ca="1" si="82"/>
        <v/>
      </c>
      <c r="AC182" s="310" t="e">
        <f t="shared" ca="1" si="83"/>
        <v>#N/A</v>
      </c>
      <c r="AD182" s="323" t="e">
        <f t="shared" ca="1" si="84"/>
        <v>#N/A</v>
      </c>
      <c r="AE182" s="324">
        <f t="shared" ca="1" si="63"/>
        <v>1197.1993552396748</v>
      </c>
      <c r="AG182" s="306">
        <f t="shared" ca="1" si="85"/>
        <v>-6.5993924863281235</v>
      </c>
      <c r="AH182" s="304">
        <f t="shared" ca="1" si="86"/>
        <v>-0.61341518914302839</v>
      </c>
    </row>
    <row r="183" spans="1:34" x14ac:dyDescent="0.2">
      <c r="A183" s="347">
        <f t="shared" ca="1" si="64"/>
        <v>0.1</v>
      </c>
      <c r="B183" s="304">
        <f t="shared" ca="1" si="65"/>
        <v>13.49999999999995</v>
      </c>
      <c r="D183" s="306">
        <f t="shared" ca="1" si="66"/>
        <v>-0.47419898040706215</v>
      </c>
      <c r="E183" s="307">
        <f t="shared" ca="1" si="67"/>
        <v>-10.155261798444911</v>
      </c>
      <c r="F183" s="304">
        <f t="shared" ca="1" si="68"/>
        <v>10.166327108054986</v>
      </c>
      <c r="G183" s="306">
        <f t="shared" ca="1" si="69"/>
        <v>23.253243917847072</v>
      </c>
      <c r="H183" s="307">
        <f t="shared" ca="1" si="70"/>
        <v>15.949565324839567</v>
      </c>
      <c r="I183" s="304">
        <f t="shared" ca="1" si="71"/>
        <v>28.197552850455242</v>
      </c>
      <c r="J183" s="306">
        <f t="shared" ca="1" si="72"/>
        <v>383.00811304861378</v>
      </c>
      <c r="K183" s="307">
        <f t="shared" ca="1" si="73"/>
        <v>1198.8450880811511</v>
      </c>
      <c r="L183" s="304">
        <f t="shared" ca="1" si="58"/>
        <v>1258.5407263483223</v>
      </c>
      <c r="M183" s="306">
        <f t="shared" ca="1" si="74"/>
        <v>0.6012048972153089</v>
      </c>
      <c r="N183" s="304">
        <f t="shared" ca="1" si="75"/>
        <v>34.44650323303366</v>
      </c>
      <c r="P183" s="310">
        <f t="shared" ca="1" si="76"/>
        <v>23</v>
      </c>
      <c r="Q183" s="304">
        <f t="shared" ca="1" si="77"/>
        <v>0</v>
      </c>
      <c r="R183" s="306">
        <f t="shared" ca="1" si="78"/>
        <v>0</v>
      </c>
      <c r="S183" s="307">
        <f t="shared" ca="1" si="79"/>
        <v>4.9930000000000021</v>
      </c>
      <c r="T183" s="304">
        <f t="shared" ca="1" si="59"/>
        <v>48.981330000000021</v>
      </c>
      <c r="U183" s="311">
        <f t="shared" ca="1" si="60"/>
        <v>0</v>
      </c>
      <c r="V183" s="306">
        <f t="shared" ca="1" si="61"/>
        <v>1.0864466753450539</v>
      </c>
      <c r="W183" s="304">
        <f t="shared" ca="1" si="62"/>
        <v>2.8026810227416434</v>
      </c>
      <c r="Y183" s="314" t="str">
        <f t="shared" ca="1" si="80"/>
        <v/>
      </c>
      <c r="Z183" s="315" t="str">
        <f t="shared" ca="1" si="81"/>
        <v/>
      </c>
      <c r="AA183" s="316" t="str">
        <f t="shared" ca="1" si="82"/>
        <v/>
      </c>
      <c r="AC183" s="310" t="e">
        <f t="shared" ca="1" si="83"/>
        <v>#N/A</v>
      </c>
      <c r="AD183" s="323" t="e">
        <f t="shared" ca="1" si="84"/>
        <v>#N/A</v>
      </c>
      <c r="AE183" s="324">
        <f t="shared" ca="1" si="63"/>
        <v>1198.8450880811511</v>
      </c>
      <c r="AG183" s="306">
        <f t="shared" ca="1" si="85"/>
        <v>-6.3608026285625368</v>
      </c>
      <c r="AH183" s="304">
        <f t="shared" ca="1" si="86"/>
        <v>-0.58657512944593215</v>
      </c>
    </row>
    <row r="184" spans="1:34" x14ac:dyDescent="0.2">
      <c r="A184" s="347">
        <f t="shared" ca="1" si="64"/>
        <v>0.1</v>
      </c>
      <c r="B184" s="304">
        <f t="shared" ca="1" si="65"/>
        <v>13.59999999999995</v>
      </c>
      <c r="D184" s="306">
        <f t="shared" ca="1" si="66"/>
        <v>-0.4628968598980947</v>
      </c>
      <c r="E184" s="307">
        <f t="shared" ca="1" si="67"/>
        <v>-10.127504247222095</v>
      </c>
      <c r="F184" s="304">
        <f t="shared" ca="1" si="68"/>
        <v>10.138077518958172</v>
      </c>
      <c r="G184" s="306">
        <f t="shared" ca="1" si="69"/>
        <v>23.206954231857264</v>
      </c>
      <c r="H184" s="307">
        <f t="shared" ca="1" si="70"/>
        <v>14.936814900117357</v>
      </c>
      <c r="I184" s="304">
        <f t="shared" ca="1" si="71"/>
        <v>27.598390606698167</v>
      </c>
      <c r="J184" s="306">
        <f t="shared" ca="1" si="72"/>
        <v>385.33112295609902</v>
      </c>
      <c r="K184" s="307">
        <f t="shared" ca="1" si="73"/>
        <v>1200.3894070923989</v>
      </c>
      <c r="L184" s="304">
        <f t="shared" ca="1" si="58"/>
        <v>1260.719954223875</v>
      </c>
      <c r="M184" s="306">
        <f t="shared" ca="1" si="74"/>
        <v>0.57188789284517705</v>
      </c>
      <c r="N184" s="304">
        <f t="shared" ca="1" si="75"/>
        <v>32.766762614658511</v>
      </c>
      <c r="P184" s="310">
        <f t="shared" ca="1" si="76"/>
        <v>23</v>
      </c>
      <c r="Q184" s="304">
        <f t="shared" ca="1" si="77"/>
        <v>0</v>
      </c>
      <c r="R184" s="306">
        <f t="shared" ca="1" si="78"/>
        <v>0</v>
      </c>
      <c r="S184" s="307">
        <f t="shared" ca="1" si="79"/>
        <v>4.9930000000000021</v>
      </c>
      <c r="T184" s="304">
        <f t="shared" ca="1" si="59"/>
        <v>48.981330000000021</v>
      </c>
      <c r="U184" s="311">
        <f t="shared" ca="1" si="60"/>
        <v>0</v>
      </c>
      <c r="V184" s="306">
        <f t="shared" ca="1" si="61"/>
        <v>1.0862783005583609</v>
      </c>
      <c r="W184" s="304">
        <f t="shared" ca="1" si="62"/>
        <v>2.6844235317309804</v>
      </c>
      <c r="Y184" s="314" t="str">
        <f t="shared" ca="1" si="80"/>
        <v/>
      </c>
      <c r="Z184" s="315" t="str">
        <f t="shared" ca="1" si="81"/>
        <v/>
      </c>
      <c r="AA184" s="316" t="str">
        <f t="shared" ca="1" si="82"/>
        <v/>
      </c>
      <c r="AC184" s="310" t="e">
        <f t="shared" ca="1" si="83"/>
        <v>#N/A</v>
      </c>
      <c r="AD184" s="323" t="e">
        <f t="shared" ca="1" si="84"/>
        <v>#N/A</v>
      </c>
      <c r="AE184" s="324">
        <f t="shared" ca="1" si="63"/>
        <v>1200.3894070923989</v>
      </c>
      <c r="AG184" s="306">
        <f t="shared" ca="1" si="85"/>
        <v>-6.1102161976404705</v>
      </c>
      <c r="AH184" s="304">
        <f t="shared" ca="1" si="86"/>
        <v>-0.56132205542592473</v>
      </c>
    </row>
    <row r="185" spans="1:34" x14ac:dyDescent="0.2">
      <c r="A185" s="347">
        <f t="shared" ca="1" si="64"/>
        <v>0.1</v>
      </c>
      <c r="B185" s="304">
        <f t="shared" ca="1" si="65"/>
        <v>13.69999999999995</v>
      </c>
      <c r="D185" s="306">
        <f t="shared" ca="1" si="66"/>
        <v>-0.45208891644715044</v>
      </c>
      <c r="E185" s="307">
        <f t="shared" ca="1" si="67"/>
        <v>-10.100980384409768</v>
      </c>
      <c r="F185" s="304">
        <f t="shared" ca="1" si="68"/>
        <v>10.111092379886818</v>
      </c>
      <c r="G185" s="306">
        <f t="shared" ca="1" si="69"/>
        <v>23.161745340212548</v>
      </c>
      <c r="H185" s="307">
        <f t="shared" ca="1" si="70"/>
        <v>13.926716861676379</v>
      </c>
      <c r="I185" s="304">
        <f t="shared" ca="1" si="71"/>
        <v>27.026281463607955</v>
      </c>
      <c r="J185" s="306">
        <f t="shared" ca="1" si="72"/>
        <v>387.6495579347025</v>
      </c>
      <c r="K185" s="307">
        <f t="shared" ca="1" si="73"/>
        <v>1201.8325836804886</v>
      </c>
      <c r="L185" s="304">
        <f t="shared" ca="1" si="58"/>
        <v>1262.8039194439843</v>
      </c>
      <c r="M185" s="306">
        <f t="shared" ca="1" si="74"/>
        <v>0.54136086267178118</v>
      </c>
      <c r="N185" s="304">
        <f t="shared" ca="1" si="75"/>
        <v>31.017692624654412</v>
      </c>
      <c r="P185" s="310">
        <f t="shared" ca="1" si="76"/>
        <v>23</v>
      </c>
      <c r="Q185" s="304">
        <f t="shared" ca="1" si="77"/>
        <v>0</v>
      </c>
      <c r="R185" s="306">
        <f t="shared" ca="1" si="78"/>
        <v>0</v>
      </c>
      <c r="S185" s="307">
        <f t="shared" ca="1" si="79"/>
        <v>4.9930000000000021</v>
      </c>
      <c r="T185" s="304">
        <f t="shared" ca="1" si="59"/>
        <v>48.981330000000021</v>
      </c>
      <c r="U185" s="311">
        <f t="shared" ca="1" si="60"/>
        <v>0</v>
      </c>
      <c r="V185" s="306">
        <f t="shared" ca="1" si="61"/>
        <v>1.0861209753498557</v>
      </c>
      <c r="W185" s="304">
        <f t="shared" ca="1" si="62"/>
        <v>2.5739091317440201</v>
      </c>
      <c r="Y185" s="314" t="str">
        <f t="shared" ca="1" si="80"/>
        <v/>
      </c>
      <c r="Z185" s="315" t="str">
        <f t="shared" ca="1" si="81"/>
        <v/>
      </c>
      <c r="AA185" s="316" t="str">
        <f t="shared" ca="1" si="82"/>
        <v/>
      </c>
      <c r="AC185" s="310" t="e">
        <f t="shared" ca="1" si="83"/>
        <v>#N/A</v>
      </c>
      <c r="AD185" s="323" t="e">
        <f t="shared" ca="1" si="84"/>
        <v>#N/A</v>
      </c>
      <c r="AE185" s="324">
        <f t="shared" ca="1" si="63"/>
        <v>1201.8325836804886</v>
      </c>
      <c r="AG185" s="306">
        <f t="shared" ca="1" si="85"/>
        <v>-5.847010552318209</v>
      </c>
      <c r="AH185" s="304">
        <f t="shared" ca="1" si="86"/>
        <v>-0.53763739870438199</v>
      </c>
    </row>
    <row r="186" spans="1:34" x14ac:dyDescent="0.2">
      <c r="A186" s="347">
        <f t="shared" ca="1" si="64"/>
        <v>0.1</v>
      </c>
      <c r="B186" s="304">
        <f t="shared" ca="1" si="65"/>
        <v>13.799999999999949</v>
      </c>
      <c r="D186" s="306">
        <f t="shared" ca="1" si="66"/>
        <v>-0.44179076318203359</v>
      </c>
      <c r="E186" s="307">
        <f t="shared" ca="1" si="67"/>
        <v>-10.075640381610535</v>
      </c>
      <c r="F186" s="304">
        <f t="shared" ca="1" si="68"/>
        <v>10.085321421649081</v>
      </c>
      <c r="G186" s="306">
        <f t="shared" ca="1" si="69"/>
        <v>23.117566263894343</v>
      </c>
      <c r="H186" s="307">
        <f t="shared" ca="1" si="70"/>
        <v>12.919152823515326</v>
      </c>
      <c r="I186" s="304">
        <f t="shared" ca="1" si="71"/>
        <v>26.482567466975134</v>
      </c>
      <c r="J186" s="306">
        <f t="shared" ca="1" si="72"/>
        <v>389.96352351490782</v>
      </c>
      <c r="K186" s="307">
        <f t="shared" ca="1" si="73"/>
        <v>1203.1748771647483</v>
      </c>
      <c r="L186" s="304">
        <f t="shared" ca="1" si="58"/>
        <v>1264.7930007367092</v>
      </c>
      <c r="M186" s="306">
        <f t="shared" ca="1" si="74"/>
        <v>0.50960916993949223</v>
      </c>
      <c r="N186" s="304">
        <f t="shared" ca="1" si="75"/>
        <v>29.198454638698045</v>
      </c>
      <c r="P186" s="310">
        <f t="shared" ca="1" si="76"/>
        <v>23</v>
      </c>
      <c r="Q186" s="304">
        <f t="shared" ca="1" si="77"/>
        <v>0</v>
      </c>
      <c r="R186" s="306">
        <f t="shared" ca="1" si="78"/>
        <v>0</v>
      </c>
      <c r="S186" s="307">
        <f t="shared" ca="1" si="79"/>
        <v>4.9930000000000021</v>
      </c>
      <c r="T186" s="304">
        <f t="shared" ca="1" si="59"/>
        <v>48.981330000000021</v>
      </c>
      <c r="U186" s="311">
        <f t="shared" ca="1" si="60"/>
        <v>0</v>
      </c>
      <c r="V186" s="306">
        <f t="shared" ca="1" si="61"/>
        <v>1.0859746669481887</v>
      </c>
      <c r="W186" s="304">
        <f t="shared" ca="1" si="62"/>
        <v>2.471054295382856</v>
      </c>
      <c r="Y186" s="314" t="str">
        <f t="shared" ca="1" si="80"/>
        <v/>
      </c>
      <c r="Z186" s="315" t="str">
        <f t="shared" ca="1" si="81"/>
        <v/>
      </c>
      <c r="AA186" s="316" t="str">
        <f t="shared" ca="1" si="82"/>
        <v/>
      </c>
      <c r="AC186" s="310" t="e">
        <f t="shared" ca="1" si="83"/>
        <v>#N/A</v>
      </c>
      <c r="AD186" s="323" t="e">
        <f t="shared" ca="1" si="84"/>
        <v>#N/A</v>
      </c>
      <c r="AE186" s="324">
        <f t="shared" ca="1" si="63"/>
        <v>1203.1748771647483</v>
      </c>
      <c r="AG186" s="306">
        <f t="shared" ca="1" si="85"/>
        <v>-5.5706234003360633</v>
      </c>
      <c r="AH186" s="304">
        <f t="shared" ca="1" si="86"/>
        <v>-0.5155035312926135</v>
      </c>
    </row>
    <row r="187" spans="1:34" x14ac:dyDescent="0.2">
      <c r="A187" s="347">
        <f t="shared" ca="1" si="64"/>
        <v>0.1</v>
      </c>
      <c r="B187" s="304">
        <f t="shared" ca="1" si="65"/>
        <v>13.899999999999949</v>
      </c>
      <c r="D187" s="306">
        <f t="shared" ca="1" si="66"/>
        <v>-0.43201889902868729</v>
      </c>
      <c r="E187" s="307">
        <f t="shared" ca="1" si="67"/>
        <v>-10.05143191006726</v>
      </c>
      <c r="F187" s="304">
        <f t="shared" ca="1" si="68"/>
        <v>10.060711891900906</v>
      </c>
      <c r="G187" s="306">
        <f t="shared" ca="1" si="69"/>
        <v>23.074364373991475</v>
      </c>
      <c r="H187" s="307">
        <f t="shared" ca="1" si="70"/>
        <v>11.9140096325086</v>
      </c>
      <c r="I187" s="304">
        <f t="shared" ca="1" si="71"/>
        <v>25.968633325364557</v>
      </c>
      <c r="J187" s="306">
        <f t="shared" ca="1" si="72"/>
        <v>392.27312004680209</v>
      </c>
      <c r="K187" s="307">
        <f t="shared" ca="1" si="73"/>
        <v>1204.4165352875496</v>
      </c>
      <c r="L187" s="304">
        <f t="shared" ca="1" si="58"/>
        <v>1266.6875665235361</v>
      </c>
      <c r="M187" s="306">
        <f t="shared" ca="1" si="74"/>
        <v>0.47662688953257715</v>
      </c>
      <c r="N187" s="304">
        <f t="shared" ca="1" si="75"/>
        <v>27.308709172664784</v>
      </c>
      <c r="P187" s="310">
        <f t="shared" ca="1" si="76"/>
        <v>23</v>
      </c>
      <c r="Q187" s="304">
        <f t="shared" ca="1" si="77"/>
        <v>0</v>
      </c>
      <c r="R187" s="306">
        <f t="shared" ca="1" si="78"/>
        <v>0</v>
      </c>
      <c r="S187" s="307">
        <f t="shared" ca="1" si="79"/>
        <v>4.9930000000000021</v>
      </c>
      <c r="T187" s="304">
        <f t="shared" ca="1" si="59"/>
        <v>48.981330000000021</v>
      </c>
      <c r="U187" s="311">
        <f t="shared" ca="1" si="60"/>
        <v>0</v>
      </c>
      <c r="V187" s="306">
        <f t="shared" ca="1" si="61"/>
        <v>1.0858393441741792</v>
      </c>
      <c r="W187" s="304">
        <f t="shared" ca="1" si="62"/>
        <v>2.3757797767816422</v>
      </c>
      <c r="Y187" s="314" t="str">
        <f t="shared" ca="1" si="80"/>
        <v/>
      </c>
      <c r="Z187" s="315" t="str">
        <f t="shared" ca="1" si="81"/>
        <v/>
      </c>
      <c r="AA187" s="316" t="str">
        <f t="shared" ca="1" si="82"/>
        <v/>
      </c>
      <c r="AC187" s="310" t="e">
        <f t="shared" ca="1" si="83"/>
        <v>#N/A</v>
      </c>
      <c r="AD187" s="323" t="e">
        <f t="shared" ca="1" si="84"/>
        <v>#N/A</v>
      </c>
      <c r="AE187" s="324">
        <f t="shared" ca="1" si="63"/>
        <v>1204.4165352875496</v>
      </c>
      <c r="AG187" s="306">
        <f t="shared" ca="1" si="85"/>
        <v>-5.2805760106627924</v>
      </c>
      <c r="AH187" s="304">
        <f t="shared" ca="1" si="86"/>
        <v>-0.49490372429057783</v>
      </c>
    </row>
    <row r="188" spans="1:34" x14ac:dyDescent="0.2">
      <c r="A188" s="347">
        <f t="shared" ca="1" si="64"/>
        <v>0.1</v>
      </c>
      <c r="B188" s="304">
        <f t="shared" ca="1" si="65"/>
        <v>13.999999999999948</v>
      </c>
      <c r="D188" s="306">
        <f t="shared" ca="1" si="66"/>
        <v>-0.42279054582981729</v>
      </c>
      <c r="E188" s="307">
        <f t="shared" ca="1" si="67"/>
        <v>-10.028299865335734</v>
      </c>
      <c r="F188" s="304">
        <f t="shared" ca="1" si="68"/>
        <v>10.037208278935722</v>
      </c>
      <c r="G188" s="306">
        <f t="shared" ca="1" si="69"/>
        <v>23.032085319408495</v>
      </c>
      <c r="H188" s="307">
        <f t="shared" ca="1" si="70"/>
        <v>10.911179645975027</v>
      </c>
      <c r="I188" s="304">
        <f t="shared" ca="1" si="71"/>
        <v>25.485894048026882</v>
      </c>
      <c r="J188" s="306">
        <f t="shared" ca="1" si="72"/>
        <v>394.57844253147209</v>
      </c>
      <c r="K188" s="307">
        <f t="shared" ca="1" si="73"/>
        <v>1205.5577947514737</v>
      </c>
      <c r="L188" s="304">
        <f t="shared" ca="1" si="58"/>
        <v>1268.4879754245203</v>
      </c>
      <c r="M188" s="306">
        <f t="shared" ca="1" si="74"/>
        <v>0.44241835315038097</v>
      </c>
      <c r="N188" s="304">
        <f t="shared" ca="1" si="75"/>
        <v>25.348704414645219</v>
      </c>
      <c r="P188" s="310">
        <f t="shared" ca="1" si="76"/>
        <v>23</v>
      </c>
      <c r="Q188" s="304">
        <f t="shared" ca="1" si="77"/>
        <v>0</v>
      </c>
      <c r="R188" s="306">
        <f t="shared" ca="1" si="78"/>
        <v>0</v>
      </c>
      <c r="S188" s="307">
        <f t="shared" ca="1" si="79"/>
        <v>4.9930000000000021</v>
      </c>
      <c r="T188" s="304">
        <f t="shared" ca="1" si="59"/>
        <v>48.981330000000021</v>
      </c>
      <c r="U188" s="311">
        <f t="shared" ca="1" si="60"/>
        <v>0</v>
      </c>
      <c r="V188" s="306">
        <f t="shared" ca="1" si="61"/>
        <v>1.0857149773786121</v>
      </c>
      <c r="W188" s="304">
        <f t="shared" ca="1" si="62"/>
        <v>2.2880104015840663</v>
      </c>
      <c r="Y188" s="314" t="str">
        <f t="shared" ca="1" si="80"/>
        <v/>
      </c>
      <c r="Z188" s="315" t="str">
        <f t="shared" ca="1" si="81"/>
        <v/>
      </c>
      <c r="AA188" s="316" t="str">
        <f t="shared" ca="1" si="82"/>
        <v/>
      </c>
      <c r="AC188" s="310">
        <f t="shared" ca="1" si="83"/>
        <v>13.999999999999948</v>
      </c>
      <c r="AD188" s="323">
        <f t="shared" ca="1" si="84"/>
        <v>394.57844253147209</v>
      </c>
      <c r="AE188" s="324">
        <f t="shared" ca="1" si="63"/>
        <v>1205.5577947514737</v>
      </c>
      <c r="AG188" s="306">
        <f t="shared" ca="1" si="85"/>
        <v>-4.9764992513265565</v>
      </c>
      <c r="AH188" s="304">
        <f t="shared" ca="1" si="86"/>
        <v>-0.47582210630515548</v>
      </c>
    </row>
    <row r="189" spans="1:34" x14ac:dyDescent="0.2">
      <c r="A189" s="347">
        <f t="shared" ca="1" si="64"/>
        <v>0.1</v>
      </c>
      <c r="B189" s="304">
        <f t="shared" ca="1" si="65"/>
        <v>14.099999999999948</v>
      </c>
      <c r="D189" s="306">
        <f t="shared" ca="1" si="66"/>
        <v>-0.41412344275485863</v>
      </c>
      <c r="E189" s="307">
        <f t="shared" ca="1" si="67"/>
        <v>-10.006186112409901</v>
      </c>
      <c r="F189" s="304">
        <f t="shared" ca="1" si="68"/>
        <v>10.014752055943466</v>
      </c>
      <c r="G189" s="306">
        <f t="shared" ca="1" si="69"/>
        <v>22.990672975133009</v>
      </c>
      <c r="H189" s="307">
        <f t="shared" ca="1" si="70"/>
        <v>9.9105610347340374</v>
      </c>
      <c r="I189" s="304">
        <f t="shared" ca="1" si="71"/>
        <v>25.03577967375292</v>
      </c>
      <c r="J189" s="306">
        <f t="shared" ca="1" si="72"/>
        <v>396.87958044619916</v>
      </c>
      <c r="K189" s="307">
        <f t="shared" ca="1" si="73"/>
        <v>1206.5988817855091</v>
      </c>
      <c r="L189" s="304">
        <f t="shared" ca="1" si="58"/>
        <v>1270.1945767878212</v>
      </c>
      <c r="M189" s="306">
        <f t="shared" ca="1" si="74"/>
        <v>0.40699969693567045</v>
      </c>
      <c r="N189" s="304">
        <f t="shared" ca="1" si="75"/>
        <v>23.319364897517502</v>
      </c>
      <c r="P189" s="310">
        <f t="shared" ca="1" si="76"/>
        <v>23</v>
      </c>
      <c r="Q189" s="304">
        <f t="shared" ca="1" si="77"/>
        <v>0</v>
      </c>
      <c r="R189" s="306">
        <f t="shared" ca="1" si="78"/>
        <v>0</v>
      </c>
      <c r="S189" s="307">
        <f t="shared" ca="1" si="79"/>
        <v>4.9930000000000021</v>
      </c>
      <c r="T189" s="304">
        <f t="shared" ca="1" si="59"/>
        <v>48.981330000000021</v>
      </c>
      <c r="U189" s="311">
        <f t="shared" ca="1" si="60"/>
        <v>0</v>
      </c>
      <c r="V189" s="306">
        <f t="shared" ca="1" si="61"/>
        <v>1.0856015383771147</v>
      </c>
      <c r="W189" s="304">
        <f t="shared" ca="1" si="62"/>
        <v>2.2076748535702357</v>
      </c>
      <c r="Y189" s="314" t="str">
        <f t="shared" ca="1" si="80"/>
        <v/>
      </c>
      <c r="Z189" s="315" t="str">
        <f t="shared" ca="1" si="81"/>
        <v/>
      </c>
      <c r="AA189" s="316" t="str">
        <f t="shared" ca="1" si="82"/>
        <v/>
      </c>
      <c r="AC189" s="310" t="e">
        <f t="shared" ca="1" si="83"/>
        <v>#N/A</v>
      </c>
      <c r="AD189" s="323" t="e">
        <f t="shared" ca="1" si="84"/>
        <v>#N/A</v>
      </c>
      <c r="AE189" s="324">
        <f t="shared" ca="1" si="63"/>
        <v>1206.5988817855091</v>
      </c>
      <c r="AG189" s="306">
        <f t="shared" ca="1" si="85"/>
        <v>-4.6581619026644701</v>
      </c>
      <c r="AH189" s="304">
        <f t="shared" ca="1" si="86"/>
        <v>-0.45824362138675451</v>
      </c>
    </row>
    <row r="190" spans="1:34" x14ac:dyDescent="0.2">
      <c r="A190" s="347">
        <f t="shared" ca="1" si="64"/>
        <v>0.1</v>
      </c>
      <c r="B190" s="304">
        <f t="shared" ca="1" si="65"/>
        <v>14.199999999999948</v>
      </c>
      <c r="D190" s="306">
        <f t="shared" ca="1" si="66"/>
        <v>-0.40603559529699057</v>
      </c>
      <c r="E190" s="307">
        <f t="shared" ca="1" si="67"/>
        <v>-9.985029263119781</v>
      </c>
      <c r="F190" s="304">
        <f t="shared" ca="1" si="68"/>
        <v>9.9932814575597</v>
      </c>
      <c r="G190" s="306">
        <f t="shared" ca="1" si="69"/>
        <v>22.950069415603309</v>
      </c>
      <c r="H190" s="307">
        <f t="shared" ca="1" si="70"/>
        <v>8.9120581084220589</v>
      </c>
      <c r="I190" s="304">
        <f t="shared" ca="1" si="71"/>
        <v>24.619717015207584</v>
      </c>
      <c r="J190" s="306">
        <f t="shared" ca="1" si="72"/>
        <v>399.17661756573597</v>
      </c>
      <c r="K190" s="307">
        <f t="shared" ca="1" si="73"/>
        <v>1207.5400127426669</v>
      </c>
      <c r="L190" s="304">
        <f t="shared" ca="1" si="58"/>
        <v>1271.8077112463905</v>
      </c>
      <c r="M190" s="306">
        <f t="shared" ca="1" si="74"/>
        <v>0.37040033827439245</v>
      </c>
      <c r="N190" s="304">
        <f t="shared" ca="1" si="75"/>
        <v>21.222376113340697</v>
      </c>
      <c r="P190" s="310">
        <f t="shared" ca="1" si="76"/>
        <v>23</v>
      </c>
      <c r="Q190" s="304">
        <f t="shared" ca="1" si="77"/>
        <v>0</v>
      </c>
      <c r="R190" s="306">
        <f t="shared" ca="1" si="78"/>
        <v>0</v>
      </c>
      <c r="S190" s="307">
        <f t="shared" ca="1" si="79"/>
        <v>4.9930000000000021</v>
      </c>
      <c r="T190" s="304">
        <f t="shared" ca="1" si="59"/>
        <v>48.981330000000021</v>
      </c>
      <c r="U190" s="311">
        <f t="shared" ca="1" si="60"/>
        <v>0</v>
      </c>
      <c r="V190" s="306">
        <f t="shared" ca="1" si="61"/>
        <v>1.0854990003818494</v>
      </c>
      <c r="W190" s="304">
        <f t="shared" ca="1" si="62"/>
        <v>2.1347054570756998</v>
      </c>
      <c r="Y190" s="314" t="str">
        <f t="shared" ca="1" si="80"/>
        <v/>
      </c>
      <c r="Z190" s="315" t="str">
        <f t="shared" ca="1" si="81"/>
        <v/>
      </c>
      <c r="AA190" s="316" t="str">
        <f t="shared" ca="1" si="82"/>
        <v/>
      </c>
      <c r="AC190" s="310" t="e">
        <f t="shared" ca="1" si="83"/>
        <v>#N/A</v>
      </c>
      <c r="AD190" s="323" t="e">
        <f t="shared" ca="1" si="84"/>
        <v>#N/A</v>
      </c>
      <c r="AE190" s="324">
        <f t="shared" ca="1" si="63"/>
        <v>1207.5400127426669</v>
      </c>
      <c r="AG190" s="306">
        <f t="shared" ca="1" si="85"/>
        <v>-4.3255003416978592</v>
      </c>
      <c r="AH190" s="304">
        <f t="shared" ca="1" si="86"/>
        <v>-0.44215398629485975</v>
      </c>
    </row>
    <row r="191" spans="1:34" x14ac:dyDescent="0.2">
      <c r="A191" s="347">
        <f t="shared" ca="1" si="64"/>
        <v>0.1</v>
      </c>
      <c r="B191" s="304">
        <f t="shared" ca="1" si="65"/>
        <v>14.299999999999947</v>
      </c>
      <c r="D191" s="306">
        <f t="shared" ca="1" si="66"/>
        <v>-0.39854497794164934</v>
      </c>
      <c r="E191" s="307">
        <f t="shared" ca="1" si="67"/>
        <v>-9.9647644993100073</v>
      </c>
      <c r="F191" s="304">
        <f t="shared" ca="1" si="68"/>
        <v>9.9727313022136279</v>
      </c>
      <c r="G191" s="306">
        <f t="shared" ca="1" si="69"/>
        <v>22.910214917809146</v>
      </c>
      <c r="H191" s="307">
        <f t="shared" ca="1" si="70"/>
        <v>7.9155816584910585</v>
      </c>
      <c r="I191" s="304">
        <f t="shared" ca="1" si="71"/>
        <v>24.239108493763641</v>
      </c>
      <c r="J191" s="306">
        <f t="shared" ca="1" si="72"/>
        <v>401.46963178240657</v>
      </c>
      <c r="K191" s="307">
        <f t="shared" ca="1" si="73"/>
        <v>1208.3813947310125</v>
      </c>
      <c r="L191" s="304">
        <f t="shared" ca="1" si="58"/>
        <v>1273.3277113043478</v>
      </c>
      <c r="M191" s="306">
        <f t="shared" ca="1" si="74"/>
        <v>0.33266429253636715</v>
      </c>
      <c r="N191" s="304">
        <f t="shared" ca="1" si="75"/>
        <v>19.060259957039211</v>
      </c>
      <c r="P191" s="310">
        <f t="shared" ca="1" si="76"/>
        <v>23</v>
      </c>
      <c r="Q191" s="304">
        <f t="shared" ca="1" si="77"/>
        <v>0</v>
      </c>
      <c r="R191" s="306">
        <f t="shared" ca="1" si="78"/>
        <v>0</v>
      </c>
      <c r="S191" s="307">
        <f t="shared" ca="1" si="79"/>
        <v>4.9930000000000021</v>
      </c>
      <c r="T191" s="304">
        <f t="shared" ca="1" si="59"/>
        <v>48.981330000000021</v>
      </c>
      <c r="U191" s="311">
        <f t="shared" ca="1" si="60"/>
        <v>0</v>
      </c>
      <c r="V191" s="306">
        <f t="shared" ca="1" si="61"/>
        <v>1.0854073379297824</v>
      </c>
      <c r="W191" s="304">
        <f t="shared" ca="1" si="62"/>
        <v>2.0690379544680155</v>
      </c>
      <c r="Y191" s="314" t="str">
        <f t="shared" ca="1" si="80"/>
        <v/>
      </c>
      <c r="Z191" s="315" t="str">
        <f t="shared" ca="1" si="81"/>
        <v/>
      </c>
      <c r="AA191" s="316" t="str">
        <f t="shared" ca="1" si="82"/>
        <v/>
      </c>
      <c r="AC191" s="310" t="e">
        <f t="shared" ca="1" si="83"/>
        <v>#N/A</v>
      </c>
      <c r="AD191" s="323" t="e">
        <f t="shared" ca="1" si="84"/>
        <v>#N/A</v>
      </c>
      <c r="AE191" s="324">
        <f t="shared" ca="1" si="63"/>
        <v>1208.3813947310125</v>
      </c>
      <c r="AG191" s="306">
        <f t="shared" ca="1" si="85"/>
        <v>-3.9786482965294581</v>
      </c>
      <c r="AH191" s="304">
        <f t="shared" ca="1" si="86"/>
        <v>-0.42753964692082896</v>
      </c>
    </row>
    <row r="192" spans="1:34" x14ac:dyDescent="0.2">
      <c r="A192" s="347">
        <f t="shared" ca="1" si="64"/>
        <v>0.1</v>
      </c>
      <c r="B192" s="304">
        <f t="shared" ca="1" si="65"/>
        <v>14.399999999999947</v>
      </c>
      <c r="D192" s="306">
        <f t="shared" ca="1" si="66"/>
        <v>-0.39166919201216749</v>
      </c>
      <c r="E192" s="307">
        <f t="shared" ca="1" si="67"/>
        <v>-9.9453234565284472</v>
      </c>
      <c r="F192" s="304">
        <f t="shared" ca="1" si="68"/>
        <v>9.9530328750058086</v>
      </c>
      <c r="G192" s="306">
        <f t="shared" ca="1" si="69"/>
        <v>22.871047998607928</v>
      </c>
      <c r="H192" s="307">
        <f t="shared" ca="1" si="70"/>
        <v>6.921049312838214</v>
      </c>
      <c r="I192" s="304">
        <f t="shared" ca="1" si="71"/>
        <v>23.895308329154616</v>
      </c>
      <c r="J192" s="306">
        <f t="shared" ca="1" si="72"/>
        <v>403.75869492822744</v>
      </c>
      <c r="K192" s="307">
        <f t="shared" ca="1" si="73"/>
        <v>1209.1232262795791</v>
      </c>
      <c r="L192" s="304">
        <f t="shared" ca="1" si="58"/>
        <v>1274.7549019552282</v>
      </c>
      <c r="M192" s="306">
        <f t="shared" ca="1" si="74"/>
        <v>0.29385122789325913</v>
      </c>
      <c r="N192" s="304">
        <f t="shared" ca="1" si="75"/>
        <v>16.836435163020681</v>
      </c>
      <c r="P192" s="310">
        <f t="shared" ca="1" si="76"/>
        <v>23</v>
      </c>
      <c r="Q192" s="304">
        <f t="shared" ca="1" si="77"/>
        <v>0</v>
      </c>
      <c r="R192" s="306">
        <f t="shared" ca="1" si="78"/>
        <v>0</v>
      </c>
      <c r="S192" s="307">
        <f t="shared" ca="1" si="79"/>
        <v>4.9930000000000021</v>
      </c>
      <c r="T192" s="304">
        <f t="shared" ca="1" si="59"/>
        <v>48.981330000000021</v>
      </c>
      <c r="U192" s="311">
        <f t="shared" ca="1" si="60"/>
        <v>0</v>
      </c>
      <c r="V192" s="306">
        <f t="shared" ca="1" si="61"/>
        <v>1.0853265268073691</v>
      </c>
      <c r="W192" s="304">
        <f t="shared" ca="1" si="62"/>
        <v>2.0106112781073078</v>
      </c>
      <c r="Y192" s="314" t="str">
        <f t="shared" ca="1" si="80"/>
        <v/>
      </c>
      <c r="Z192" s="315" t="str">
        <f t="shared" ca="1" si="81"/>
        <v/>
      </c>
      <c r="AA192" s="316" t="str">
        <f t="shared" ca="1" si="82"/>
        <v/>
      </c>
      <c r="AC192" s="310" t="e">
        <f t="shared" ca="1" si="83"/>
        <v>#N/A</v>
      </c>
      <c r="AD192" s="323" t="e">
        <f t="shared" ca="1" si="84"/>
        <v>#N/A</v>
      </c>
      <c r="AE192" s="324">
        <f t="shared" ca="1" si="63"/>
        <v>1209.1232262795791</v>
      </c>
      <c r="AG192" s="306">
        <f t="shared" ca="1" si="85"/>
        <v>-3.6179649646976006</v>
      </c>
      <c r="AH192" s="304">
        <f t="shared" ca="1" si="86"/>
        <v>-0.41438773372081206</v>
      </c>
    </row>
    <row r="193" spans="1:34" x14ac:dyDescent="0.2">
      <c r="A193" s="347">
        <f t="shared" ca="1" si="64"/>
        <v>0.1</v>
      </c>
      <c r="B193" s="304">
        <f t="shared" ca="1" si="65"/>
        <v>14.499999999999947</v>
      </c>
      <c r="D193" s="306">
        <f t="shared" ca="1" si="66"/>
        <v>-0.38542508321902852</v>
      </c>
      <c r="E193" s="307">
        <f t="shared" ca="1" si="67"/>
        <v>-9.9266341834237792</v>
      </c>
      <c r="F193" s="304">
        <f t="shared" ca="1" si="68"/>
        <v>9.9341138863157727</v>
      </c>
      <c r="G193" s="306">
        <f t="shared" ca="1" si="69"/>
        <v>22.832505490286024</v>
      </c>
      <c r="H193" s="307">
        <f t="shared" ca="1" si="70"/>
        <v>5.9283858944958361</v>
      </c>
      <c r="I193" s="304">
        <f t="shared" ca="1" si="71"/>
        <v>23.58959656878427</v>
      </c>
      <c r="J193" s="306">
        <f t="shared" ca="1" si="72"/>
        <v>406.04387260267214</v>
      </c>
      <c r="K193" s="307">
        <f t="shared" ca="1" si="73"/>
        <v>1209.7656980399458</v>
      </c>
      <c r="L193" s="304">
        <f t="shared" ca="1" si="58"/>
        <v>1276.0896013337983</v>
      </c>
      <c r="M193" s="306">
        <f t="shared" ca="1" si="74"/>
        <v>0.25403714977890163</v>
      </c>
      <c r="N193" s="304">
        <f t="shared" ca="1" si="75"/>
        <v>14.555256521863818</v>
      </c>
      <c r="P193" s="310">
        <f t="shared" ca="1" si="76"/>
        <v>23</v>
      </c>
      <c r="Q193" s="304">
        <f t="shared" ca="1" si="77"/>
        <v>0</v>
      </c>
      <c r="R193" s="306">
        <f t="shared" ca="1" si="78"/>
        <v>0</v>
      </c>
      <c r="S193" s="307">
        <f t="shared" ca="1" si="79"/>
        <v>4.9930000000000021</v>
      </c>
      <c r="T193" s="304">
        <f t="shared" ca="1" si="59"/>
        <v>48.981330000000021</v>
      </c>
      <c r="U193" s="311">
        <f t="shared" ca="1" si="60"/>
        <v>0</v>
      </c>
      <c r="V193" s="306">
        <f t="shared" ca="1" si="61"/>
        <v>1.0852565439715458</v>
      </c>
      <c r="W193" s="304">
        <f t="shared" ca="1" si="62"/>
        <v>1.9593673164187013</v>
      </c>
      <c r="Y193" s="314" t="str">
        <f t="shared" ca="1" si="80"/>
        <v/>
      </c>
      <c r="Z193" s="315" t="str">
        <f t="shared" ca="1" si="81"/>
        <v/>
      </c>
      <c r="AA193" s="316" t="str">
        <f t="shared" ca="1" si="82"/>
        <v/>
      </c>
      <c r="AC193" s="310" t="e">
        <f t="shared" ca="1" si="83"/>
        <v>#N/A</v>
      </c>
      <c r="AD193" s="323" t="e">
        <f t="shared" ca="1" si="84"/>
        <v>#N/A</v>
      </c>
      <c r="AE193" s="324">
        <f t="shared" ca="1" si="63"/>
        <v>1209.7656980399458</v>
      </c>
      <c r="AG193" s="306">
        <f t="shared" ca="1" si="85"/>
        <v>-3.2440594280832951</v>
      </c>
      <c r="AH193" s="304">
        <f t="shared" ca="1" si="86"/>
        <v>-0.4026860160439229</v>
      </c>
    </row>
    <row r="194" spans="1:34" x14ac:dyDescent="0.2">
      <c r="A194" s="347">
        <f t="shared" ca="1" si="64"/>
        <v>0.1</v>
      </c>
      <c r="B194" s="304">
        <f t="shared" ca="1" si="65"/>
        <v>14.599999999999946</v>
      </c>
      <c r="D194" s="306">
        <f t="shared" ca="1" si="66"/>
        <v>-0.37982832693191626</v>
      </c>
      <c r="E194" s="307">
        <f t="shared" ca="1" si="67"/>
        <v>-9.9086211914706919</v>
      </c>
      <c r="F194" s="304">
        <f t="shared" ca="1" si="68"/>
        <v>9.915898520759578</v>
      </c>
      <c r="G194" s="306">
        <f t="shared" ca="1" si="69"/>
        <v>22.794522657592832</v>
      </c>
      <c r="H194" s="307">
        <f t="shared" ca="1" si="70"/>
        <v>4.9375237753487671</v>
      </c>
      <c r="I194" s="304">
        <f t="shared" ca="1" si="71"/>
        <v>23.323151678528511</v>
      </c>
      <c r="J194" s="306">
        <f t="shared" ca="1" si="72"/>
        <v>408.32522401006611</v>
      </c>
      <c r="K194" s="307">
        <f t="shared" ca="1" si="73"/>
        <v>1210.3089935234382</v>
      </c>
      <c r="L194" s="304">
        <f t="shared" ca="1" si="58"/>
        <v>1277.3321214024911</v>
      </c>
      <c r="M194" s="306">
        <f t="shared" ca="1" si="74"/>
        <v>0.21331460888554432</v>
      </c>
      <c r="N194" s="304">
        <f t="shared" ca="1" si="75"/>
        <v>12.222026797625539</v>
      </c>
      <c r="P194" s="310">
        <f t="shared" ca="1" si="76"/>
        <v>23</v>
      </c>
      <c r="Q194" s="304">
        <f t="shared" ca="1" si="77"/>
        <v>0</v>
      </c>
      <c r="R194" s="306">
        <f t="shared" ca="1" si="78"/>
        <v>0</v>
      </c>
      <c r="S194" s="307">
        <f t="shared" ca="1" si="79"/>
        <v>4.9930000000000021</v>
      </c>
      <c r="T194" s="304">
        <f t="shared" ca="1" si="59"/>
        <v>48.981330000000021</v>
      </c>
      <c r="U194" s="311">
        <f t="shared" ca="1" si="60"/>
        <v>0</v>
      </c>
      <c r="V194" s="306">
        <f t="shared" ca="1" si="61"/>
        <v>1.0851973674670246</v>
      </c>
      <c r="W194" s="304">
        <f t="shared" ca="1" si="62"/>
        <v>1.9152506739461186</v>
      </c>
      <c r="Y194" s="314" t="str">
        <f t="shared" ca="1" si="80"/>
        <v/>
      </c>
      <c r="Z194" s="315" t="str">
        <f t="shared" ca="1" si="81"/>
        <v/>
      </c>
      <c r="AA194" s="316" t="str">
        <f t="shared" ca="1" si="82"/>
        <v/>
      </c>
      <c r="AC194" s="310" t="e">
        <f t="shared" ca="1" si="83"/>
        <v>#N/A</v>
      </c>
      <c r="AD194" s="323" t="e">
        <f t="shared" ca="1" si="84"/>
        <v>#N/A</v>
      </c>
      <c r="AE194" s="324">
        <f t="shared" ca="1" si="63"/>
        <v>1210.3089935234382</v>
      </c>
      <c r="AG194" s="306">
        <f t="shared" ca="1" si="85"/>
        <v>-2.8578090459870391</v>
      </c>
      <c r="AH194" s="304">
        <f t="shared" ca="1" si="86"/>
        <v>-0.39242285528113369</v>
      </c>
    </row>
    <row r="195" spans="1:34" x14ac:dyDescent="0.2">
      <c r="A195" s="347">
        <f t="shared" ca="1" si="64"/>
        <v>0.1</v>
      </c>
      <c r="B195" s="304">
        <f t="shared" ca="1" si="65"/>
        <v>14.699999999999946</v>
      </c>
      <c r="D195" s="306">
        <f t="shared" ca="1" si="66"/>
        <v>-0.37489299291777578</v>
      </c>
      <c r="E195" s="307">
        <f t="shared" ca="1" si="67"/>
        <v>-9.8912056077483417</v>
      </c>
      <c r="F195" s="304">
        <f t="shared" ca="1" si="68"/>
        <v>9.8983075892240837</v>
      </c>
      <c r="G195" s="306">
        <f t="shared" ca="1" si="69"/>
        <v>22.757033358301054</v>
      </c>
      <c r="H195" s="307">
        <f t="shared" ca="1" si="70"/>
        <v>3.9484032145739327</v>
      </c>
      <c r="I195" s="304">
        <f t="shared" ca="1" si="71"/>
        <v>23.097022648291375</v>
      </c>
      <c r="J195" s="306">
        <f t="shared" ca="1" si="72"/>
        <v>410.6028018108608</v>
      </c>
      <c r="K195" s="307">
        <f t="shared" ca="1" si="73"/>
        <v>1210.7532898729344</v>
      </c>
      <c r="L195" s="304">
        <f t="shared" ca="1" si="58"/>
        <v>1278.4827686727197</v>
      </c>
      <c r="M195" s="306">
        <f t="shared" ca="1" si="74"/>
        <v>0.17179234022249287</v>
      </c>
      <c r="N195" s="304">
        <f t="shared" ca="1" si="75"/>
        <v>9.8429760474243757</v>
      </c>
      <c r="P195" s="310">
        <f t="shared" ca="1" si="76"/>
        <v>23</v>
      </c>
      <c r="Q195" s="304">
        <f t="shared" ca="1" si="77"/>
        <v>0</v>
      </c>
      <c r="R195" s="306">
        <f t="shared" ca="1" si="78"/>
        <v>0</v>
      </c>
      <c r="S195" s="307">
        <f t="shared" ca="1" si="79"/>
        <v>4.9930000000000021</v>
      </c>
      <c r="T195" s="304">
        <f t="shared" ca="1" si="59"/>
        <v>48.981330000000021</v>
      </c>
      <c r="U195" s="311">
        <f t="shared" ca="1" si="60"/>
        <v>0</v>
      </c>
      <c r="V195" s="306">
        <f t="shared" ca="1" si="61"/>
        <v>1.0851489763399886</v>
      </c>
      <c r="W195" s="304">
        <f t="shared" ca="1" si="62"/>
        <v>1.8782084255349061</v>
      </c>
      <c r="Y195" s="314" t="str">
        <f t="shared" ca="1" si="80"/>
        <v/>
      </c>
      <c r="Z195" s="315" t="str">
        <f t="shared" ca="1" si="81"/>
        <v/>
      </c>
      <c r="AA195" s="316" t="str">
        <f t="shared" ca="1" si="82"/>
        <v/>
      </c>
      <c r="AC195" s="310" t="e">
        <f t="shared" ca="1" si="83"/>
        <v>#N/A</v>
      </c>
      <c r="AD195" s="323" t="e">
        <f t="shared" ca="1" si="84"/>
        <v>#N/A</v>
      </c>
      <c r="AE195" s="324">
        <f t="shared" ca="1" si="63"/>
        <v>1210.7532898729344</v>
      </c>
      <c r="AG195" s="306">
        <f t="shared" ca="1" si="85"/>
        <v>-2.460369441801697</v>
      </c>
      <c r="AH195" s="304">
        <f t="shared" ca="1" si="86"/>
        <v>-0.38358715680875582</v>
      </c>
    </row>
    <row r="196" spans="1:34" x14ac:dyDescent="0.2">
      <c r="A196" s="347">
        <f t="shared" ca="1" si="64"/>
        <v>0.1</v>
      </c>
      <c r="B196" s="304">
        <f t="shared" ca="1" si="65"/>
        <v>14.799999999999946</v>
      </c>
      <c r="D196" s="306">
        <f t="shared" ca="1" si="66"/>
        <v>-0.37063110488894774</v>
      </c>
      <c r="E196" s="307">
        <f t="shared" ca="1" si="67"/>
        <v>-9.8743054401214749</v>
      </c>
      <c r="F196" s="304">
        <f t="shared" ca="1" si="68"/>
        <v>9.881258793328092</v>
      </c>
      <c r="G196" s="306">
        <f t="shared" ca="1" si="69"/>
        <v>22.71997024781216</v>
      </c>
      <c r="H196" s="307">
        <f t="shared" ca="1" si="70"/>
        <v>2.9609726705617851</v>
      </c>
      <c r="I196" s="304">
        <f t="shared" ca="1" si="71"/>
        <v>22.91210176341934</v>
      </c>
      <c r="J196" s="306">
        <f t="shared" ca="1" si="72"/>
        <v>412.87665199116645</v>
      </c>
      <c r="K196" s="307">
        <f t="shared" ca="1" si="73"/>
        <v>1211.0987586671911</v>
      </c>
      <c r="L196" s="304">
        <f t="shared" ref="L196:L259" ca="1" si="87">SQRT(pos_x^2+pos_z^2)</f>
        <v>1279.5418449603928</v>
      </c>
      <c r="M196" s="306">
        <f t="shared" ca="1" si="74"/>
        <v>0.12959426702485993</v>
      </c>
      <c r="N196" s="304">
        <f t="shared" ca="1" si="75"/>
        <v>7.4252045496158896</v>
      </c>
      <c r="P196" s="310">
        <f t="shared" ca="1" si="76"/>
        <v>23</v>
      </c>
      <c r="Q196" s="304">
        <f t="shared" ca="1" si="77"/>
        <v>0</v>
      </c>
      <c r="R196" s="306">
        <f t="shared" ca="1" si="78"/>
        <v>0</v>
      </c>
      <c r="S196" s="307">
        <f t="shared" ca="1" si="79"/>
        <v>4.9930000000000021</v>
      </c>
      <c r="T196" s="304">
        <f t="shared" ref="T196:T259" ca="1" si="88">m*g</f>
        <v>48.981330000000021</v>
      </c>
      <c r="U196" s="311">
        <f t="shared" ref="U196:U259" ca="1" si="89">IF(pos_xz&lt;L_rampe,Poids*COS(Beta),0)</f>
        <v>0</v>
      </c>
      <c r="V196" s="306">
        <f t="shared" ref="V196:V259" ca="1" si="90">Rho_moyen*(20000-Alt_rampe-pos_z)/(20000+Alt_rampe+pos_z)</f>
        <v>1.0851113505483927</v>
      </c>
      <c r="W196" s="304">
        <f t="shared" ref="W196:W259" ca="1" si="91">1/2*Rho*Sref*Cx*vit_xz^2</f>
        <v>1.8481898650974984</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1211.0987586671911</v>
      </c>
      <c r="AG196" s="306">
        <f t="shared" ca="1" si="85"/>
        <v>-2.0531738865723619</v>
      </c>
      <c r="AH196" s="304">
        <f t="shared" ca="1" si="86"/>
        <v>-0.37616832075603951</v>
      </c>
    </row>
    <row r="197" spans="1:34" x14ac:dyDescent="0.2">
      <c r="A197" s="347">
        <f t="shared" ref="A197:A260" ca="1" si="93">IF(B196+0.01&lt;=T_ini+ROUNDUP(Temps_fin_propu,0), 0.01, IF(K196&gt;0, 0.1, 0.0001))</f>
        <v>0.1</v>
      </c>
      <c r="B197" s="304">
        <f t="shared" ref="B197:B260" ca="1" si="94">B196+pas</f>
        <v>14.899999999999945</v>
      </c>
      <c r="D197" s="306">
        <f t="shared" ref="D197:D260" ca="1" si="95">IF(AND(L196&lt;L_rampe,Poussee&lt;Poids*SIN(M196)),0,(-W196+Poussee)/m*COS(M196)-U196/m*SIN(M196))</f>
        <v>-0.367052213237753</v>
      </c>
      <c r="E197" s="307">
        <f t="shared" ref="E197:E260" ca="1" si="96">IF(AND(L196&lt;L_rampe,Poussee&lt;Poids*SIN(M196)),0,(-W196+Poussee)/m*SIN(M196)+U196/m*COS(M196)-Poids/m)</f>
        <v>-9.8578359592997646</v>
      </c>
      <c r="F197" s="304">
        <f t="shared" ref="F197:F260" ca="1" si="97">SQRT(acc_x^2+acc_z^2)</f>
        <v>9.8646671067860296</v>
      </c>
      <c r="G197" s="306">
        <f t="shared" ref="G197:G260" ca="1" si="98">G196+acc_x*pas</f>
        <v>22.683265026488385</v>
      </c>
      <c r="H197" s="307">
        <f t="shared" ref="H197:H260" ca="1" si="99">H196+acc_z*pas</f>
        <v>1.9751890746318086</v>
      </c>
      <c r="I197" s="304">
        <f t="shared" ref="I197:I260" ca="1" si="100">SQRT(vit_x^2+vit_z^2)</f>
        <v>22.76909932655343</v>
      </c>
      <c r="J197" s="306">
        <f t="shared" ref="J197:J260" ca="1" si="101">J196+0.5*(vit_x+G196)*pas*(K196&gt;=0)</f>
        <v>415.14681375488146</v>
      </c>
      <c r="K197" s="307">
        <f t="shared" ref="K197:K260" ca="1" si="102">K196+0.5*(vit_z+H196)*pas</f>
        <v>1211.3455667544508</v>
      </c>
      <c r="L197" s="304">
        <f t="shared" ca="1" si="87"/>
        <v>1280.5096481739183</v>
      </c>
      <c r="M197" s="306">
        <f t="shared" ref="M197:M260" ca="1" si="103">IF(AND(L196&gt;L_rampe,G197&gt;0),ATAN2(G197,H197),$M$4)</f>
        <v>8.6857841794207122E-2</v>
      </c>
      <c r="N197" s="304">
        <f t="shared" ref="N197:N260" ca="1" si="104">DEGREES(Beta)</f>
        <v>4.9765877524230779</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4.9930000000000021</v>
      </c>
      <c r="T197" s="304">
        <f t="shared" ca="1" si="88"/>
        <v>48.981330000000021</v>
      </c>
      <c r="U197" s="311">
        <f t="shared" ca="1" si="89"/>
        <v>0</v>
      </c>
      <c r="V197" s="306">
        <f t="shared" ca="1" si="90"/>
        <v>1.0850844708692138</v>
      </c>
      <c r="W197" s="304">
        <f t="shared" ca="1" si="91"/>
        <v>1.8251462497400597</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1211.3455667544508</v>
      </c>
      <c r="AG197" s="306">
        <f t="shared" ref="AG197:AG260" ca="1" si="114">IF(AND(L196&lt;L_rampe,Poussee&lt;Poids*SIN(M196)),0,(-W196+Poussee)/m-Poids*SIN(M196)/m)</f>
        <v>-1.6379203714274428</v>
      </c>
      <c r="AH197" s="304">
        <f t="shared" ref="AH197:AH260" ca="1" si="115">IF(AND(L196&lt;L_rampe,Poussee&lt;Poids*SIN(M196)), g*SIN(M196), (-W196+Poussee)/m)</f>
        <v>-0.37015619168786251</v>
      </c>
    </row>
    <row r="198" spans="1:34" x14ac:dyDescent="0.2">
      <c r="A198" s="347">
        <f t="shared" ca="1" si="93"/>
        <v>0.1</v>
      </c>
      <c r="B198" s="304">
        <f t="shared" ca="1" si="94"/>
        <v>14.999999999999945</v>
      </c>
      <c r="D198" s="306">
        <f t="shared" ca="1" si="95"/>
        <v>-0.36416300131329243</v>
      </c>
      <c r="E198" s="307">
        <f t="shared" ca="1" si="96"/>
        <v>-9.8417101960735902</v>
      </c>
      <c r="F198" s="304">
        <f t="shared" ca="1" si="97"/>
        <v>9.8484452719718334</v>
      </c>
      <c r="G198" s="306">
        <f t="shared" ca="1" si="98"/>
        <v>22.646848726357057</v>
      </c>
      <c r="H198" s="307">
        <f t="shared" ca="1" si="99"/>
        <v>0.99101805502444951</v>
      </c>
      <c r="I198" s="304">
        <f t="shared" ca="1" si="100"/>
        <v>22.668521654926789</v>
      </c>
      <c r="J198" s="306">
        <f t="shared" ca="1" si="101"/>
        <v>417.41331944252374</v>
      </c>
      <c r="K198" s="307">
        <f t="shared" ca="1" si="102"/>
        <v>1211.4938771109337</v>
      </c>
      <c r="L198" s="304">
        <f t="shared" ca="1" si="87"/>
        <v>1281.3864731318606</v>
      </c>
      <c r="M198" s="306">
        <f t="shared" ca="1" si="103"/>
        <v>4.3731744924441249E-2</v>
      </c>
      <c r="N198" s="304">
        <f t="shared" ca="1" si="104"/>
        <v>2.5056444149131427</v>
      </c>
      <c r="P198" s="310">
        <f t="shared" ca="1" si="105"/>
        <v>23</v>
      </c>
      <c r="Q198" s="304">
        <f t="shared" ca="1" si="106"/>
        <v>0</v>
      </c>
      <c r="R198" s="306">
        <f t="shared" ca="1" si="107"/>
        <v>0</v>
      </c>
      <c r="S198" s="307">
        <f t="shared" ca="1" si="108"/>
        <v>4.9930000000000021</v>
      </c>
      <c r="T198" s="304">
        <f t="shared" ca="1" si="88"/>
        <v>48.981330000000021</v>
      </c>
      <c r="U198" s="311">
        <f t="shared" ca="1" si="89"/>
        <v>0</v>
      </c>
      <c r="V198" s="306">
        <f t="shared" ca="1" si="90"/>
        <v>1.0850683188031045</v>
      </c>
      <c r="W198" s="304">
        <f t="shared" ca="1" si="91"/>
        <v>1.8090305403531886</v>
      </c>
      <c r="Y198" s="314" t="str">
        <f t="shared" ca="1" si="109"/>
        <v/>
      </c>
      <c r="Z198" s="315" t="str">
        <f t="shared" ca="1" si="110"/>
        <v/>
      </c>
      <c r="AA198" s="316" t="str">
        <f t="shared" ca="1" si="111"/>
        <v/>
      </c>
      <c r="AC198" s="310">
        <f t="shared" ca="1" si="112"/>
        <v>14.999999999999945</v>
      </c>
      <c r="AD198" s="323">
        <f t="shared" ca="1" si="113"/>
        <v>417.41331944252374</v>
      </c>
      <c r="AE198" s="324">
        <f t="shared" ca="1" si="92"/>
        <v>1211.4938771109337</v>
      </c>
      <c r="AG198" s="306">
        <f t="shared" ca="1" si="114"/>
        <v>-1.216545456161475</v>
      </c>
      <c r="AH198" s="304">
        <f t="shared" ca="1" si="115"/>
        <v>-0.36554100735831341</v>
      </c>
    </row>
    <row r="199" spans="1:34" x14ac:dyDescent="0.2">
      <c r="A199" s="347">
        <f t="shared" ca="1" si="93"/>
        <v>0.1</v>
      </c>
      <c r="B199" s="304">
        <f t="shared" ca="1" si="94"/>
        <v>15.099999999999945</v>
      </c>
      <c r="D199" s="306">
        <f t="shared" ca="1" si="95"/>
        <v>-0.36196694607749702</v>
      </c>
      <c r="E199" s="307">
        <f t="shared" ca="1" si="96"/>
        <v>-9.8258395449724265</v>
      </c>
      <c r="F199" s="304">
        <f t="shared" ca="1" si="97"/>
        <v>9.8325044029279027</v>
      </c>
      <c r="G199" s="306">
        <f t="shared" ca="1" si="98"/>
        <v>22.610652031749307</v>
      </c>
      <c r="H199" s="307">
        <f t="shared" ca="1" si="99"/>
        <v>8.4341005272068337E-3</v>
      </c>
      <c r="I199" s="304">
        <f t="shared" ca="1" si="100"/>
        <v>22.61065360477005</v>
      </c>
      <c r="J199" s="306">
        <f t="shared" ca="1" si="101"/>
        <v>419.67619448042905</v>
      </c>
      <c r="K199" s="307">
        <f t="shared" ca="1" si="102"/>
        <v>1211.5438497187113</v>
      </c>
      <c r="L199" s="304">
        <f t="shared" ca="1" si="87"/>
        <v>1282.1726124063055</v>
      </c>
      <c r="M199" s="306">
        <f t="shared" ca="1" si="103"/>
        <v>3.7301445903421528E-4</v>
      </c>
      <c r="N199" s="304">
        <f t="shared" ca="1" si="104"/>
        <v>2.1372154200016077E-2</v>
      </c>
      <c r="P199" s="310">
        <f t="shared" ca="1" si="105"/>
        <v>23</v>
      </c>
      <c r="Q199" s="304">
        <f t="shared" ca="1" si="106"/>
        <v>0</v>
      </c>
      <c r="R199" s="306">
        <f t="shared" ca="1" si="107"/>
        <v>0</v>
      </c>
      <c r="S199" s="307">
        <f t="shared" ca="1" si="108"/>
        <v>4.9930000000000021</v>
      </c>
      <c r="T199" s="304">
        <f t="shared" ca="1" si="88"/>
        <v>48.981330000000021</v>
      </c>
      <c r="U199" s="311">
        <f t="shared" ca="1" si="89"/>
        <v>0</v>
      </c>
      <c r="V199" s="306">
        <f t="shared" ca="1" si="90"/>
        <v>1.0850628764770369</v>
      </c>
      <c r="W199" s="304">
        <f t="shared" ca="1" si="91"/>
        <v>1.7997971400778228</v>
      </c>
      <c r="Y199" s="314" t="str">
        <f t="shared" ca="1" si="109"/>
        <v>Apogée</v>
      </c>
      <c r="Z199" s="315" t="str">
        <f t="shared" ca="1" si="110"/>
        <v/>
      </c>
      <c r="AA199" s="316" t="str">
        <f t="shared" ca="1" si="111"/>
        <v/>
      </c>
      <c r="AC199" s="310" t="e">
        <f t="shared" ca="1" si="112"/>
        <v>#N/A</v>
      </c>
      <c r="AD199" s="323" t="e">
        <f t="shared" ca="1" si="113"/>
        <v>#N/A</v>
      </c>
      <c r="AE199" s="324">
        <f t="shared" ca="1" si="92"/>
        <v>1211.5438497187113</v>
      </c>
      <c r="AG199" s="306">
        <f t="shared" ca="1" si="114"/>
        <v>-0.79118503357281833</v>
      </c>
      <c r="AH199" s="304">
        <f t="shared" ca="1" si="115"/>
        <v>-0.36231334675609611</v>
      </c>
    </row>
    <row r="200" spans="1:34" x14ac:dyDescent="0.2">
      <c r="A200" s="347">
        <f t="shared" ca="1" si="93"/>
        <v>0.1</v>
      </c>
      <c r="B200" s="304">
        <f t="shared" ca="1" si="94"/>
        <v>15.199999999999944</v>
      </c>
      <c r="D200" s="306">
        <f t="shared" ca="1" si="95"/>
        <v>-0.36046405264693143</v>
      </c>
      <c r="E200" s="307">
        <f t="shared" ca="1" si="96"/>
        <v>-9.810134458309836</v>
      </c>
      <c r="F200" s="304">
        <f t="shared" ca="1" si="97"/>
        <v>9.8167546787810007</v>
      </c>
      <c r="G200" s="306">
        <f t="shared" ca="1" si="98"/>
        <v>22.574605626484615</v>
      </c>
      <c r="H200" s="307">
        <f t="shared" ca="1" si="99"/>
        <v>-0.97257934530377677</v>
      </c>
      <c r="I200" s="304">
        <f t="shared" ca="1" si="100"/>
        <v>22.595546680136383</v>
      </c>
      <c r="J200" s="306">
        <f t="shared" ca="1" si="101"/>
        <v>421.93545736334073</v>
      </c>
      <c r="K200" s="307">
        <f t="shared" ca="1" si="102"/>
        <v>1211.4956424564725</v>
      </c>
      <c r="L200" s="304">
        <f t="shared" ca="1" si="87"/>
        <v>1282.8683571869067</v>
      </c>
      <c r="M200" s="306">
        <f t="shared" ca="1" si="103"/>
        <v>-4.3056267924013153E-2</v>
      </c>
      <c r="N200" s="304">
        <f t="shared" ca="1" si="104"/>
        <v>-2.4669424336304564</v>
      </c>
      <c r="P200" s="310">
        <f t="shared" ca="1" si="105"/>
        <v>23</v>
      </c>
      <c r="Q200" s="304">
        <f t="shared" ca="1" si="106"/>
        <v>0</v>
      </c>
      <c r="R200" s="306">
        <f t="shared" ca="1" si="107"/>
        <v>0</v>
      </c>
      <c r="S200" s="307">
        <f t="shared" ca="1" si="108"/>
        <v>4.9930000000000021</v>
      </c>
      <c r="T200" s="304">
        <f t="shared" ca="1" si="88"/>
        <v>48.981330000000021</v>
      </c>
      <c r="U200" s="311">
        <f t="shared" ca="1" si="89"/>
        <v>0</v>
      </c>
      <c r="V200" s="306">
        <f t="shared" ca="1" si="90"/>
        <v>1.0850681265456197</v>
      </c>
      <c r="W200" s="304">
        <f t="shared" ca="1" si="91"/>
        <v>1.7974016323287134</v>
      </c>
      <c r="Y200" s="314" t="str">
        <f t="shared" ca="1" si="109"/>
        <v/>
      </c>
      <c r="Z200" s="315" t="str">
        <f t="shared" ca="1" si="110"/>
        <v>Para</v>
      </c>
      <c r="AA200" s="316" t="str">
        <f t="shared" ca="1" si="111"/>
        <v/>
      </c>
      <c r="AC200" s="310" t="e">
        <f t="shared" ca="1" si="112"/>
        <v>#N/A</v>
      </c>
      <c r="AD200" s="323" t="e">
        <f t="shared" ca="1" si="113"/>
        <v>#N/A</v>
      </c>
      <c r="AE200" s="324">
        <f t="shared" ca="1" si="92"/>
        <v>1211.4956424564725</v>
      </c>
      <c r="AG200" s="306">
        <f t="shared" ca="1" si="114"/>
        <v>-0.3641233494826458</v>
      </c>
      <c r="AH200" s="304">
        <f t="shared" ca="1" si="115"/>
        <v>-0.36046407772437855</v>
      </c>
    </row>
    <row r="201" spans="1:34" x14ac:dyDescent="0.2">
      <c r="A201" s="347">
        <f t="shared" ca="1" si="93"/>
        <v>0.1</v>
      </c>
      <c r="B201" s="304">
        <f t="shared" ca="1" si="94"/>
        <v>15.299999999999944</v>
      </c>
      <c r="D201" s="306">
        <f t="shared" ca="1" si="95"/>
        <v>-0.35965067898870201</v>
      </c>
      <c r="E201" s="307">
        <f t="shared" ca="1" si="96"/>
        <v>-9.7945052078562771</v>
      </c>
      <c r="F201" s="304">
        <f t="shared" ca="1" si="97"/>
        <v>9.801106104803722</v>
      </c>
      <c r="G201" s="306">
        <f t="shared" ca="1" si="98"/>
        <v>22.538640558585744</v>
      </c>
      <c r="H201" s="307">
        <f t="shared" ca="1" si="99"/>
        <v>-1.9520298660894047</v>
      </c>
      <c r="I201" s="304">
        <f t="shared" ca="1" si="100"/>
        <v>22.623013478032302</v>
      </c>
      <c r="J201" s="306">
        <f t="shared" ca="1" si="101"/>
        <v>424.19111967259425</v>
      </c>
      <c r="K201" s="307">
        <f t="shared" ca="1" si="102"/>
        <v>1211.3494119959028</v>
      </c>
      <c r="L201" s="304">
        <f t="shared" ca="1" si="87"/>
        <v>1283.4739981596465</v>
      </c>
      <c r="M201" s="306">
        <f t="shared" ca="1" si="103"/>
        <v>-8.639256674023614E-2</v>
      </c>
      <c r="N201" s="304">
        <f t="shared" ca="1" si="104"/>
        <v>-4.949929455517819</v>
      </c>
      <c r="P201" s="310">
        <f t="shared" ca="1" si="105"/>
        <v>23</v>
      </c>
      <c r="Q201" s="304">
        <f t="shared" ca="1" si="106"/>
        <v>0</v>
      </c>
      <c r="R201" s="306">
        <f t="shared" ca="1" si="107"/>
        <v>0</v>
      </c>
      <c r="S201" s="307">
        <f t="shared" ca="1" si="108"/>
        <v>4.9930000000000021</v>
      </c>
      <c r="T201" s="304">
        <f t="shared" ca="1" si="88"/>
        <v>48.981330000000021</v>
      </c>
      <c r="U201" s="311">
        <f t="shared" ca="1" si="89"/>
        <v>0</v>
      </c>
      <c r="V201" s="306">
        <f t="shared" ca="1" si="90"/>
        <v>1.0850840520918701</v>
      </c>
      <c r="W201" s="304">
        <f t="shared" ca="1" si="91"/>
        <v>1.8018005202729674</v>
      </c>
      <c r="Y201" s="314" t="str">
        <f t="shared" ca="1" si="109"/>
        <v/>
      </c>
      <c r="Z201" s="315" t="str">
        <f t="shared" ca="1" si="110"/>
        <v/>
      </c>
      <c r="AA201" s="316" t="str">
        <f t="shared" ca="1" si="111"/>
        <v/>
      </c>
      <c r="AC201" s="310" t="e">
        <f t="shared" ca="1" si="112"/>
        <v>#N/A</v>
      </c>
      <c r="AD201" s="323" t="e">
        <f t="shared" ca="1" si="113"/>
        <v>#N/A</v>
      </c>
      <c r="AE201" s="324" t="e">
        <f t="shared" ca="1" si="92"/>
        <v>#N/A</v>
      </c>
      <c r="AG201" s="306">
        <f t="shared" ca="1" si="114"/>
        <v>6.2267191012500556E-2</v>
      </c>
      <c r="AH201" s="304">
        <f t="shared" ca="1" si="115"/>
        <v>-0.35998430449203139</v>
      </c>
    </row>
    <row r="202" spans="1:34" x14ac:dyDescent="0.2">
      <c r="A202" s="347">
        <f t="shared" ca="1" si="93"/>
        <v>0.1</v>
      </c>
      <c r="B202" s="304">
        <f t="shared" ca="1" si="94"/>
        <v>15.399999999999944</v>
      </c>
      <c r="D202" s="306">
        <f t="shared" ca="1" si="95"/>
        <v>-0.35951946207030705</v>
      </c>
      <c r="E202" s="307">
        <f t="shared" ca="1" si="96"/>
        <v>-9.77886268603568</v>
      </c>
      <c r="F202" s="304">
        <f t="shared" ca="1" si="97"/>
        <v>9.7854693130144899</v>
      </c>
      <c r="G202" s="306">
        <f t="shared" ca="1" si="98"/>
        <v>22.502688612378712</v>
      </c>
      <c r="H202" s="307">
        <f t="shared" ca="1" si="99"/>
        <v>-2.9299161346929727</v>
      </c>
      <c r="I202" s="304">
        <f t="shared" ca="1" si="100"/>
        <v>22.69262883277327</v>
      </c>
      <c r="J202" s="306">
        <f t="shared" ca="1" si="101"/>
        <v>426.44318613114245</v>
      </c>
      <c r="K202" s="307">
        <f t="shared" ca="1" si="102"/>
        <v>1211.1053146958636</v>
      </c>
      <c r="L202" s="304">
        <f t="shared" ca="1" si="87"/>
        <v>1283.9898263935922</v>
      </c>
      <c r="M202" s="306">
        <f t="shared" ca="1" si="103"/>
        <v>-0.12947456266091834</v>
      </c>
      <c r="N202" s="304">
        <f t="shared" ca="1" si="104"/>
        <v>-7.4183459947727384</v>
      </c>
      <c r="P202" s="310">
        <f t="shared" ca="1" si="105"/>
        <v>23</v>
      </c>
      <c r="Q202" s="304">
        <f t="shared" ca="1" si="106"/>
        <v>0</v>
      </c>
      <c r="R202" s="306">
        <f t="shared" ca="1" si="107"/>
        <v>0</v>
      </c>
      <c r="S202" s="307">
        <f t="shared" ca="1" si="108"/>
        <v>4.9930000000000021</v>
      </c>
      <c r="T202" s="304">
        <f t="shared" ca="1" si="88"/>
        <v>48.981330000000021</v>
      </c>
      <c r="U202" s="311">
        <f t="shared" ca="1" si="89"/>
        <v>0</v>
      </c>
      <c r="V202" s="306">
        <f t="shared" ca="1" si="90"/>
        <v>1.0851106365282592</v>
      </c>
      <c r="W202" s="304">
        <f t="shared" ca="1" si="91"/>
        <v>1.8129509698041693</v>
      </c>
      <c r="Y202" s="314" t="str">
        <f t="shared" ca="1" si="109"/>
        <v/>
      </c>
      <c r="Z202" s="315" t="str">
        <f t="shared" ca="1" si="110"/>
        <v/>
      </c>
      <c r="AA202" s="316" t="str">
        <f t="shared" ca="1" si="111"/>
        <v/>
      </c>
      <c r="AC202" s="310" t="e">
        <f t="shared" ca="1" si="112"/>
        <v>#N/A</v>
      </c>
      <c r="AD202" s="323" t="e">
        <f t="shared" ca="1" si="113"/>
        <v>#N/A</v>
      </c>
      <c r="AE202" s="324" t="e">
        <f t="shared" ca="1" si="92"/>
        <v>#N/A</v>
      </c>
      <c r="AG202" s="306">
        <f t="shared" ca="1" si="114"/>
        <v>0.48559189962811494</v>
      </c>
      <c r="AH202" s="304">
        <f t="shared" ca="1" si="115"/>
        <v>-0.36086531549628814</v>
      </c>
    </row>
    <row r="203" spans="1:34" x14ac:dyDescent="0.2">
      <c r="A203" s="347">
        <f t="shared" ca="1" si="93"/>
        <v>0.1</v>
      </c>
      <c r="B203" s="304">
        <f t="shared" ca="1" si="94"/>
        <v>15.499999999999943</v>
      </c>
      <c r="D203" s="306">
        <f t="shared" ca="1" si="95"/>
        <v>-0.36005935051830718</v>
      </c>
      <c r="E203" s="307">
        <f t="shared" ca="1" si="96"/>
        <v>-9.7631192152767774</v>
      </c>
      <c r="F203" s="304">
        <f t="shared" ca="1" si="97"/>
        <v>9.7697563709440729</v>
      </c>
      <c r="G203" s="306">
        <f t="shared" ca="1" si="98"/>
        <v>22.466682677326883</v>
      </c>
      <c r="H203" s="307">
        <f t="shared" ca="1" si="99"/>
        <v>-3.9062280562206504</v>
      </c>
      <c r="I203" s="304">
        <f t="shared" ca="1" si="100"/>
        <v>22.803737591695473</v>
      </c>
      <c r="J203" s="306">
        <f t="shared" ca="1" si="101"/>
        <v>428.69165469562773</v>
      </c>
      <c r="K203" s="307">
        <f t="shared" ca="1" si="102"/>
        <v>1210.7635074863178</v>
      </c>
      <c r="L203" s="304">
        <f t="shared" ca="1" si="87"/>
        <v>1284.4161342284074</v>
      </c>
      <c r="M203" s="306">
        <f t="shared" ca="1" si="103"/>
        <v>-0.17214669874156835</v>
      </c>
      <c r="N203" s="304">
        <f t="shared" ca="1" si="104"/>
        <v>-9.8632792950019059</v>
      </c>
      <c r="P203" s="310">
        <f t="shared" ca="1" si="105"/>
        <v>23</v>
      </c>
      <c r="Q203" s="304">
        <f t="shared" ca="1" si="106"/>
        <v>0</v>
      </c>
      <c r="R203" s="306">
        <f t="shared" ca="1" si="107"/>
        <v>0</v>
      </c>
      <c r="S203" s="307">
        <f t="shared" ca="1" si="108"/>
        <v>4.9930000000000021</v>
      </c>
      <c r="T203" s="304">
        <f t="shared" ca="1" si="88"/>
        <v>48.981330000000021</v>
      </c>
      <c r="U203" s="311">
        <f t="shared" ca="1" si="89"/>
        <v>0</v>
      </c>
      <c r="V203" s="306">
        <f t="shared" ca="1" si="90"/>
        <v>1.0851478634989025</v>
      </c>
      <c r="W203" s="304">
        <f t="shared" ca="1" si="91"/>
        <v>1.830810558112236</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0.90350118614159647</v>
      </c>
      <c r="AH203" s="304">
        <f t="shared" ca="1" si="115"/>
        <v>-0.3630985319055014</v>
      </c>
    </row>
    <row r="204" spans="1:34" x14ac:dyDescent="0.2">
      <c r="A204" s="347">
        <f t="shared" ca="1" si="93"/>
        <v>0.1</v>
      </c>
      <c r="B204" s="304">
        <f t="shared" ca="1" si="94"/>
        <v>15.599999999999943</v>
      </c>
      <c r="D204" s="306">
        <f t="shared" ca="1" si="95"/>
        <v>-0.3612557419921793</v>
      </c>
      <c r="E204" s="307">
        <f t="shared" ca="1" si="96"/>
        <v>-9.7471893334183797</v>
      </c>
      <c r="F204" s="304">
        <f t="shared" ca="1" si="97"/>
        <v>9.7538815664650844</v>
      </c>
      <c r="G204" s="306">
        <f t="shared" ca="1" si="98"/>
        <v>22.430557103127665</v>
      </c>
      <c r="H204" s="307">
        <f t="shared" ca="1" si="99"/>
        <v>-4.8809469895624886</v>
      </c>
      <c r="I204" s="304">
        <f t="shared" ca="1" si="100"/>
        <v>22.955468530866234</v>
      </c>
      <c r="J204" s="306">
        <f t="shared" ca="1" si="101"/>
        <v>430.93651668465048</v>
      </c>
      <c r="K204" s="307">
        <f t="shared" ca="1" si="102"/>
        <v>1210.3241487340288</v>
      </c>
      <c r="L204" s="304">
        <f t="shared" ca="1" si="87"/>
        <v>1284.7532161551694</v>
      </c>
      <c r="M204" s="306">
        <f t="shared" ca="1" si="103"/>
        <v>-0.2142624117150557</v>
      </c>
      <c r="N204" s="304">
        <f t="shared" ca="1" si="104"/>
        <v>-12.276331899567097</v>
      </c>
      <c r="P204" s="310">
        <f t="shared" ca="1" si="105"/>
        <v>23</v>
      </c>
      <c r="Q204" s="304">
        <f t="shared" ca="1" si="106"/>
        <v>0</v>
      </c>
      <c r="R204" s="306">
        <f t="shared" ca="1" si="107"/>
        <v>0</v>
      </c>
      <c r="S204" s="307">
        <f t="shared" ca="1" si="108"/>
        <v>4.9930000000000021</v>
      </c>
      <c r="T204" s="304">
        <f t="shared" ca="1" si="88"/>
        <v>48.981330000000021</v>
      </c>
      <c r="U204" s="311">
        <f t="shared" ca="1" si="89"/>
        <v>0</v>
      </c>
      <c r="V204" s="306">
        <f t="shared" ca="1" si="90"/>
        <v>1.0851957167837365</v>
      </c>
      <c r="W204" s="304">
        <f t="shared" ca="1" si="91"/>
        <v>1.8553370299207577</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1.3137550895912378</v>
      </c>
      <c r="AH204" s="304">
        <f t="shared" ca="1" si="115"/>
        <v>-0.36667545726261469</v>
      </c>
    </row>
    <row r="205" spans="1:34" x14ac:dyDescent="0.2">
      <c r="A205" s="347">
        <f t="shared" ca="1" si="93"/>
        <v>0.1</v>
      </c>
      <c r="B205" s="304">
        <f t="shared" ca="1" si="94"/>
        <v>15.699999999999942</v>
      </c>
      <c r="D205" s="306">
        <f t="shared" ca="1" si="95"/>
        <v>-0.36309071680949218</v>
      </c>
      <c r="E205" s="307">
        <f t="shared" ca="1" si="96"/>
        <v>-9.7309905249788802</v>
      </c>
      <c r="F205" s="304">
        <f t="shared" ca="1" si="97"/>
        <v>9.7377621384927018</v>
      </c>
      <c r="G205" s="306">
        <f t="shared" ca="1" si="98"/>
        <v>22.394248031446715</v>
      </c>
      <c r="H205" s="307">
        <f t="shared" ca="1" si="99"/>
        <v>-5.8540460420603768</v>
      </c>
      <c r="I205" s="304">
        <f t="shared" ca="1" si="100"/>
        <v>23.146753551125002</v>
      </c>
      <c r="J205" s="306">
        <f t="shared" ca="1" si="101"/>
        <v>433.17775694137919</v>
      </c>
      <c r="K205" s="307">
        <f t="shared" ca="1" si="102"/>
        <v>1209.7873990824476</v>
      </c>
      <c r="L205" s="304">
        <f t="shared" ca="1" si="87"/>
        <v>1285.0013696830979</v>
      </c>
      <c r="M205" s="306">
        <f t="shared" ca="1" si="103"/>
        <v>-0.25568688862289257</v>
      </c>
      <c r="N205" s="304">
        <f t="shared" ca="1" si="104"/>
        <v>-14.64977959492329</v>
      </c>
      <c r="P205" s="310">
        <f t="shared" ca="1" si="105"/>
        <v>23</v>
      </c>
      <c r="Q205" s="304">
        <f t="shared" ca="1" si="106"/>
        <v>0</v>
      </c>
      <c r="R205" s="306">
        <f t="shared" ca="1" si="107"/>
        <v>0</v>
      </c>
      <c r="S205" s="307">
        <f t="shared" ca="1" si="108"/>
        <v>4.9930000000000021</v>
      </c>
      <c r="T205" s="304">
        <f t="shared" ca="1" si="88"/>
        <v>48.981330000000021</v>
      </c>
      <c r="U205" s="311">
        <f t="shared" ca="1" si="89"/>
        <v>0</v>
      </c>
      <c r="V205" s="306">
        <f t="shared" ca="1" si="90"/>
        <v>1.0852541802054922</v>
      </c>
      <c r="W205" s="304">
        <f t="shared" ca="1" si="91"/>
        <v>1.8864880633497583</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1.7142809260648497</v>
      </c>
      <c r="AH205" s="304">
        <f t="shared" ca="1" si="115"/>
        <v>-0.37158762866428136</v>
      </c>
    </row>
    <row r="206" spans="1:34" x14ac:dyDescent="0.2">
      <c r="A206" s="347">
        <f t="shared" ca="1" si="93"/>
        <v>0.1</v>
      </c>
      <c r="B206" s="304">
        <f t="shared" ca="1" si="94"/>
        <v>15.799999999999942</v>
      </c>
      <c r="D206" s="306">
        <f t="shared" ca="1" si="95"/>
        <v>-0.36554335361981055</v>
      </c>
      <c r="E206" s="307">
        <f t="shared" ca="1" si="96"/>
        <v>-9.7144438723972968</v>
      </c>
      <c r="F206" s="304">
        <f t="shared" ca="1" si="97"/>
        <v>9.721318927662697</v>
      </c>
      <c r="G206" s="306">
        <f t="shared" ca="1" si="98"/>
        <v>22.357693696084734</v>
      </c>
      <c r="H206" s="307">
        <f t="shared" ca="1" si="99"/>
        <v>-6.8254904293001069</v>
      </c>
      <c r="I206" s="304">
        <f t="shared" ca="1" si="100"/>
        <v>23.37635101996063</v>
      </c>
      <c r="J206" s="306">
        <f t="shared" ca="1" si="101"/>
        <v>435.41535402775577</v>
      </c>
      <c r="K206" s="307">
        <f t="shared" ca="1" si="102"/>
        <v>1209.1534222588796</v>
      </c>
      <c r="L206" s="304">
        <f t="shared" ca="1" si="87"/>
        <v>1285.1608961851728</v>
      </c>
      <c r="M206" s="306">
        <f t="shared" ca="1" si="103"/>
        <v>-0.29629923439952299</v>
      </c>
      <c r="N206" s="304">
        <f t="shared" ca="1" si="104"/>
        <v>-16.976695604050168</v>
      </c>
      <c r="P206" s="310">
        <f t="shared" ca="1" si="105"/>
        <v>23</v>
      </c>
      <c r="Q206" s="304">
        <f t="shared" ca="1" si="106"/>
        <v>0</v>
      </c>
      <c r="R206" s="306">
        <f t="shared" ca="1" si="107"/>
        <v>0</v>
      </c>
      <c r="S206" s="307">
        <f t="shared" ca="1" si="108"/>
        <v>4.9930000000000021</v>
      </c>
      <c r="T206" s="304">
        <f t="shared" ca="1" si="88"/>
        <v>48.981330000000021</v>
      </c>
      <c r="U206" s="311">
        <f t="shared" ca="1" si="89"/>
        <v>0</v>
      </c>
      <c r="V206" s="306">
        <f t="shared" ca="1" si="90"/>
        <v>1.0853232375402027</v>
      </c>
      <c r="W206" s="304">
        <f t="shared" ca="1" si="91"/>
        <v>1.9242210471719332</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2.1032207850353197</v>
      </c>
      <c r="AH206" s="304">
        <f t="shared" ca="1" si="115"/>
        <v>-0.37782656986776636</v>
      </c>
    </row>
    <row r="207" spans="1:34" x14ac:dyDescent="0.2">
      <c r="A207" s="347">
        <f t="shared" ca="1" si="93"/>
        <v>0.1</v>
      </c>
      <c r="B207" s="304">
        <f t="shared" ca="1" si="94"/>
        <v>15.899999999999942</v>
      </c>
      <c r="D207" s="306">
        <f t="shared" ca="1" si="95"/>
        <v>-0.36859010871105619</v>
      </c>
      <c r="E207" s="307">
        <f t="shared" ca="1" si="96"/>
        <v>-9.6974746074644287</v>
      </c>
      <c r="F207" s="304">
        <f t="shared" ca="1" si="97"/>
        <v>9.7044769272051443</v>
      </c>
      <c r="G207" s="306">
        <f t="shared" ca="1" si="98"/>
        <v>22.320834685213629</v>
      </c>
      <c r="H207" s="307">
        <f t="shared" ca="1" si="99"/>
        <v>-7.7952378900465495</v>
      </c>
      <c r="I207" s="304">
        <f t="shared" ca="1" si="100"/>
        <v>23.642871966135019</v>
      </c>
      <c r="J207" s="306">
        <f t="shared" ca="1" si="101"/>
        <v>437.64928044682068</v>
      </c>
      <c r="K207" s="307">
        <f t="shared" ca="1" si="102"/>
        <v>1208.4223858429123</v>
      </c>
      <c r="L207" s="304">
        <f t="shared" ca="1" si="87"/>
        <v>1285.2321017162217</v>
      </c>
      <c r="M207" s="306">
        <f t="shared" ca="1" si="103"/>
        <v>-0.33599398850326501</v>
      </c>
      <c r="N207" s="304">
        <f t="shared" ca="1" si="104"/>
        <v>-19.25103748300419</v>
      </c>
      <c r="P207" s="310">
        <f t="shared" ca="1" si="105"/>
        <v>23</v>
      </c>
      <c r="Q207" s="304">
        <f t="shared" ca="1" si="106"/>
        <v>0</v>
      </c>
      <c r="R207" s="306">
        <f t="shared" ca="1" si="107"/>
        <v>0</v>
      </c>
      <c r="S207" s="307">
        <f t="shared" ca="1" si="108"/>
        <v>4.9930000000000021</v>
      </c>
      <c r="T207" s="304">
        <f t="shared" ca="1" si="88"/>
        <v>48.981330000000021</v>
      </c>
      <c r="U207" s="311">
        <f t="shared" ca="1" si="89"/>
        <v>0</v>
      </c>
      <c r="V207" s="306">
        <f t="shared" ca="1" si="90"/>
        <v>1.0854028724318778</v>
      </c>
      <c r="W207" s="304">
        <f t="shared" ca="1" si="91"/>
        <v>1.9684928709795524</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2.4789666839866995</v>
      </c>
      <c r="AH207" s="304">
        <f t="shared" ca="1" si="115"/>
        <v>-0.38538374667973813</v>
      </c>
    </row>
    <row r="208" spans="1:34" x14ac:dyDescent="0.2">
      <c r="A208" s="347">
        <f t="shared" ca="1" si="93"/>
        <v>0.1</v>
      </c>
      <c r="B208" s="304">
        <f t="shared" ca="1" si="94"/>
        <v>15.999999999999941</v>
      </c>
      <c r="D208" s="306">
        <f t="shared" ca="1" si="95"/>
        <v>-0.37220523818528073</v>
      </c>
      <c r="E208" s="307">
        <f t="shared" ca="1" si="96"/>
        <v>-9.6800125503148085</v>
      </c>
      <c r="F208" s="304">
        <f t="shared" ca="1" si="97"/>
        <v>9.6871657213854228</v>
      </c>
      <c r="G208" s="306">
        <f t="shared" ca="1" si="98"/>
        <v>22.2836141613951</v>
      </c>
      <c r="H208" s="307">
        <f t="shared" ca="1" si="99"/>
        <v>-8.76323914507803</v>
      </c>
      <c r="I208" s="304">
        <f t="shared" ca="1" si="100"/>
        <v>23.944807796425433</v>
      </c>
      <c r="J208" s="306">
        <f t="shared" ca="1" si="101"/>
        <v>439.87950288915113</v>
      </c>
      <c r="K208" s="307">
        <f t="shared" ca="1" si="102"/>
        <v>1207.5944619911561</v>
      </c>
      <c r="L208" s="304">
        <f t="shared" ca="1" si="87"/>
        <v>1285.215297797889</v>
      </c>
      <c r="M208" s="306">
        <f t="shared" ca="1" si="103"/>
        <v>-0.37468198119903551</v>
      </c>
      <c r="N208" s="304">
        <f t="shared" ca="1" si="104"/>
        <v>-21.467696182304795</v>
      </c>
      <c r="P208" s="310">
        <f t="shared" ca="1" si="105"/>
        <v>23</v>
      </c>
      <c r="Q208" s="304">
        <f t="shared" ca="1" si="106"/>
        <v>0</v>
      </c>
      <c r="R208" s="306">
        <f t="shared" ca="1" si="107"/>
        <v>0</v>
      </c>
      <c r="S208" s="307">
        <f t="shared" ca="1" si="108"/>
        <v>4.9930000000000021</v>
      </c>
      <c r="T208" s="304">
        <f t="shared" ca="1" si="88"/>
        <v>48.981330000000021</v>
      </c>
      <c r="U208" s="311">
        <f t="shared" ca="1" si="89"/>
        <v>0</v>
      </c>
      <c r="V208" s="306">
        <f t="shared" ca="1" si="90"/>
        <v>1.0854930683118809</v>
      </c>
      <c r="W208" s="304">
        <f t="shared" ca="1" si="91"/>
        <v>2.0192597294860621</v>
      </c>
      <c r="Y208" s="314" t="str">
        <f t="shared" ca="1" si="109"/>
        <v/>
      </c>
      <c r="Z208" s="315" t="str">
        <f t="shared" ca="1" si="110"/>
        <v/>
      </c>
      <c r="AA208" s="316" t="str">
        <f t="shared" ca="1" si="111"/>
        <v/>
      </c>
      <c r="AC208" s="310">
        <f t="shared" ca="1" si="112"/>
        <v>15.999999999999941</v>
      </c>
      <c r="AD208" s="323">
        <f t="shared" ca="1" si="113"/>
        <v>439.87950288915113</v>
      </c>
      <c r="AE208" s="324" t="e">
        <f t="shared" ca="1" si="92"/>
        <v>#N/A</v>
      </c>
      <c r="AG208" s="306">
        <f t="shared" ca="1" si="114"/>
        <v>2.8401824073665258</v>
      </c>
      <c r="AH208" s="304">
        <f t="shared" ca="1" si="115"/>
        <v>-0.39425052493081347</v>
      </c>
    </row>
    <row r="209" spans="1:34" x14ac:dyDescent="0.2">
      <c r="A209" s="347">
        <f t="shared" ca="1" si="93"/>
        <v>0.1</v>
      </c>
      <c r="B209" s="304">
        <f t="shared" ca="1" si="94"/>
        <v>16.099999999999941</v>
      </c>
      <c r="D209" s="306">
        <f t="shared" ca="1" si="95"/>
        <v>-0.37636124181726316</v>
      </c>
      <c r="E209" s="307">
        <f t="shared" ca="1" si="96"/>
        <v>-9.6619924307118445</v>
      </c>
      <c r="F209" s="304">
        <f t="shared" ca="1" si="97"/>
        <v>9.669319806246726</v>
      </c>
      <c r="G209" s="306">
        <f t="shared" ca="1" si="98"/>
        <v>22.245978037213373</v>
      </c>
      <c r="H209" s="307">
        <f t="shared" ca="1" si="99"/>
        <v>-9.7294383881492141</v>
      </c>
      <c r="I209" s="304">
        <f t="shared" ca="1" si="100"/>
        <v>24.280558275726925</v>
      </c>
      <c r="J209" s="306">
        <f t="shared" ca="1" si="101"/>
        <v>442.10598249908156</v>
      </c>
      <c r="K209" s="307">
        <f t="shared" ca="1" si="102"/>
        <v>1206.6698281144947</v>
      </c>
      <c r="L209" s="304">
        <f t="shared" ca="1" si="87"/>
        <v>1285.1108021658454</v>
      </c>
      <c r="M209" s="306">
        <f t="shared" ca="1" si="103"/>
        <v>-0.41229056648183293</v>
      </c>
      <c r="N209" s="304">
        <f t="shared" ca="1" si="104"/>
        <v>-23.62250939246691</v>
      </c>
      <c r="P209" s="310">
        <f t="shared" ca="1" si="105"/>
        <v>23</v>
      </c>
      <c r="Q209" s="304">
        <f t="shared" ca="1" si="106"/>
        <v>0</v>
      </c>
      <c r="R209" s="306">
        <f t="shared" ca="1" si="107"/>
        <v>0</v>
      </c>
      <c r="S209" s="307">
        <f t="shared" ca="1" si="108"/>
        <v>4.9930000000000021</v>
      </c>
      <c r="T209" s="304">
        <f t="shared" ca="1" si="88"/>
        <v>48.981330000000021</v>
      </c>
      <c r="U209" s="311">
        <f t="shared" ca="1" si="89"/>
        <v>0</v>
      </c>
      <c r="V209" s="306">
        <f t="shared" ca="1" si="90"/>
        <v>1.0855938083233994</v>
      </c>
      <c r="W209" s="304">
        <f t="shared" ca="1" si="91"/>
        <v>2.07647694187103</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3.1858122328169256</v>
      </c>
      <c r="AH209" s="304">
        <f t="shared" ca="1" si="115"/>
        <v>-0.40441813128100568</v>
      </c>
    </row>
    <row r="210" spans="1:34" x14ac:dyDescent="0.2">
      <c r="A210" s="347">
        <f t="shared" ca="1" si="93"/>
        <v>0.1</v>
      </c>
      <c r="B210" s="304">
        <f t="shared" ca="1" si="94"/>
        <v>16.199999999999942</v>
      </c>
      <c r="D210" s="306">
        <f t="shared" ca="1" si="95"/>
        <v>-0.38102930870605439</v>
      </c>
      <c r="E210" s="307">
        <f t="shared" ca="1" si="96"/>
        <v>-9.6433540931788588</v>
      </c>
      <c r="F210" s="304">
        <f t="shared" ca="1" si="97"/>
        <v>9.6508787942094933</v>
      </c>
      <c r="G210" s="306">
        <f t="shared" ca="1" si="98"/>
        <v>22.207875106342769</v>
      </c>
      <c r="H210" s="307">
        <f t="shared" ca="1" si="99"/>
        <v>-10.693773797467101</v>
      </c>
      <c r="I210" s="304">
        <f t="shared" ca="1" si="100"/>
        <v>24.648458669261913</v>
      </c>
      <c r="J210" s="306">
        <f t="shared" ca="1" si="101"/>
        <v>444.32867515625935</v>
      </c>
      <c r="K210" s="307">
        <f t="shared" ca="1" si="102"/>
        <v>1205.648667505214</v>
      </c>
      <c r="L210" s="304">
        <f t="shared" ca="1" si="87"/>
        <v>1284.9189394756445</v>
      </c>
      <c r="M210" s="306">
        <f t="shared" ca="1" si="103"/>
        <v>-0.44876330458870606</v>
      </c>
      <c r="N210" s="304">
        <f t="shared" ca="1" si="104"/>
        <v>-25.712243353276708</v>
      </c>
      <c r="P210" s="310">
        <f t="shared" ca="1" si="105"/>
        <v>23</v>
      </c>
      <c r="Q210" s="304">
        <f t="shared" ca="1" si="106"/>
        <v>0</v>
      </c>
      <c r="R210" s="306">
        <f t="shared" ca="1" si="107"/>
        <v>0</v>
      </c>
      <c r="S210" s="307">
        <f t="shared" ca="1" si="108"/>
        <v>4.9930000000000021</v>
      </c>
      <c r="T210" s="304">
        <f t="shared" ca="1" si="88"/>
        <v>48.981330000000021</v>
      </c>
      <c r="U210" s="311">
        <f t="shared" ca="1" si="89"/>
        <v>0</v>
      </c>
      <c r="V210" s="306">
        <f t="shared" ca="1" si="90"/>
        <v>1.0857050752512876</v>
      </c>
      <c r="W210" s="304">
        <f t="shared" ca="1" si="91"/>
        <v>2.1400987867589492</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3.5150777384308531</v>
      </c>
      <c r="AH210" s="304">
        <f t="shared" ca="1" si="115"/>
        <v>-0.41587761703805914</v>
      </c>
    </row>
    <row r="211" spans="1:34" x14ac:dyDescent="0.2">
      <c r="A211" s="347">
        <f t="shared" ca="1" si="93"/>
        <v>0.1</v>
      </c>
      <c r="B211" s="304">
        <f t="shared" ca="1" si="94"/>
        <v>16.299999999999944</v>
      </c>
      <c r="D211" s="306">
        <f t="shared" ca="1" si="95"/>
        <v>-0.38617974745608807</v>
      </c>
      <c r="E211" s="307">
        <f t="shared" ca="1" si="96"/>
        <v>-9.624042593238519</v>
      </c>
      <c r="F211" s="304">
        <f t="shared" ca="1" si="97"/>
        <v>9.6317875097935204</v>
      </c>
      <c r="G211" s="306">
        <f t="shared" ca="1" si="98"/>
        <v>22.16925713159716</v>
      </c>
      <c r="H211" s="307">
        <f t="shared" ca="1" si="99"/>
        <v>-11.656178056790953</v>
      </c>
      <c r="I211" s="304">
        <f t="shared" ca="1" si="100"/>
        <v>25.046805158712086</v>
      </c>
      <c r="J211" s="306">
        <f t="shared" ca="1" si="101"/>
        <v>446.54753176815638</v>
      </c>
      <c r="K211" s="307">
        <f t="shared" ca="1" si="102"/>
        <v>1204.5311699125011</v>
      </c>
      <c r="L211" s="304">
        <f t="shared" ca="1" si="87"/>
        <v>1284.6400419646786</v>
      </c>
      <c r="M211" s="306">
        <f t="shared" ca="1" si="103"/>
        <v>-0.48405919051738883</v>
      </c>
      <c r="N211" s="304">
        <f t="shared" ca="1" si="104"/>
        <v>-27.734548651165419</v>
      </c>
      <c r="P211" s="310">
        <f t="shared" ca="1" si="105"/>
        <v>23</v>
      </c>
      <c r="Q211" s="304">
        <f t="shared" ca="1" si="106"/>
        <v>0</v>
      </c>
      <c r="R211" s="306">
        <f t="shared" ca="1" si="107"/>
        <v>0</v>
      </c>
      <c r="S211" s="307">
        <f t="shared" ca="1" si="108"/>
        <v>4.9930000000000021</v>
      </c>
      <c r="T211" s="304">
        <f t="shared" ca="1" si="88"/>
        <v>48.981330000000021</v>
      </c>
      <c r="U211" s="311">
        <f t="shared" ca="1" si="89"/>
        <v>0</v>
      </c>
      <c r="V211" s="306">
        <f t="shared" ca="1" si="90"/>
        <v>1.0858268514574376</v>
      </c>
      <c r="W211" s="304">
        <f t="shared" ca="1" si="91"/>
        <v>2.2100783531183184</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3.8274645962681033</v>
      </c>
      <c r="AH211" s="304">
        <f t="shared" ca="1" si="115"/>
        <v>-0.42861982510693936</v>
      </c>
    </row>
    <row r="212" spans="1:34" x14ac:dyDescent="0.2">
      <c r="A212" s="347">
        <f t="shared" ca="1" si="93"/>
        <v>0.1</v>
      </c>
      <c r="B212" s="304">
        <f t="shared" ca="1" si="94"/>
        <v>16.399999999999945</v>
      </c>
      <c r="D212" s="306">
        <f t="shared" ca="1" si="95"/>
        <v>-0.39178238709610458</v>
      </c>
      <c r="E212" s="307">
        <f t="shared" ca="1" si="96"/>
        <v>-9.6040081962873707</v>
      </c>
      <c r="F212" s="304">
        <f t="shared" ca="1" si="97"/>
        <v>9.6119959879930104</v>
      </c>
      <c r="G212" s="306">
        <f t="shared" ca="1" si="98"/>
        <v>22.13007889288755</v>
      </c>
      <c r="H212" s="307">
        <f t="shared" ca="1" si="99"/>
        <v>-12.616578876419689</v>
      </c>
      <c r="I212" s="304">
        <f t="shared" ca="1" si="100"/>
        <v>25.473877882064727</v>
      </c>
      <c r="J212" s="306">
        <f t="shared" ca="1" si="101"/>
        <v>448.76249856938063</v>
      </c>
      <c r="K212" s="307">
        <f t="shared" ca="1" si="102"/>
        <v>1203.3175320658406</v>
      </c>
      <c r="L212" s="304">
        <f t="shared" ca="1" si="87"/>
        <v>1284.2744500686988</v>
      </c>
      <c r="M212" s="306">
        <f t="shared" ca="1" si="103"/>
        <v>-0.51815153597929742</v>
      </c>
      <c r="N212" s="304">
        <f t="shared" ca="1" si="104"/>
        <v>-29.687896159834768</v>
      </c>
      <c r="P212" s="310">
        <f t="shared" ca="1" si="105"/>
        <v>23</v>
      </c>
      <c r="Q212" s="304">
        <f t="shared" ca="1" si="106"/>
        <v>0</v>
      </c>
      <c r="R212" s="306">
        <f t="shared" ca="1" si="107"/>
        <v>0</v>
      </c>
      <c r="S212" s="307">
        <f t="shared" ca="1" si="108"/>
        <v>4.9930000000000021</v>
      </c>
      <c r="T212" s="304">
        <f t="shared" ca="1" si="88"/>
        <v>48.981330000000021</v>
      </c>
      <c r="U212" s="311">
        <f t="shared" ca="1" si="89"/>
        <v>0</v>
      </c>
      <c r="V212" s="306">
        <f t="shared" ca="1" si="90"/>
        <v>1.0859591188217199</v>
      </c>
      <c r="W212" s="304">
        <f t="shared" ca="1" si="91"/>
        <v>2.2863674070906628</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4.1227016564115955</v>
      </c>
      <c r="AH212" s="304">
        <f t="shared" ca="1" si="115"/>
        <v>-0.44263536012784244</v>
      </c>
    </row>
    <row r="213" spans="1:34" x14ac:dyDescent="0.2">
      <c r="A213" s="347">
        <f t="shared" ca="1" si="93"/>
        <v>0.1</v>
      </c>
      <c r="B213" s="304">
        <f t="shared" ca="1" si="94"/>
        <v>16.499999999999947</v>
      </c>
      <c r="D213" s="306">
        <f t="shared" ca="1" si="95"/>
        <v>-0.3978069387729109</v>
      </c>
      <c r="E213" s="307">
        <f t="shared" ca="1" si="96"/>
        <v>-9.5832062933481659</v>
      </c>
      <c r="F213" s="304">
        <f t="shared" ca="1" si="97"/>
        <v>9.5914593895508808</v>
      </c>
      <c r="G213" s="306">
        <f t="shared" ca="1" si="98"/>
        <v>22.09029819901026</v>
      </c>
      <c r="H213" s="307">
        <f t="shared" ca="1" si="99"/>
        <v>-13.574899505754505</v>
      </c>
      <c r="I213" s="304">
        <f t="shared" ca="1" si="100"/>
        <v>25.927961183103655</v>
      </c>
      <c r="J213" s="306">
        <f t="shared" ca="1" si="101"/>
        <v>450.97351742397552</v>
      </c>
      <c r="K213" s="307">
        <f t="shared" ca="1" si="102"/>
        <v>1202.0079581467319</v>
      </c>
      <c r="L213" s="304">
        <f t="shared" ca="1" si="87"/>
        <v>1283.822512992286</v>
      </c>
      <c r="M213" s="306">
        <f t="shared" ca="1" si="103"/>
        <v>-0.55102661237974682</v>
      </c>
      <c r="N213" s="304">
        <f t="shared" ca="1" si="104"/>
        <v>-31.571499288750651</v>
      </c>
      <c r="P213" s="310">
        <f t="shared" ca="1" si="105"/>
        <v>23</v>
      </c>
      <c r="Q213" s="304">
        <f t="shared" ca="1" si="106"/>
        <v>0</v>
      </c>
      <c r="R213" s="306">
        <f t="shared" ca="1" si="107"/>
        <v>0</v>
      </c>
      <c r="S213" s="307">
        <f t="shared" ca="1" si="108"/>
        <v>4.9930000000000021</v>
      </c>
      <c r="T213" s="304">
        <f t="shared" ca="1" si="88"/>
        <v>48.981330000000021</v>
      </c>
      <c r="U213" s="311">
        <f t="shared" ca="1" si="89"/>
        <v>0</v>
      </c>
      <c r="V213" s="306">
        <f t="shared" ca="1" si="90"/>
        <v>1.0861018586884394</v>
      </c>
      <c r="W213" s="304">
        <f t="shared" ca="1" si="91"/>
        <v>2.3689162745186465</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4.4007347318240262</v>
      </c>
      <c r="AH213" s="304">
        <f t="shared" ca="1" si="115"/>
        <v>-0.45791456180465889</v>
      </c>
    </row>
    <row r="214" spans="1:34" x14ac:dyDescent="0.2">
      <c r="A214" s="347">
        <f t="shared" ca="1" si="93"/>
        <v>0.1</v>
      </c>
      <c r="B214" s="304">
        <f t="shared" ca="1" si="94"/>
        <v>16.599999999999948</v>
      </c>
      <c r="D214" s="306">
        <f t="shared" ca="1" si="95"/>
        <v>-0.40422331202160722</v>
      </c>
      <c r="E214" s="307">
        <f t="shared" ca="1" si="96"/>
        <v>-9.5615972492022578</v>
      </c>
      <c r="F214" s="304">
        <f t="shared" ca="1" si="97"/>
        <v>9.5701378486380175</v>
      </c>
      <c r="G214" s="306">
        <f t="shared" ca="1" si="98"/>
        <v>22.049875867808097</v>
      </c>
      <c r="H214" s="307">
        <f t="shared" ca="1" si="99"/>
        <v>-14.531059230674732</v>
      </c>
      <c r="I214" s="304">
        <f t="shared" ca="1" si="100"/>
        <v>26.407360870619449</v>
      </c>
      <c r="J214" s="306">
        <f t="shared" ca="1" si="101"/>
        <v>453.18052612731645</v>
      </c>
      <c r="K214" s="307">
        <f t="shared" ca="1" si="102"/>
        <v>1200.6026602099105</v>
      </c>
      <c r="L214" s="304">
        <f t="shared" ca="1" si="87"/>
        <v>1283.2845892334815</v>
      </c>
      <c r="M214" s="306">
        <f t="shared" ca="1" si="103"/>
        <v>-0.58268215428971981</v>
      </c>
      <c r="N214" s="304">
        <f t="shared" ca="1" si="104"/>
        <v>-33.385228238391605</v>
      </c>
      <c r="P214" s="310">
        <f t="shared" ca="1" si="105"/>
        <v>23</v>
      </c>
      <c r="Q214" s="304">
        <f t="shared" ca="1" si="106"/>
        <v>0</v>
      </c>
      <c r="R214" s="306">
        <f t="shared" ca="1" si="107"/>
        <v>0</v>
      </c>
      <c r="S214" s="307">
        <f t="shared" ca="1" si="108"/>
        <v>4.9930000000000021</v>
      </c>
      <c r="T214" s="304">
        <f t="shared" ca="1" si="88"/>
        <v>48.981330000000021</v>
      </c>
      <c r="U214" s="311">
        <f t="shared" ca="1" si="89"/>
        <v>0</v>
      </c>
      <c r="V214" s="306">
        <f t="shared" ca="1" si="90"/>
        <v>1.0862550518181751</v>
      </c>
      <c r="W214" s="304">
        <f t="shared" ca="1" si="91"/>
        <v>2.457673738743265</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4.6616973628314486</v>
      </c>
      <c r="AH214" s="304">
        <f t="shared" ca="1" si="115"/>
        <v>-0.4744474813776578</v>
      </c>
    </row>
    <row r="215" spans="1:34" x14ac:dyDescent="0.2">
      <c r="A215" s="347">
        <f t="shared" ca="1" si="93"/>
        <v>0.1</v>
      </c>
      <c r="B215" s="304">
        <f t="shared" ca="1" si="94"/>
        <v>16.69999999999995</v>
      </c>
      <c r="D215" s="306">
        <f t="shared" ca="1" si="95"/>
        <v>-0.41100188280080252</v>
      </c>
      <c r="E215" s="307">
        <f t="shared" ca="1" si="96"/>
        <v>-9.5391461984320465</v>
      </c>
      <c r="F215" s="304">
        <f t="shared" ca="1" si="97"/>
        <v>9.547996268470488</v>
      </c>
      <c r="G215" s="306">
        <f t="shared" ca="1" si="98"/>
        <v>22.008775679528018</v>
      </c>
      <c r="H215" s="307">
        <f t="shared" ca="1" si="99"/>
        <v>-15.484973850517937</v>
      </c>
      <c r="I215" s="304">
        <f t="shared" ca="1" si="100"/>
        <v>26.910418466887659</v>
      </c>
      <c r="J215" s="306">
        <f t="shared" ca="1" si="101"/>
        <v>455.38345870468328</v>
      </c>
      <c r="K215" s="307">
        <f t="shared" ca="1" si="102"/>
        <v>1199.1018585558509</v>
      </c>
      <c r="L215" s="304">
        <f t="shared" ca="1" si="87"/>
        <v>1282.6610470634616</v>
      </c>
      <c r="M215" s="306">
        <f t="shared" ca="1" si="103"/>
        <v>-0.61312580930679028</v>
      </c>
      <c r="N215" s="304">
        <f t="shared" ca="1" si="104"/>
        <v>-35.129521183822014</v>
      </c>
      <c r="P215" s="310">
        <f t="shared" ca="1" si="105"/>
        <v>23</v>
      </c>
      <c r="Q215" s="304">
        <f t="shared" ca="1" si="106"/>
        <v>0</v>
      </c>
      <c r="R215" s="306">
        <f t="shared" ca="1" si="107"/>
        <v>0</v>
      </c>
      <c r="S215" s="307">
        <f t="shared" ca="1" si="108"/>
        <v>4.9930000000000021</v>
      </c>
      <c r="T215" s="304">
        <f t="shared" ca="1" si="88"/>
        <v>48.981330000000021</v>
      </c>
      <c r="U215" s="311">
        <f t="shared" ca="1" si="89"/>
        <v>0</v>
      </c>
      <c r="V215" s="306">
        <f t="shared" ca="1" si="90"/>
        <v>1.086418678344802</v>
      </c>
      <c r="W215" s="304">
        <f t="shared" ca="1" si="91"/>
        <v>2.5525869530833729</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4.9058805443305822</v>
      </c>
      <c r="AH215" s="304">
        <f t="shared" ca="1" si="115"/>
        <v>-0.49222386115426875</v>
      </c>
    </row>
    <row r="216" spans="1:34" x14ac:dyDescent="0.2">
      <c r="A216" s="347">
        <f t="shared" ca="1" si="93"/>
        <v>0.1</v>
      </c>
      <c r="B216" s="304">
        <f t="shared" ca="1" si="94"/>
        <v>16.799999999999951</v>
      </c>
      <c r="D216" s="306">
        <f t="shared" ca="1" si="95"/>
        <v>-0.41811371329707453</v>
      </c>
      <c r="E216" s="307">
        <f t="shared" ca="1" si="96"/>
        <v>-9.5158228039931121</v>
      </c>
      <c r="F216" s="304">
        <f t="shared" ca="1" si="97"/>
        <v>9.5250040794869157</v>
      </c>
      <c r="G216" s="306">
        <f t="shared" ca="1" si="98"/>
        <v>21.96696430819831</v>
      </c>
      <c r="H216" s="307">
        <f t="shared" ca="1" si="99"/>
        <v>-16.43655613091725</v>
      </c>
      <c r="I216" s="304">
        <f t="shared" ca="1" si="100"/>
        <v>27.435522564049183</v>
      </c>
      <c r="J216" s="306">
        <f t="shared" ca="1" si="101"/>
        <v>457.58224570406958</v>
      </c>
      <c r="K216" s="307">
        <f t="shared" ca="1" si="102"/>
        <v>1197.505782056779</v>
      </c>
      <c r="L216" s="304">
        <f t="shared" ca="1" si="87"/>
        <v>1281.9522649627004</v>
      </c>
      <c r="M216" s="306">
        <f t="shared" ca="1" si="103"/>
        <v>-0.64237360387089282</v>
      </c>
      <c r="N216" s="304">
        <f t="shared" ca="1" si="104"/>
        <v>-36.805296372410758</v>
      </c>
      <c r="P216" s="310">
        <f t="shared" ca="1" si="105"/>
        <v>23</v>
      </c>
      <c r="Q216" s="304">
        <f t="shared" ca="1" si="106"/>
        <v>0</v>
      </c>
      <c r="R216" s="306">
        <f t="shared" ca="1" si="107"/>
        <v>0</v>
      </c>
      <c r="S216" s="307">
        <f t="shared" ca="1" si="108"/>
        <v>4.9930000000000021</v>
      </c>
      <c r="T216" s="304">
        <f t="shared" ca="1" si="88"/>
        <v>48.981330000000021</v>
      </c>
      <c r="U216" s="311">
        <f t="shared" ca="1" si="89"/>
        <v>0</v>
      </c>
      <c r="V216" s="306">
        <f t="shared" ca="1" si="90"/>
        <v>1.086592717737453</v>
      </c>
      <c r="W216" s="304">
        <f t="shared" ca="1" si="91"/>
        <v>2.6536013672950505</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5.1337030128868015</v>
      </c>
      <c r="AH216" s="304">
        <f t="shared" ca="1" si="115"/>
        <v>-0.51123311698044704</v>
      </c>
    </row>
    <row r="217" spans="1:34" x14ac:dyDescent="0.2">
      <c r="A217" s="347">
        <f t="shared" ca="1" si="93"/>
        <v>0.1</v>
      </c>
      <c r="B217" s="304">
        <f t="shared" ca="1" si="94"/>
        <v>16.899999999999952</v>
      </c>
      <c r="D217" s="306">
        <f t="shared" ca="1" si="95"/>
        <v>-0.4255307256645961</v>
      </c>
      <c r="E217" s="307">
        <f t="shared" ca="1" si="96"/>
        <v>-9.4916009913938932</v>
      </c>
      <c r="F217" s="304">
        <f t="shared" ca="1" si="97"/>
        <v>9.5011349731657937</v>
      </c>
      <c r="G217" s="306">
        <f t="shared" ca="1" si="98"/>
        <v>21.924411235631851</v>
      </c>
      <c r="H217" s="307">
        <f t="shared" ca="1" si="99"/>
        <v>-17.385716230056641</v>
      </c>
      <c r="I217" s="304">
        <f t="shared" ca="1" si="100"/>
        <v>27.981117505581423</v>
      </c>
      <c r="J217" s="306">
        <f t="shared" ca="1" si="101"/>
        <v>459.77681448126111</v>
      </c>
      <c r="K217" s="307">
        <f t="shared" ca="1" si="102"/>
        <v>1195.8146684387302</v>
      </c>
      <c r="L217" s="304">
        <f t="shared" ca="1" si="87"/>
        <v>1281.1586320154761</v>
      </c>
      <c r="M217" s="306">
        <f t="shared" ca="1" si="103"/>
        <v>-0.67044847769352289</v>
      </c>
      <c r="N217" s="304">
        <f t="shared" ca="1" si="104"/>
        <v>-38.413868152809776</v>
      </c>
      <c r="P217" s="310">
        <f t="shared" ca="1" si="105"/>
        <v>23</v>
      </c>
      <c r="Q217" s="304">
        <f t="shared" ca="1" si="106"/>
        <v>0</v>
      </c>
      <c r="R217" s="306">
        <f t="shared" ca="1" si="107"/>
        <v>0</v>
      </c>
      <c r="S217" s="307">
        <f t="shared" ca="1" si="108"/>
        <v>4.9930000000000021</v>
      </c>
      <c r="T217" s="304">
        <f t="shared" ca="1" si="88"/>
        <v>48.981330000000021</v>
      </c>
      <c r="U217" s="311">
        <f t="shared" ca="1" si="89"/>
        <v>0</v>
      </c>
      <c r="V217" s="306">
        <f t="shared" ca="1" si="90"/>
        <v>1.0867771487671394</v>
      </c>
      <c r="W217" s="304">
        <f t="shared" ca="1" si="91"/>
        <v>2.7606606672298883</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5.3456832783925643</v>
      </c>
      <c r="AH217" s="304">
        <f t="shared" ca="1" si="115"/>
        <v>-0.53146432351192652</v>
      </c>
    </row>
    <row r="218" spans="1:34" x14ac:dyDescent="0.2">
      <c r="A218" s="347">
        <f t="shared" ca="1" si="93"/>
        <v>0.1</v>
      </c>
      <c r="B218" s="304">
        <f t="shared" ca="1" si="94"/>
        <v>16.999999999999954</v>
      </c>
      <c r="D218" s="306">
        <f t="shared" ca="1" si="95"/>
        <v>-0.43322583337812176</v>
      </c>
      <c r="E218" s="307">
        <f t="shared" ca="1" si="96"/>
        <v>-9.4664586696676807</v>
      </c>
      <c r="F218" s="304">
        <f t="shared" ca="1" si="97"/>
        <v>9.4763666226688681</v>
      </c>
      <c r="G218" s="306">
        <f t="shared" ca="1" si="98"/>
        <v>21.881088652294039</v>
      </c>
      <c r="H218" s="307">
        <f t="shared" ca="1" si="99"/>
        <v>-18.33236209702341</v>
      </c>
      <c r="I218" s="304">
        <f t="shared" ca="1" si="100"/>
        <v>28.545709671786607</v>
      </c>
      <c r="J218" s="306">
        <f t="shared" ca="1" si="101"/>
        <v>461.96708947565742</v>
      </c>
      <c r="K218" s="307">
        <f t="shared" ca="1" si="102"/>
        <v>1194.0287645223762</v>
      </c>
      <c r="L218" s="304">
        <f t="shared" ca="1" si="87"/>
        <v>1280.280548264888</v>
      </c>
      <c r="M218" s="306">
        <f t="shared" ca="1" si="103"/>
        <v>-0.69737892355890474</v>
      </c>
      <c r="N218" s="304">
        <f t="shared" ca="1" si="104"/>
        <v>-39.956869041301701</v>
      </c>
      <c r="P218" s="310">
        <f t="shared" ca="1" si="105"/>
        <v>23</v>
      </c>
      <c r="Q218" s="304">
        <f t="shared" ca="1" si="106"/>
        <v>0</v>
      </c>
      <c r="R218" s="306">
        <f t="shared" ca="1" si="107"/>
        <v>0</v>
      </c>
      <c r="S218" s="307">
        <f t="shared" ca="1" si="108"/>
        <v>4.9930000000000021</v>
      </c>
      <c r="T218" s="304">
        <f t="shared" ca="1" si="88"/>
        <v>48.981330000000021</v>
      </c>
      <c r="U218" s="311">
        <f t="shared" ca="1" si="89"/>
        <v>0</v>
      </c>
      <c r="V218" s="306">
        <f t="shared" ca="1" si="90"/>
        <v>1.0869719494777355</v>
      </c>
      <c r="W218" s="304">
        <f t="shared" ca="1" si="91"/>
        <v>2.8737067268652421</v>
      </c>
      <c r="Y218" s="314" t="str">
        <f t="shared" ca="1" si="109"/>
        <v/>
      </c>
      <c r="Z218" s="315" t="str">
        <f t="shared" ca="1" si="110"/>
        <v/>
      </c>
      <c r="AA218" s="316" t="str">
        <f t="shared" ca="1" si="111"/>
        <v/>
      </c>
      <c r="AC218" s="310">
        <f t="shared" ca="1" si="112"/>
        <v>16.999999999999954</v>
      </c>
      <c r="AD218" s="323">
        <f t="shared" ca="1" si="113"/>
        <v>461.96708947565742</v>
      </c>
      <c r="AE218" s="324" t="e">
        <f t="shared" ca="1" si="92"/>
        <v>#N/A</v>
      </c>
      <c r="AG218" s="306">
        <f t="shared" ca="1" si="114"/>
        <v>5.5424141932353486</v>
      </c>
      <c r="AH218" s="304">
        <f t="shared" ca="1" si="115"/>
        <v>-0.55290620212895802</v>
      </c>
    </row>
    <row r="219" spans="1:34" x14ac:dyDescent="0.2">
      <c r="A219" s="347">
        <f t="shared" ca="1" si="93"/>
        <v>0.1</v>
      </c>
      <c r="B219" s="304">
        <f t="shared" ca="1" si="94"/>
        <v>17.099999999999955</v>
      </c>
      <c r="D219" s="306">
        <f t="shared" ca="1" si="95"/>
        <v>-0.44117303480482695</v>
      </c>
      <c r="E219" s="307">
        <f t="shared" ca="1" si="96"/>
        <v>-9.4403774483068581</v>
      </c>
      <c r="F219" s="304">
        <f t="shared" ca="1" si="97"/>
        <v>9.4506803994812785</v>
      </c>
      <c r="G219" s="306">
        <f t="shared" ca="1" si="98"/>
        <v>21.836971348813556</v>
      </c>
      <c r="H219" s="307">
        <f t="shared" ca="1" si="99"/>
        <v>-19.276399841854094</v>
      </c>
      <c r="I219" s="304">
        <f t="shared" ca="1" si="100"/>
        <v>29.127871679062594</v>
      </c>
      <c r="J219" s="306">
        <f t="shared" ca="1" si="101"/>
        <v>464.15299247571278</v>
      </c>
      <c r="K219" s="307">
        <f t="shared" ca="1" si="102"/>
        <v>1192.1483264254323</v>
      </c>
      <c r="L219" s="304">
        <f t="shared" ca="1" si="87"/>
        <v>1279.318425030734</v>
      </c>
      <c r="M219" s="306">
        <f t="shared" ca="1" si="103"/>
        <v>-0.72319775534571695</v>
      </c>
      <c r="N219" s="304">
        <f t="shared" ca="1" si="104"/>
        <v>-41.436179134644249</v>
      </c>
      <c r="P219" s="310">
        <f t="shared" ca="1" si="105"/>
        <v>23</v>
      </c>
      <c r="Q219" s="304">
        <f t="shared" ca="1" si="106"/>
        <v>0</v>
      </c>
      <c r="R219" s="306">
        <f t="shared" ca="1" si="107"/>
        <v>0</v>
      </c>
      <c r="S219" s="307">
        <f t="shared" ca="1" si="108"/>
        <v>4.9930000000000021</v>
      </c>
      <c r="T219" s="304">
        <f t="shared" ca="1" si="88"/>
        <v>48.981330000000021</v>
      </c>
      <c r="U219" s="311">
        <f t="shared" ca="1" si="89"/>
        <v>0</v>
      </c>
      <c r="V219" s="306">
        <f t="shared" ca="1" si="90"/>
        <v>1.0871770971610144</v>
      </c>
      <c r="W219" s="304">
        <f t="shared" ca="1" si="91"/>
        <v>2.9926795718605081</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5.7245405109293133</v>
      </c>
      <c r="AH219" s="304">
        <f t="shared" ca="1" si="115"/>
        <v>-0.57554711132890868</v>
      </c>
    </row>
    <row r="220" spans="1:34" x14ac:dyDescent="0.2">
      <c r="A220" s="347">
        <f t="shared" ca="1" si="93"/>
        <v>0.1</v>
      </c>
      <c r="B220" s="304">
        <f t="shared" ca="1" si="94"/>
        <v>17.199999999999957</v>
      </c>
      <c r="D220" s="306">
        <f t="shared" ca="1" si="95"/>
        <v>-0.44934747404068343</v>
      </c>
      <c r="E220" s="307">
        <f t="shared" ca="1" si="96"/>
        <v>-9.4133423573637671</v>
      </c>
      <c r="F220" s="304">
        <f t="shared" ca="1" si="97"/>
        <v>9.4240610932530355</v>
      </c>
      <c r="G220" s="306">
        <f t="shared" ca="1" si="98"/>
        <v>21.792036601409489</v>
      </c>
      <c r="H220" s="307">
        <f t="shared" ca="1" si="99"/>
        <v>-20.217734077590471</v>
      </c>
      <c r="I220" s="304">
        <f t="shared" ca="1" si="100"/>
        <v>29.726244809416038</v>
      </c>
      <c r="J220" s="306">
        <f t="shared" ca="1" si="101"/>
        <v>466.33444287322391</v>
      </c>
      <c r="K220" s="307">
        <f t="shared" ca="1" si="102"/>
        <v>1190.1736197294601</v>
      </c>
      <c r="L220" s="304">
        <f t="shared" ca="1" si="87"/>
        <v>1278.2726851927198</v>
      </c>
      <c r="M220" s="306">
        <f t="shared" ca="1" si="103"/>
        <v>-0.74794101567209037</v>
      </c>
      <c r="N220" s="304">
        <f t="shared" ca="1" si="104"/>
        <v>-42.853863522738941</v>
      </c>
      <c r="P220" s="310">
        <f t="shared" ca="1" si="105"/>
        <v>23</v>
      </c>
      <c r="Q220" s="304">
        <f t="shared" ca="1" si="106"/>
        <v>0</v>
      </c>
      <c r="R220" s="306">
        <f t="shared" ca="1" si="107"/>
        <v>0</v>
      </c>
      <c r="S220" s="307">
        <f t="shared" ca="1" si="108"/>
        <v>4.9930000000000021</v>
      </c>
      <c r="T220" s="304">
        <f t="shared" ca="1" si="88"/>
        <v>48.981330000000021</v>
      </c>
      <c r="U220" s="311">
        <f t="shared" ca="1" si="89"/>
        <v>0</v>
      </c>
      <c r="V220" s="306">
        <f t="shared" ca="1" si="90"/>
        <v>1.0873925683354357</v>
      </c>
      <c r="W220" s="304">
        <f t="shared" ca="1" si="91"/>
        <v>3.1175173537960514</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5.8927396104912084</v>
      </c>
      <c r="AH220" s="304">
        <f t="shared" ca="1" si="115"/>
        <v>-0.59937503942729964</v>
      </c>
    </row>
    <row r="221" spans="1:34" x14ac:dyDescent="0.2">
      <c r="A221" s="347">
        <f t="shared" ca="1" si="93"/>
        <v>0.1</v>
      </c>
      <c r="B221" s="304">
        <f t="shared" ca="1" si="94"/>
        <v>17.299999999999958</v>
      </c>
      <c r="D221" s="306">
        <f t="shared" ca="1" si="95"/>
        <v>-0.45772547411974024</v>
      </c>
      <c r="E221" s="307">
        <f t="shared" ca="1" si="96"/>
        <v>-9.3853415761199042</v>
      </c>
      <c r="F221" s="304">
        <f t="shared" ca="1" si="97"/>
        <v>9.3964966402432655</v>
      </c>
      <c r="G221" s="306">
        <f t="shared" ca="1" si="98"/>
        <v>21.746264053997514</v>
      </c>
      <c r="H221" s="307">
        <f t="shared" ca="1" si="99"/>
        <v>-21.156268235202461</v>
      </c>
      <c r="I221" s="304">
        <f t="shared" ca="1" si="100"/>
        <v>30.339539975847046</v>
      </c>
      <c r="J221" s="306">
        <f t="shared" ca="1" si="101"/>
        <v>468.51135790599426</v>
      </c>
      <c r="K221" s="307">
        <f t="shared" ca="1" si="102"/>
        <v>1188.1049196138206</v>
      </c>
      <c r="L221" s="304">
        <f t="shared" ca="1" si="87"/>
        <v>1277.1437634414858</v>
      </c>
      <c r="M221" s="306">
        <f t="shared" ca="1" si="103"/>
        <v>-0.77164702567513732</v>
      </c>
      <c r="N221" s="304">
        <f t="shared" ca="1" si="104"/>
        <v>-44.212117845008443</v>
      </c>
      <c r="P221" s="310">
        <f t="shared" ca="1" si="105"/>
        <v>23</v>
      </c>
      <c r="Q221" s="304">
        <f t="shared" ca="1" si="106"/>
        <v>0</v>
      </c>
      <c r="R221" s="306">
        <f t="shared" ca="1" si="107"/>
        <v>0</v>
      </c>
      <c r="S221" s="307">
        <f t="shared" ca="1" si="108"/>
        <v>4.9930000000000021</v>
      </c>
      <c r="T221" s="304">
        <f t="shared" ca="1" si="88"/>
        <v>48.981330000000021</v>
      </c>
      <c r="U221" s="311">
        <f t="shared" ca="1" si="89"/>
        <v>0</v>
      </c>
      <c r="V221" s="306">
        <f t="shared" ca="1" si="90"/>
        <v>1.0876183387283835</v>
      </c>
      <c r="W221" s="304">
        <f t="shared" ca="1" si="91"/>
        <v>3.2481563342704565</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6.0477053553358928</v>
      </c>
      <c r="AH221" s="304">
        <f t="shared" ca="1" si="115"/>
        <v>-0.62437759939836779</v>
      </c>
    </row>
    <row r="222" spans="1:34" x14ac:dyDescent="0.2">
      <c r="A222" s="347">
        <f t="shared" ca="1" si="93"/>
        <v>0.1</v>
      </c>
      <c r="B222" s="304">
        <f t="shared" ca="1" si="94"/>
        <v>17.399999999999959</v>
      </c>
      <c r="D222" s="306">
        <f t="shared" ca="1" si="95"/>
        <v>-0.46628454749612436</v>
      </c>
      <c r="E222" s="307">
        <f t="shared" ca="1" si="96"/>
        <v>-9.3563661741500557</v>
      </c>
      <c r="F222" s="304">
        <f t="shared" ca="1" si="97"/>
        <v>9.3679778641931595</v>
      </c>
      <c r="G222" s="306">
        <f t="shared" ca="1" si="98"/>
        <v>21.699635599247902</v>
      </c>
      <c r="H222" s="307">
        <f t="shared" ca="1" si="99"/>
        <v>-22.091904852617468</v>
      </c>
      <c r="I222" s="304">
        <f t="shared" ca="1" si="100"/>
        <v>30.966537506754772</v>
      </c>
      <c r="J222" s="306">
        <f t="shared" ca="1" si="101"/>
        <v>470.68365288865652</v>
      </c>
      <c r="K222" s="307">
        <f t="shared" ca="1" si="102"/>
        <v>1185.9425109594297</v>
      </c>
      <c r="L222" s="304">
        <f t="shared" ca="1" si="87"/>
        <v>1275.9321064999369</v>
      </c>
      <c r="M222" s="306">
        <f t="shared" ca="1" si="103"/>
        <v>-0.79435557293363845</v>
      </c>
      <c r="N222" s="304">
        <f t="shared" ca="1" si="104"/>
        <v>-45.513221761793936</v>
      </c>
      <c r="P222" s="310">
        <f t="shared" ca="1" si="105"/>
        <v>23</v>
      </c>
      <c r="Q222" s="304">
        <f t="shared" ca="1" si="106"/>
        <v>0</v>
      </c>
      <c r="R222" s="306">
        <f t="shared" ca="1" si="107"/>
        <v>0</v>
      </c>
      <c r="S222" s="307">
        <f t="shared" ca="1" si="108"/>
        <v>4.9930000000000021</v>
      </c>
      <c r="T222" s="304">
        <f t="shared" ca="1" si="88"/>
        <v>48.981330000000021</v>
      </c>
      <c r="U222" s="311">
        <f t="shared" ca="1" si="89"/>
        <v>0</v>
      </c>
      <c r="V222" s="306">
        <f t="shared" ca="1" si="90"/>
        <v>1.0878543832615628</v>
      </c>
      <c r="W222" s="304">
        <f t="shared" ca="1" si="91"/>
        <v>3.3845308780626646</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6.1901349111573287</v>
      </c>
      <c r="AH222" s="304">
        <f t="shared" ca="1" si="115"/>
        <v>-0.65054202569005715</v>
      </c>
    </row>
    <row r="223" spans="1:34" x14ac:dyDescent="0.2">
      <c r="A223" s="347">
        <f t="shared" ca="1" si="93"/>
        <v>0.1</v>
      </c>
      <c r="B223" s="304">
        <f t="shared" ca="1" si="94"/>
        <v>17.499999999999961</v>
      </c>
      <c r="D223" s="306">
        <f t="shared" ca="1" si="95"/>
        <v>-0.47500338831230132</v>
      </c>
      <c r="E223" s="307">
        <f t="shared" ca="1" si="96"/>
        <v>-9.3264098672868982</v>
      </c>
      <c r="F223" s="304">
        <f t="shared" ca="1" si="97"/>
        <v>9.3384982321321122</v>
      </c>
      <c r="G223" s="306">
        <f t="shared" ca="1" si="98"/>
        <v>21.652135260416671</v>
      </c>
      <c r="H223" s="307">
        <f t="shared" ca="1" si="99"/>
        <v>-23.024545839346157</v>
      </c>
      <c r="I223" s="304">
        <f t="shared" ca="1" si="100"/>
        <v>31.606086003229368</v>
      </c>
      <c r="J223" s="306">
        <f t="shared" ca="1" si="101"/>
        <v>472.85124143163978</v>
      </c>
      <c r="K223" s="307">
        <f t="shared" ca="1" si="102"/>
        <v>1183.6866884248316</v>
      </c>
      <c r="L223" s="304">
        <f t="shared" ca="1" si="87"/>
        <v>1274.6381733172702</v>
      </c>
      <c r="M223" s="306">
        <f t="shared" ca="1" si="103"/>
        <v>-0.816107229117362</v>
      </c>
      <c r="N223" s="304">
        <f t="shared" ca="1" si="104"/>
        <v>-46.759499858540934</v>
      </c>
      <c r="P223" s="310">
        <f t="shared" ca="1" si="105"/>
        <v>23</v>
      </c>
      <c r="Q223" s="304">
        <f t="shared" ca="1" si="106"/>
        <v>0</v>
      </c>
      <c r="R223" s="306">
        <f t="shared" ca="1" si="107"/>
        <v>0</v>
      </c>
      <c r="S223" s="307">
        <f t="shared" ca="1" si="108"/>
        <v>4.9930000000000021</v>
      </c>
      <c r="T223" s="304">
        <f t="shared" ca="1" si="88"/>
        <v>48.981330000000021</v>
      </c>
      <c r="U223" s="311">
        <f t="shared" ca="1" si="89"/>
        <v>0</v>
      </c>
      <c r="V223" s="306">
        <f t="shared" ca="1" si="90"/>
        <v>1.0881006760392908</v>
      </c>
      <c r="W223" s="304">
        <f t="shared" ca="1" si="91"/>
        <v>3.526573454604601</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6.3207182568323894</v>
      </c>
      <c r="AH223" s="304">
        <f t="shared" ca="1" si="115"/>
        <v>-0.67785517285452901</v>
      </c>
    </row>
    <row r="224" spans="1:34" x14ac:dyDescent="0.2">
      <c r="A224" s="347">
        <f t="shared" ca="1" si="93"/>
        <v>0.1</v>
      </c>
      <c r="B224" s="304">
        <f t="shared" ca="1" si="94"/>
        <v>17.599999999999962</v>
      </c>
      <c r="D224" s="306">
        <f t="shared" ca="1" si="95"/>
        <v>-0.48386185047968572</v>
      </c>
      <c r="E224" s="307">
        <f t="shared" ca="1" si="96"/>
        <v>-9.2954687899235857</v>
      </c>
      <c r="F224" s="304">
        <f t="shared" ca="1" si="97"/>
        <v>9.308053626553356</v>
      </c>
      <c r="G224" s="306">
        <f t="shared" ca="1" si="98"/>
        <v>21.603749075368704</v>
      </c>
      <c r="H224" s="307">
        <f t="shared" ca="1" si="99"/>
        <v>-23.954092718338515</v>
      </c>
      <c r="I224" s="304">
        <f t="shared" ca="1" si="100"/>
        <v>32.257100490748577</v>
      </c>
      <c r="J224" s="306">
        <f t="shared" ca="1" si="101"/>
        <v>475.01403564842906</v>
      </c>
      <c r="K224" s="307">
        <f t="shared" ca="1" si="102"/>
        <v>1181.3377564969473</v>
      </c>
      <c r="L224" s="304">
        <f t="shared" ca="1" si="87"/>
        <v>1273.262435238018</v>
      </c>
      <c r="M224" s="306">
        <f t="shared" ca="1" si="103"/>
        <v>-0.83694278622616047</v>
      </c>
      <c r="N224" s="304">
        <f t="shared" ca="1" si="104"/>
        <v>-47.953289344678886</v>
      </c>
      <c r="P224" s="310">
        <f t="shared" ca="1" si="105"/>
        <v>23</v>
      </c>
      <c r="Q224" s="304">
        <f t="shared" ca="1" si="106"/>
        <v>0</v>
      </c>
      <c r="R224" s="306">
        <f t="shared" ca="1" si="107"/>
        <v>0</v>
      </c>
      <c r="S224" s="307">
        <f t="shared" ca="1" si="108"/>
        <v>4.9930000000000021</v>
      </c>
      <c r="T224" s="304">
        <f t="shared" ca="1" si="88"/>
        <v>48.981330000000021</v>
      </c>
      <c r="U224" s="311">
        <f t="shared" ca="1" si="89"/>
        <v>0</v>
      </c>
      <c r="V224" s="306">
        <f t="shared" ca="1" si="90"/>
        <v>1.0883571903394176</v>
      </c>
      <c r="W224" s="304">
        <f t="shared" ca="1" si="91"/>
        <v>3.6742146470537507</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6.440130074855456</v>
      </c>
      <c r="AH224" s="304">
        <f t="shared" ca="1" si="115"/>
        <v>-0.70630351584310025</v>
      </c>
    </row>
    <row r="225" spans="1:34" x14ac:dyDescent="0.2">
      <c r="A225" s="347">
        <f t="shared" ca="1" si="93"/>
        <v>0.1</v>
      </c>
      <c r="B225" s="304">
        <f t="shared" ca="1" si="94"/>
        <v>17.699999999999964</v>
      </c>
      <c r="D225" s="306">
        <f t="shared" ca="1" si="95"/>
        <v>-0.49284091506770122</v>
      </c>
      <c r="E225" s="307">
        <f t="shared" ca="1" si="96"/>
        <v>-9.2635412842587357</v>
      </c>
      <c r="F225" s="304">
        <f t="shared" ca="1" si="97"/>
        <v>9.2766421345619854</v>
      </c>
      <c r="G225" s="306">
        <f t="shared" ca="1" si="98"/>
        <v>21.554464983861934</v>
      </c>
      <c r="H225" s="307">
        <f t="shared" ca="1" si="99"/>
        <v>-24.880446846764389</v>
      </c>
      <c r="I225" s="304">
        <f t="shared" ca="1" si="100"/>
        <v>32.918560054097114</v>
      </c>
      <c r="J225" s="306">
        <f t="shared" ca="1" si="101"/>
        <v>477.1719463513906</v>
      </c>
      <c r="K225" s="307">
        <f t="shared" ca="1" si="102"/>
        <v>1178.8960295186921</v>
      </c>
      <c r="L225" s="304">
        <f t="shared" ca="1" si="87"/>
        <v>1271.805376148297</v>
      </c>
      <c r="M225" s="306">
        <f t="shared" ca="1" si="103"/>
        <v>-0.85690279889067433</v>
      </c>
      <c r="N225" s="304">
        <f t="shared" ca="1" si="104"/>
        <v>-49.096913829383197</v>
      </c>
      <c r="P225" s="310">
        <f t="shared" ca="1" si="105"/>
        <v>23</v>
      </c>
      <c r="Q225" s="304">
        <f t="shared" ca="1" si="106"/>
        <v>0</v>
      </c>
      <c r="R225" s="306">
        <f t="shared" ca="1" si="107"/>
        <v>0</v>
      </c>
      <c r="S225" s="307">
        <f t="shared" ca="1" si="108"/>
        <v>4.9930000000000021</v>
      </c>
      <c r="T225" s="304">
        <f t="shared" ca="1" si="88"/>
        <v>48.981330000000021</v>
      </c>
      <c r="U225" s="311">
        <f t="shared" ca="1" si="89"/>
        <v>0</v>
      </c>
      <c r="V225" s="306">
        <f t="shared" ca="1" si="90"/>
        <v>1.088623898606653</v>
      </c>
      <c r="W225" s="304">
        <f t="shared" ca="1" si="91"/>
        <v>3.8273831683014583</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6.5490236923396283</v>
      </c>
      <c r="AH225" s="304">
        <f t="shared" ca="1" si="115"/>
        <v>-0.73587315182330248</v>
      </c>
    </row>
    <row r="226" spans="1:34" x14ac:dyDescent="0.2">
      <c r="A226" s="347">
        <f t="shared" ca="1" si="93"/>
        <v>0.1</v>
      </c>
      <c r="B226" s="304">
        <f t="shared" ca="1" si="94"/>
        <v>17.799999999999965</v>
      </c>
      <c r="D226" s="306">
        <f t="shared" ca="1" si="95"/>
        <v>-0.50192264996695846</v>
      </c>
      <c r="E226" s="307">
        <f t="shared" ca="1" si="96"/>
        <v>-9.2306277064617479</v>
      </c>
      <c r="F226" s="304">
        <f t="shared" ca="1" si="97"/>
        <v>9.2442638539717752</v>
      </c>
      <c r="G226" s="306">
        <f t="shared" ca="1" si="98"/>
        <v>21.504272718865238</v>
      </c>
      <c r="H226" s="307">
        <f t="shared" ca="1" si="99"/>
        <v>-25.803509617410565</v>
      </c>
      <c r="I226" s="304">
        <f t="shared" ca="1" si="100"/>
        <v>33.589505113102383</v>
      </c>
      <c r="J226" s="306">
        <f t="shared" ca="1" si="101"/>
        <v>479.32488323652694</v>
      </c>
      <c r="K226" s="307">
        <f t="shared" ca="1" si="102"/>
        <v>1176.3618316954833</v>
      </c>
      <c r="L226" s="304">
        <f t="shared" ca="1" si="87"/>
        <v>1270.2674926013271</v>
      </c>
      <c r="M226" s="306">
        <f t="shared" ca="1" si="103"/>
        <v>-0.87602721980042919</v>
      </c>
      <c r="N226" s="304">
        <f t="shared" ca="1" si="104"/>
        <v>-50.192662433143894</v>
      </c>
      <c r="P226" s="310">
        <f t="shared" ca="1" si="105"/>
        <v>23</v>
      </c>
      <c r="Q226" s="304">
        <f t="shared" ca="1" si="106"/>
        <v>0</v>
      </c>
      <c r="R226" s="306">
        <f t="shared" ca="1" si="107"/>
        <v>0</v>
      </c>
      <c r="S226" s="307">
        <f t="shared" ca="1" si="108"/>
        <v>4.9930000000000021</v>
      </c>
      <c r="T226" s="304">
        <f t="shared" ca="1" si="88"/>
        <v>48.981330000000021</v>
      </c>
      <c r="U226" s="311">
        <f t="shared" ca="1" si="89"/>
        <v>0</v>
      </c>
      <c r="V226" s="306">
        <f t="shared" ca="1" si="90"/>
        <v>1.0889007724480699</v>
      </c>
      <c r="W226" s="304">
        <f t="shared" ca="1" si="91"/>
        <v>3.9860058832994407</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6.6480267505605699</v>
      </c>
      <c r="AH226" s="304">
        <f t="shared" ca="1" si="115"/>
        <v>-0.76654980338503043</v>
      </c>
    </row>
    <row r="227" spans="1:34" x14ac:dyDescent="0.2">
      <c r="A227" s="347">
        <f t="shared" ca="1" si="93"/>
        <v>0.1</v>
      </c>
      <c r="B227" s="304">
        <f t="shared" ca="1" si="94"/>
        <v>17.899999999999967</v>
      </c>
      <c r="D227" s="306">
        <f t="shared" ca="1" si="95"/>
        <v>-0.51109016428942</v>
      </c>
      <c r="E227" s="307">
        <f t="shared" ca="1" si="96"/>
        <v>-9.1967302492849949</v>
      </c>
      <c r="F227" s="304">
        <f t="shared" ca="1" si="97"/>
        <v>9.2109207158756412</v>
      </c>
      <c r="G227" s="306">
        <f t="shared" ca="1" si="98"/>
        <v>21.453163702436296</v>
      </c>
      <c r="H227" s="307">
        <f t="shared" ca="1" si="99"/>
        <v>-26.723182642339065</v>
      </c>
      <c r="I227" s="304">
        <f t="shared" ca="1" si="100"/>
        <v>34.269034468151304</v>
      </c>
      <c r="J227" s="306">
        <f t="shared" ca="1" si="101"/>
        <v>481.472755057592</v>
      </c>
      <c r="K227" s="307">
        <f t="shared" ca="1" si="102"/>
        <v>1173.7354970824958</v>
      </c>
      <c r="L227" s="304">
        <f t="shared" ca="1" si="87"/>
        <v>1268.6492939241489</v>
      </c>
      <c r="M227" s="306">
        <f t="shared" ca="1" si="103"/>
        <v>-0.8943551156106182</v>
      </c>
      <c r="N227" s="304">
        <f t="shared" ca="1" si="104"/>
        <v>-51.242773510423234</v>
      </c>
      <c r="P227" s="310">
        <f t="shared" ca="1" si="105"/>
        <v>23</v>
      </c>
      <c r="Q227" s="304">
        <f t="shared" ca="1" si="106"/>
        <v>0</v>
      </c>
      <c r="R227" s="306">
        <f t="shared" ca="1" si="107"/>
        <v>0</v>
      </c>
      <c r="S227" s="307">
        <f t="shared" ca="1" si="108"/>
        <v>4.9930000000000021</v>
      </c>
      <c r="T227" s="304">
        <f t="shared" ca="1" si="88"/>
        <v>48.981330000000021</v>
      </c>
      <c r="U227" s="311">
        <f t="shared" ca="1" si="89"/>
        <v>0</v>
      </c>
      <c r="V227" s="306">
        <f t="shared" ca="1" si="90"/>
        <v>1.0891877826305922</v>
      </c>
      <c r="W227" s="304">
        <f t="shared" ca="1" si="91"/>
        <v>4.1500078371329439</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6.7377383024040522</v>
      </c>
      <c r="AH227" s="304">
        <f t="shared" ca="1" si="115"/>
        <v>-0.79831882301210477</v>
      </c>
    </row>
    <row r="228" spans="1:34" x14ac:dyDescent="0.2">
      <c r="A228" s="347">
        <f t="shared" ca="1" si="93"/>
        <v>0.1</v>
      </c>
      <c r="B228" s="304">
        <f t="shared" ca="1" si="94"/>
        <v>17.999999999999968</v>
      </c>
      <c r="D228" s="306">
        <f t="shared" ca="1" si="95"/>
        <v>-0.52032755951012533</v>
      </c>
      <c r="E228" s="307">
        <f t="shared" ca="1" si="96"/>
        <v>-9.1618527803406202</v>
      </c>
      <c r="F228" s="304">
        <f t="shared" ca="1" si="97"/>
        <v>9.1766163229057867</v>
      </c>
      <c r="G228" s="306">
        <f t="shared" ca="1" si="98"/>
        <v>21.401130946485281</v>
      </c>
      <c r="H228" s="307">
        <f t="shared" ca="1" si="99"/>
        <v>-27.639367920373125</v>
      </c>
      <c r="I228" s="304">
        <f t="shared" ca="1" si="100"/>
        <v>34.956302219004243</v>
      </c>
      <c r="J228" s="306">
        <f t="shared" ca="1" si="101"/>
        <v>483.61546979003805</v>
      </c>
      <c r="K228" s="307">
        <f t="shared" ca="1" si="102"/>
        <v>1171.0173695543601</v>
      </c>
      <c r="L228" s="304">
        <f t="shared" ca="1" si="87"/>
        <v>1266.951302307335</v>
      </c>
      <c r="M228" s="306">
        <f t="shared" ca="1" si="103"/>
        <v>-0.91192445141777578</v>
      </c>
      <c r="N228" s="304">
        <f t="shared" ca="1" si="104"/>
        <v>-52.249422301021433</v>
      </c>
      <c r="P228" s="310">
        <f t="shared" ca="1" si="105"/>
        <v>23</v>
      </c>
      <c r="Q228" s="304">
        <f t="shared" ca="1" si="106"/>
        <v>0</v>
      </c>
      <c r="R228" s="306">
        <f t="shared" ca="1" si="107"/>
        <v>0</v>
      </c>
      <c r="S228" s="307">
        <f t="shared" ca="1" si="108"/>
        <v>4.9930000000000021</v>
      </c>
      <c r="T228" s="304">
        <f t="shared" ca="1" si="88"/>
        <v>48.981330000000021</v>
      </c>
      <c r="U228" s="311">
        <f t="shared" ca="1" si="89"/>
        <v>0</v>
      </c>
      <c r="V228" s="306">
        <f t="shared" ca="1" si="90"/>
        <v>1.0894848990802859</v>
      </c>
      <c r="W228" s="304">
        <f t="shared" ca="1" si="91"/>
        <v>4.3193122883129762</v>
      </c>
      <c r="Y228" s="314" t="str">
        <f t="shared" ca="1" si="109"/>
        <v/>
      </c>
      <c r="Z228" s="315" t="str">
        <f t="shared" ca="1" si="110"/>
        <v/>
      </c>
      <c r="AA228" s="316" t="str">
        <f t="shared" ca="1" si="111"/>
        <v/>
      </c>
      <c r="AC228" s="310">
        <f t="shared" ca="1" si="112"/>
        <v>17.999999999999968</v>
      </c>
      <c r="AD228" s="323">
        <f t="shared" ca="1" si="113"/>
        <v>483.61546979003805</v>
      </c>
      <c r="AE228" s="324" t="e">
        <f t="shared" ca="1" si="92"/>
        <v>#N/A</v>
      </c>
      <c r="AG228" s="306">
        <f t="shared" ca="1" si="114"/>
        <v>6.8187270667159314</v>
      </c>
      <c r="AH228" s="304">
        <f t="shared" ca="1" si="115"/>
        <v>-0.83116519870477512</v>
      </c>
    </row>
    <row r="229" spans="1:34" x14ac:dyDescent="0.2">
      <c r="A229" s="347">
        <f t="shared" ca="1" si="93"/>
        <v>0.1</v>
      </c>
      <c r="B229" s="304">
        <f t="shared" ca="1" si="94"/>
        <v>18.099999999999969</v>
      </c>
      <c r="D229" s="306">
        <f t="shared" ca="1" si="95"/>
        <v>-0.52961987894973706</v>
      </c>
      <c r="E229" s="307">
        <f t="shared" ca="1" si="96"/>
        <v>-9.1260006950642332</v>
      </c>
      <c r="F229" s="304">
        <f t="shared" ca="1" si="97"/>
        <v>9.1413558022041563</v>
      </c>
      <c r="G229" s="306">
        <f t="shared" ca="1" si="98"/>
        <v>21.348168958590307</v>
      </c>
      <c r="H229" s="307">
        <f t="shared" ca="1" si="99"/>
        <v>-28.55196798987955</v>
      </c>
      <c r="I229" s="304">
        <f t="shared" ca="1" si="100"/>
        <v>35.650514638355851</v>
      </c>
      <c r="J229" s="306">
        <f t="shared" ca="1" si="101"/>
        <v>485.75293478529181</v>
      </c>
      <c r="K229" s="307">
        <f t="shared" ca="1" si="102"/>
        <v>1168.2078027588475</v>
      </c>
      <c r="L229" s="304">
        <f t="shared" ca="1" si="87"/>
        <v>1265.1740528793571</v>
      </c>
      <c r="M229" s="306">
        <f t="shared" ca="1" si="103"/>
        <v>-0.92877193290246218</v>
      </c>
      <c r="N229" s="304">
        <f t="shared" ca="1" si="104"/>
        <v>-53.21471188551876</v>
      </c>
      <c r="P229" s="310">
        <f t="shared" ca="1" si="105"/>
        <v>23</v>
      </c>
      <c r="Q229" s="304">
        <f t="shared" ca="1" si="106"/>
        <v>0</v>
      </c>
      <c r="R229" s="306">
        <f t="shared" ca="1" si="107"/>
        <v>0</v>
      </c>
      <c r="S229" s="307">
        <f t="shared" ca="1" si="108"/>
        <v>4.9930000000000021</v>
      </c>
      <c r="T229" s="304">
        <f t="shared" ca="1" si="88"/>
        <v>48.981330000000021</v>
      </c>
      <c r="U229" s="311">
        <f t="shared" ca="1" si="89"/>
        <v>0</v>
      </c>
      <c r="V229" s="306">
        <f t="shared" ca="1" si="90"/>
        <v>1.0897920908832841</v>
      </c>
      <c r="W229" s="304">
        <f t="shared" ca="1" si="91"/>
        <v>4.49384074680155</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6.8915306018903761</v>
      </c>
      <c r="AH229" s="304">
        <f t="shared" ca="1" si="115"/>
        <v>-0.86507356064750141</v>
      </c>
    </row>
    <row r="230" spans="1:34" x14ac:dyDescent="0.2">
      <c r="A230" s="347">
        <f t="shared" ca="1" si="93"/>
        <v>0.1</v>
      </c>
      <c r="B230" s="304">
        <f t="shared" ca="1" si="94"/>
        <v>18.199999999999971</v>
      </c>
      <c r="D230" s="306">
        <f t="shared" ca="1" si="95"/>
        <v>-0.53895305684734618</v>
      </c>
      <c r="E230" s="307">
        <f t="shared" ca="1" si="96"/>
        <v>-9.0891807832792573</v>
      </c>
      <c r="F230" s="304">
        <f t="shared" ca="1" si="97"/>
        <v>9.105145672015249</v>
      </c>
      <c r="G230" s="306">
        <f t="shared" ca="1" si="98"/>
        <v>21.294273652905574</v>
      </c>
      <c r="H230" s="307">
        <f t="shared" ca="1" si="99"/>
        <v>-29.460886068207476</v>
      </c>
      <c r="I230" s="304">
        <f t="shared" ca="1" si="100"/>
        <v>36.350927062851227</v>
      </c>
      <c r="J230" s="306">
        <f t="shared" ca="1" si="101"/>
        <v>487.88505691586658</v>
      </c>
      <c r="K230" s="307">
        <f t="shared" ca="1" si="102"/>
        <v>1165.3071600559431</v>
      </c>
      <c r="L230" s="304">
        <f t="shared" ca="1" si="87"/>
        <v>1263.318093767142</v>
      </c>
      <c r="M230" s="306">
        <f t="shared" ca="1" si="103"/>
        <v>-0.94493289637713052</v>
      </c>
      <c r="N230" s="304">
        <f t="shared" ca="1" si="104"/>
        <v>-54.140666885482339</v>
      </c>
      <c r="P230" s="310">
        <f t="shared" ca="1" si="105"/>
        <v>23</v>
      </c>
      <c r="Q230" s="304">
        <f t="shared" ca="1" si="106"/>
        <v>0</v>
      </c>
      <c r="R230" s="306">
        <f t="shared" ca="1" si="107"/>
        <v>0</v>
      </c>
      <c r="S230" s="307">
        <f t="shared" ca="1" si="108"/>
        <v>4.9930000000000021</v>
      </c>
      <c r="T230" s="304">
        <f t="shared" ca="1" si="88"/>
        <v>48.981330000000021</v>
      </c>
      <c r="U230" s="311">
        <f t="shared" ca="1" si="89"/>
        <v>0</v>
      </c>
      <c r="V230" s="306">
        <f t="shared" ca="1" si="90"/>
        <v>1.0901093262882036</v>
      </c>
      <c r="W230" s="304">
        <f t="shared" ca="1" si="91"/>
        <v>4.6735130163225875</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6.956655194908838</v>
      </c>
      <c r="AH230" s="304">
        <f t="shared" ca="1" si="115"/>
        <v>-0.90002818882466418</v>
      </c>
    </row>
    <row r="231" spans="1:34" x14ac:dyDescent="0.2">
      <c r="A231" s="347">
        <f t="shared" ca="1" si="93"/>
        <v>0.1</v>
      </c>
      <c r="B231" s="304">
        <f t="shared" ca="1" si="94"/>
        <v>18.299999999999972</v>
      </c>
      <c r="D231" s="306">
        <f t="shared" ca="1" si="95"/>
        <v>-0.54831386797720461</v>
      </c>
      <c r="E231" s="307">
        <f t="shared" ca="1" si="96"/>
        <v>-9.0514011082321932</v>
      </c>
      <c r="F231" s="304">
        <f t="shared" ca="1" si="97"/>
        <v>9.0679937207699428</v>
      </c>
      <c r="G231" s="306">
        <f t="shared" ca="1" si="98"/>
        <v>21.239442266107854</v>
      </c>
      <c r="H231" s="307">
        <f t="shared" ca="1" si="99"/>
        <v>-30.366026179030694</v>
      </c>
      <c r="I231" s="304">
        <f t="shared" ca="1" si="100"/>
        <v>37.056840848632874</v>
      </c>
      <c r="J231" s="306">
        <f t="shared" ca="1" si="101"/>
        <v>490.01174271181725</v>
      </c>
      <c r="K231" s="307">
        <f t="shared" ca="1" si="102"/>
        <v>1162.3158144435811</v>
      </c>
      <c r="L231" s="304">
        <f t="shared" ca="1" si="87"/>
        <v>1261.3839861442341</v>
      </c>
      <c r="M231" s="306">
        <f t="shared" ca="1" si="103"/>
        <v>-0.96044123815247739</v>
      </c>
      <c r="N231" s="304">
        <f t="shared" ca="1" si="104"/>
        <v>-55.029229416456133</v>
      </c>
      <c r="P231" s="310">
        <f t="shared" ca="1" si="105"/>
        <v>23</v>
      </c>
      <c r="Q231" s="304">
        <f t="shared" ca="1" si="106"/>
        <v>0</v>
      </c>
      <c r="R231" s="306">
        <f t="shared" ca="1" si="107"/>
        <v>0</v>
      </c>
      <c r="S231" s="307">
        <f t="shared" ca="1" si="108"/>
        <v>4.9930000000000021</v>
      </c>
      <c r="T231" s="304">
        <f t="shared" ca="1" si="88"/>
        <v>48.981330000000021</v>
      </c>
      <c r="U231" s="311">
        <f t="shared" ca="1" si="89"/>
        <v>0</v>
      </c>
      <c r="V231" s="306">
        <f t="shared" ca="1" si="90"/>
        <v>1.0904365727099115</v>
      </c>
      <c r="W231" s="304">
        <f t="shared" ca="1" si="91"/>
        <v>4.8582472405467652</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7.0145762944095225</v>
      </c>
      <c r="AH231" s="304">
        <f t="shared" ca="1" si="115"/>
        <v>-0.93601302149460952</v>
      </c>
    </row>
    <row r="232" spans="1:34" x14ac:dyDescent="0.2">
      <c r="A232" s="347">
        <f t="shared" ca="1" si="93"/>
        <v>0.1</v>
      </c>
      <c r="B232" s="304">
        <f t="shared" ca="1" si="94"/>
        <v>18.399999999999974</v>
      </c>
      <c r="D232" s="306">
        <f t="shared" ca="1" si="95"/>
        <v>-0.55768987851742746</v>
      </c>
      <c r="E232" s="307">
        <f t="shared" ca="1" si="96"/>
        <v>-9.0126708969724767</v>
      </c>
      <c r="F232" s="304">
        <f t="shared" ca="1" si="97"/>
        <v>9.0299088975324349</v>
      </c>
      <c r="G232" s="306">
        <f t="shared" ca="1" si="98"/>
        <v>21.183673278256112</v>
      </c>
      <c r="H232" s="307">
        <f t="shared" ca="1" si="99"/>
        <v>-31.26729326872794</v>
      </c>
      <c r="I232" s="304">
        <f t="shared" ca="1" si="100"/>
        <v>37.767600425663019</v>
      </c>
      <c r="J232" s="306">
        <f t="shared" ca="1" si="101"/>
        <v>492.13289848903543</v>
      </c>
      <c r="K232" s="307">
        <f t="shared" ca="1" si="102"/>
        <v>1159.2341484711931</v>
      </c>
      <c r="L232" s="304">
        <f t="shared" ca="1" si="87"/>
        <v>1259.3723042678648</v>
      </c>
      <c r="M232" s="306">
        <f t="shared" ca="1" si="103"/>
        <v>-0.9753293757803605</v>
      </c>
      <c r="N232" s="304">
        <f t="shared" ca="1" si="104"/>
        <v>-55.882256867343749</v>
      </c>
      <c r="P232" s="310">
        <f t="shared" ca="1" si="105"/>
        <v>23</v>
      </c>
      <c r="Q232" s="304">
        <f t="shared" ca="1" si="106"/>
        <v>0</v>
      </c>
      <c r="R232" s="306">
        <f t="shared" ca="1" si="107"/>
        <v>0</v>
      </c>
      <c r="S232" s="307">
        <f t="shared" ca="1" si="108"/>
        <v>4.9930000000000021</v>
      </c>
      <c r="T232" s="304">
        <f t="shared" ca="1" si="88"/>
        <v>48.981330000000021</v>
      </c>
      <c r="U232" s="311">
        <f t="shared" ca="1" si="89"/>
        <v>0</v>
      </c>
      <c r="V232" s="306">
        <f t="shared" ca="1" si="90"/>
        <v>1.0907737967345275</v>
      </c>
      <c r="W232" s="304">
        <f t="shared" ca="1" si="91"/>
        <v>5.0479599527712544</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7.0657393460174145</v>
      </c>
      <c r="AH232" s="304">
        <f t="shared" ca="1" si="115"/>
        <v>-0.97301166443956799</v>
      </c>
    </row>
    <row r="233" spans="1:34" x14ac:dyDescent="0.2">
      <c r="A233" s="347">
        <f t="shared" ca="1" si="93"/>
        <v>0.1</v>
      </c>
      <c r="B233" s="304">
        <f t="shared" ca="1" si="94"/>
        <v>18.499999999999975</v>
      </c>
      <c r="D233" s="306">
        <f t="shared" ca="1" si="95"/>
        <v>-0.56706939867804806</v>
      </c>
      <c r="E233" s="307">
        <f t="shared" ca="1" si="96"/>
        <v>-8.9730004409864392</v>
      </c>
      <c r="F233" s="304">
        <f t="shared" ca="1" si="97"/>
        <v>8.9909012127183274</v>
      </c>
      <c r="G233" s="306">
        <f t="shared" ca="1" si="98"/>
        <v>21.126966338388307</v>
      </c>
      <c r="H233" s="307">
        <f t="shared" ca="1" si="99"/>
        <v>-32.164593312826582</v>
      </c>
      <c r="I233" s="304">
        <f t="shared" ca="1" si="100"/>
        <v>38.482590474692856</v>
      </c>
      <c r="J233" s="306">
        <f t="shared" ca="1" si="101"/>
        <v>494.24843046986763</v>
      </c>
      <c r="K233" s="307">
        <f t="shared" ca="1" si="102"/>
        <v>1156.0625541421152</v>
      </c>
      <c r="L233" s="304">
        <f t="shared" ca="1" si="87"/>
        <v>1257.2836355061329</v>
      </c>
      <c r="M233" s="306">
        <f t="shared" ca="1" si="103"/>
        <v>-0.98962823480472251</v>
      </c>
      <c r="N233" s="304">
        <f t="shared" ca="1" si="104"/>
        <v>-56.70152114129224</v>
      </c>
      <c r="P233" s="310">
        <f t="shared" ca="1" si="105"/>
        <v>23</v>
      </c>
      <c r="Q233" s="304">
        <f t="shared" ca="1" si="106"/>
        <v>0</v>
      </c>
      <c r="R233" s="306">
        <f t="shared" ca="1" si="107"/>
        <v>0</v>
      </c>
      <c r="S233" s="307">
        <f t="shared" ca="1" si="108"/>
        <v>4.9930000000000021</v>
      </c>
      <c r="T233" s="304">
        <f t="shared" ca="1" si="88"/>
        <v>48.981330000000021</v>
      </c>
      <c r="U233" s="311">
        <f t="shared" ca="1" si="89"/>
        <v>0</v>
      </c>
      <c r="V233" s="306">
        <f t="shared" ca="1" si="90"/>
        <v>1.0911209641255464</v>
      </c>
      <c r="W233" s="304">
        <f t="shared" ca="1" si="91"/>
        <v>5.2425661287448664</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7.1105609144968804</v>
      </c>
      <c r="AH233" s="304">
        <f t="shared" ca="1" si="115"/>
        <v>-1.0110074009155321</v>
      </c>
    </row>
    <row r="234" spans="1:34" x14ac:dyDescent="0.2">
      <c r="A234" s="347">
        <f t="shared" ca="1" si="93"/>
        <v>0.1</v>
      </c>
      <c r="B234" s="304">
        <f t="shared" ca="1" si="94"/>
        <v>18.599999999999977</v>
      </c>
      <c r="D234" s="306">
        <f t="shared" ca="1" si="95"/>
        <v>-0.57644143743438425</v>
      </c>
      <c r="E234" s="307">
        <f t="shared" ca="1" si="96"/>
        <v>-8.9324010060522223</v>
      </c>
      <c r="F234" s="304">
        <f t="shared" ca="1" si="97"/>
        <v>8.9509816480492326</v>
      </c>
      <c r="G234" s="306">
        <f t="shared" ca="1" si="98"/>
        <v>21.069322194644869</v>
      </c>
      <c r="H234" s="307">
        <f t="shared" ca="1" si="99"/>
        <v>-33.057833413431801</v>
      </c>
      <c r="I234" s="304">
        <f t="shared" ca="1" si="100"/>
        <v>39.201233242488215</v>
      </c>
      <c r="J234" s="306">
        <f t="shared" ca="1" si="101"/>
        <v>496.3582448965193</v>
      </c>
      <c r="K234" s="307">
        <f t="shared" ca="1" si="102"/>
        <v>1152.8014328058023</v>
      </c>
      <c r="L234" s="304">
        <f t="shared" ca="1" si="87"/>
        <v>1255.1185803563994</v>
      </c>
      <c r="M234" s="306">
        <f t="shared" ca="1" si="103"/>
        <v>-1.0033672556306787</v>
      </c>
      <c r="N234" s="304">
        <f t="shared" ca="1" si="104"/>
        <v>-57.488709049261878</v>
      </c>
      <c r="P234" s="310">
        <f t="shared" ca="1" si="105"/>
        <v>23</v>
      </c>
      <c r="Q234" s="304">
        <f t="shared" ca="1" si="106"/>
        <v>0</v>
      </c>
      <c r="R234" s="306">
        <f t="shared" ca="1" si="107"/>
        <v>0</v>
      </c>
      <c r="S234" s="307">
        <f t="shared" ca="1" si="108"/>
        <v>4.9930000000000021</v>
      </c>
      <c r="T234" s="304">
        <f t="shared" ca="1" si="88"/>
        <v>48.981330000000021</v>
      </c>
      <c r="U234" s="311">
        <f t="shared" ca="1" si="89"/>
        <v>0</v>
      </c>
      <c r="V234" s="306">
        <f t="shared" ca="1" si="90"/>
        <v>1.0914780398309833</v>
      </c>
      <c r="W234" s="304">
        <f t="shared" ca="1" si="91"/>
        <v>5.4419792423160489</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7.1494300001180031</v>
      </c>
      <c r="AH234" s="304">
        <f t="shared" ca="1" si="115"/>
        <v>-1.0499832022320978</v>
      </c>
    </row>
    <row r="235" spans="1:34" x14ac:dyDescent="0.2">
      <c r="A235" s="347">
        <f t="shared" ca="1" si="93"/>
        <v>0.1</v>
      </c>
      <c r="B235" s="304">
        <f t="shared" ca="1" si="94"/>
        <v>18.699999999999978</v>
      </c>
      <c r="D235" s="306">
        <f t="shared" ca="1" si="95"/>
        <v>-0.58579565958381929</v>
      </c>
      <c r="E235" s="307">
        <f t="shared" ca="1" si="96"/>
        <v>-8.8908847503525639</v>
      </c>
      <c r="F235" s="304">
        <f t="shared" ca="1" si="97"/>
        <v>8.9101620747795049</v>
      </c>
      <c r="G235" s="306">
        <f t="shared" ca="1" si="98"/>
        <v>21.010742628686486</v>
      </c>
      <c r="H235" s="307">
        <f t="shared" ca="1" si="99"/>
        <v>-33.94692188846706</v>
      </c>
      <c r="I235" s="304">
        <f t="shared" ca="1" si="100"/>
        <v>39.922986004438442</v>
      </c>
      <c r="J235" s="306">
        <f t="shared" ca="1" si="101"/>
        <v>498.46224813768589</v>
      </c>
      <c r="K235" s="307">
        <f t="shared" ca="1" si="102"/>
        <v>1149.4511950407073</v>
      </c>
      <c r="L235" s="304">
        <f t="shared" ca="1" si="87"/>
        <v>1252.8777524559155</v>
      </c>
      <c r="M235" s="306">
        <f t="shared" ca="1" si="103"/>
        <v>-1.0165744159956078</v>
      </c>
      <c r="N235" s="304">
        <f t="shared" ca="1" si="104"/>
        <v>-58.245423597524777</v>
      </c>
      <c r="P235" s="310">
        <f t="shared" ca="1" si="105"/>
        <v>23</v>
      </c>
      <c r="Q235" s="304">
        <f t="shared" ca="1" si="106"/>
        <v>0</v>
      </c>
      <c r="R235" s="306">
        <f t="shared" ca="1" si="107"/>
        <v>0</v>
      </c>
      <c r="S235" s="307">
        <f t="shared" ca="1" si="108"/>
        <v>4.9930000000000021</v>
      </c>
      <c r="T235" s="304">
        <f t="shared" ca="1" si="88"/>
        <v>48.981330000000021</v>
      </c>
      <c r="U235" s="311">
        <f t="shared" ca="1" si="89"/>
        <v>0</v>
      </c>
      <c r="V235" s="306">
        <f t="shared" ca="1" si="90"/>
        <v>1.0918449879914573</v>
      </c>
      <c r="W235" s="304">
        <f t="shared" ca="1" si="91"/>
        <v>5.6461113236053819</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7.1827094760375987</v>
      </c>
      <c r="AH235" s="304">
        <f t="shared" ca="1" si="115"/>
        <v>-1.0899217388976661</v>
      </c>
    </row>
    <row r="236" spans="1:34" x14ac:dyDescent="0.2">
      <c r="A236" s="347">
        <f t="shared" ca="1" si="93"/>
        <v>0.1</v>
      </c>
      <c r="B236" s="304">
        <f t="shared" ca="1" si="94"/>
        <v>18.799999999999979</v>
      </c>
      <c r="D236" s="306">
        <f t="shared" ca="1" si="95"/>
        <v>-0.59512234524441032</v>
      </c>
      <c r="E236" s="307">
        <f t="shared" ca="1" si="96"/>
        <v>-8.8484646499590998</v>
      </c>
      <c r="F236" s="304">
        <f t="shared" ca="1" si="97"/>
        <v>8.8684551793074426</v>
      </c>
      <c r="G236" s="306">
        <f t="shared" ca="1" si="98"/>
        <v>20.951230394162046</v>
      </c>
      <c r="H236" s="307">
        <f t="shared" ca="1" si="99"/>
        <v>-34.831768353462969</v>
      </c>
      <c r="I236" s="304">
        <f t="shared" ca="1" si="100"/>
        <v>40.647338678670756</v>
      </c>
      <c r="J236" s="306">
        <f t="shared" ca="1" si="101"/>
        <v>500.56034678882833</v>
      </c>
      <c r="K236" s="307">
        <f t="shared" ca="1" si="102"/>
        <v>1146.0122605286108</v>
      </c>
      <c r="L236" s="304">
        <f t="shared" ca="1" si="87"/>
        <v>1250.5617785856277</v>
      </c>
      <c r="M236" s="306">
        <f t="shared" ca="1" si="103"/>
        <v>-1.0292762652929748</v>
      </c>
      <c r="N236" s="304">
        <f t="shared" ca="1" si="104"/>
        <v>-58.97318595427511</v>
      </c>
      <c r="P236" s="310">
        <f t="shared" ca="1" si="105"/>
        <v>23</v>
      </c>
      <c r="Q236" s="304">
        <f t="shared" ca="1" si="106"/>
        <v>0</v>
      </c>
      <c r="R236" s="306">
        <f t="shared" ca="1" si="107"/>
        <v>0</v>
      </c>
      <c r="S236" s="307">
        <f t="shared" ca="1" si="108"/>
        <v>4.9930000000000021</v>
      </c>
      <c r="T236" s="304">
        <f t="shared" ca="1" si="88"/>
        <v>48.981330000000021</v>
      </c>
      <c r="U236" s="311">
        <f t="shared" ca="1" si="89"/>
        <v>0</v>
      </c>
      <c r="V236" s="306">
        <f t="shared" ca="1" si="90"/>
        <v>1.0922217719491234</v>
      </c>
      <c r="W236" s="304">
        <f t="shared" ca="1" si="91"/>
        <v>5.8548730194259093</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7.210737589731103</v>
      </c>
      <c r="AH236" s="304">
        <f t="shared" ca="1" si="115"/>
        <v>-1.1308053922702543</v>
      </c>
    </row>
    <row r="237" spans="1:34" x14ac:dyDescent="0.2">
      <c r="A237" s="347">
        <f t="shared" ca="1" si="93"/>
        <v>0.1</v>
      </c>
      <c r="B237" s="304">
        <f t="shared" ca="1" si="94"/>
        <v>18.899999999999981</v>
      </c>
      <c r="D237" s="306">
        <f t="shared" ca="1" si="95"/>
        <v>-0.60441235183734476</v>
      </c>
      <c r="E237" s="307">
        <f t="shared" ca="1" si="96"/>
        <v>-8.8051544308807568</v>
      </c>
      <c r="F237" s="304">
        <f t="shared" ca="1" si="97"/>
        <v>8.8258743953623409</v>
      </c>
      <c r="G237" s="306">
        <f t="shared" ca="1" si="98"/>
        <v>20.890789158978311</v>
      </c>
      <c r="H237" s="307">
        <f t="shared" ca="1" si="99"/>
        <v>-35.712283796551048</v>
      </c>
      <c r="I237" s="304">
        <f t="shared" ca="1" si="100"/>
        <v>41.373811591999697</v>
      </c>
      <c r="J237" s="306">
        <f t="shared" ca="1" si="101"/>
        <v>502.65244776648535</v>
      </c>
      <c r="K237" s="307">
        <f t="shared" ca="1" si="102"/>
        <v>1142.4850579211102</v>
      </c>
      <c r="L237" s="304">
        <f t="shared" ca="1" si="87"/>
        <v>1248.1712986680323</v>
      </c>
      <c r="M237" s="306">
        <f t="shared" ca="1" si="103"/>
        <v>-1.0414979676636353</v>
      </c>
      <c r="N237" s="304">
        <f t="shared" ca="1" si="104"/>
        <v>-59.67343791857899</v>
      </c>
      <c r="P237" s="310">
        <f t="shared" ca="1" si="105"/>
        <v>23</v>
      </c>
      <c r="Q237" s="304">
        <f t="shared" ca="1" si="106"/>
        <v>0</v>
      </c>
      <c r="R237" s="306">
        <f t="shared" ca="1" si="107"/>
        <v>0</v>
      </c>
      <c r="S237" s="307">
        <f t="shared" ca="1" si="108"/>
        <v>4.9930000000000021</v>
      </c>
      <c r="T237" s="304">
        <f t="shared" ca="1" si="88"/>
        <v>48.981330000000021</v>
      </c>
      <c r="U237" s="311">
        <f t="shared" ca="1" si="89"/>
        <v>0</v>
      </c>
      <c r="V237" s="306">
        <f t="shared" ca="1" si="90"/>
        <v>1.0926083542573901</v>
      </c>
      <c r="W237" s="304">
        <f t="shared" ca="1" si="91"/>
        <v>6.0681736556944665</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7.2338294849000082</v>
      </c>
      <c r="AH237" s="304">
        <f t="shared" ca="1" si="115"/>
        <v>-1.1726162666585034</v>
      </c>
    </row>
    <row r="238" spans="1:34" x14ac:dyDescent="0.2">
      <c r="A238" s="347">
        <f t="shared" ca="1" si="93"/>
        <v>0.1</v>
      </c>
      <c r="B238" s="304">
        <f t="shared" ca="1" si="94"/>
        <v>18.999999999999982</v>
      </c>
      <c r="D238" s="306">
        <f t="shared" ca="1" si="95"/>
        <v>-0.61365707853792995</v>
      </c>
      <c r="E238" s="307">
        <f t="shared" ca="1" si="96"/>
        <v>-8.7609685069464973</v>
      </c>
      <c r="F238" s="304">
        <f t="shared" ca="1" si="97"/>
        <v>8.782433842036502</v>
      </c>
      <c r="G238" s="306">
        <f t="shared" ca="1" si="98"/>
        <v>20.829423451124519</v>
      </c>
      <c r="H238" s="307">
        <f t="shared" ca="1" si="99"/>
        <v>-36.5883806472457</v>
      </c>
      <c r="I238" s="304">
        <f t="shared" ca="1" si="100"/>
        <v>42.101953395228584</v>
      </c>
      <c r="J238" s="306">
        <f t="shared" ca="1" si="101"/>
        <v>504.7384583969905</v>
      </c>
      <c r="K238" s="307">
        <f t="shared" ca="1" si="102"/>
        <v>1138.8700246989204</v>
      </c>
      <c r="L238" s="304">
        <f t="shared" ca="1" si="87"/>
        <v>1245.7069657598813</v>
      </c>
      <c r="M238" s="306">
        <f t="shared" ca="1" si="103"/>
        <v>-1.0532633513377518</v>
      </c>
      <c r="N238" s="304">
        <f t="shared" ca="1" si="104"/>
        <v>-60.347544747457988</v>
      </c>
      <c r="P238" s="310">
        <f t="shared" ca="1" si="105"/>
        <v>23</v>
      </c>
      <c r="Q238" s="304">
        <f t="shared" ca="1" si="106"/>
        <v>0</v>
      </c>
      <c r="R238" s="306">
        <f t="shared" ca="1" si="107"/>
        <v>0</v>
      </c>
      <c r="S238" s="307">
        <f t="shared" ca="1" si="108"/>
        <v>4.9930000000000021</v>
      </c>
      <c r="T238" s="304">
        <f t="shared" ca="1" si="88"/>
        <v>48.981330000000021</v>
      </c>
      <c r="U238" s="311">
        <f t="shared" ca="1" si="89"/>
        <v>0</v>
      </c>
      <c r="V238" s="306">
        <f t="shared" ca="1" si="90"/>
        <v>1.0930046966913458</v>
      </c>
      <c r="W238" s="304">
        <f t="shared" ca="1" si="91"/>
        <v>6.2859213015944828</v>
      </c>
      <c r="Y238" s="314" t="str">
        <f t="shared" ca="1" si="109"/>
        <v/>
      </c>
      <c r="Z238" s="315" t="str">
        <f t="shared" ca="1" si="110"/>
        <v/>
      </c>
      <c r="AA238" s="316" t="str">
        <f t="shared" ca="1" si="111"/>
        <v/>
      </c>
      <c r="AC238" s="310">
        <f t="shared" ca="1" si="112"/>
        <v>18.999999999999982</v>
      </c>
      <c r="AD238" s="323">
        <f t="shared" ca="1" si="113"/>
        <v>504.7384583969905</v>
      </c>
      <c r="AE238" s="324" t="e">
        <f t="shared" ca="1" si="92"/>
        <v>#N/A</v>
      </c>
      <c r="AG238" s="306">
        <f t="shared" ca="1" si="114"/>
        <v>7.2522787111808986</v>
      </c>
      <c r="AH238" s="304">
        <f t="shared" ca="1" si="115"/>
        <v>-1.2153362018214429</v>
      </c>
    </row>
    <row r="239" spans="1:34" x14ac:dyDescent="0.2">
      <c r="A239" s="347">
        <f t="shared" ca="1" si="93"/>
        <v>0.1</v>
      </c>
      <c r="B239" s="304">
        <f t="shared" ca="1" si="94"/>
        <v>19.099999999999984</v>
      </c>
      <c r="D239" s="306">
        <f t="shared" ca="1" si="95"/>
        <v>-0.6228484331377574</v>
      </c>
      <c r="E239" s="307">
        <f t="shared" ca="1" si="96"/>
        <v>-8.7159219228675049</v>
      </c>
      <c r="F239" s="304">
        <f t="shared" ca="1" si="97"/>
        <v>8.7381482670062631</v>
      </c>
      <c r="G239" s="306">
        <f t="shared" ca="1" si="98"/>
        <v>20.767138607810743</v>
      </c>
      <c r="H239" s="307">
        <f t="shared" ca="1" si="99"/>
        <v>-37.459972839532448</v>
      </c>
      <c r="I239" s="304">
        <f t="shared" ca="1" si="100"/>
        <v>42.831339123293027</v>
      </c>
      <c r="J239" s="306">
        <f t="shared" ca="1" si="101"/>
        <v>506.81828649993724</v>
      </c>
      <c r="K239" s="307">
        <f t="shared" ca="1" si="102"/>
        <v>1135.1676070245815</v>
      </c>
      <c r="L239" s="304">
        <f t="shared" ca="1" si="87"/>
        <v>1243.1694460405015</v>
      </c>
      <c r="M239" s="306">
        <f t="shared" ca="1" si="103"/>
        <v>-1.0645949621922861</v>
      </c>
      <c r="N239" s="304">
        <f t="shared" ca="1" si="104"/>
        <v>-60.996798224507437</v>
      </c>
      <c r="P239" s="310">
        <f t="shared" ca="1" si="105"/>
        <v>23</v>
      </c>
      <c r="Q239" s="304">
        <f t="shared" ca="1" si="106"/>
        <v>0</v>
      </c>
      <c r="R239" s="306">
        <f t="shared" ca="1" si="107"/>
        <v>0</v>
      </c>
      <c r="S239" s="307">
        <f t="shared" ca="1" si="108"/>
        <v>4.9930000000000021</v>
      </c>
      <c r="T239" s="304">
        <f t="shared" ca="1" si="88"/>
        <v>48.981330000000021</v>
      </c>
      <c r="U239" s="311">
        <f t="shared" ca="1" si="89"/>
        <v>0</v>
      </c>
      <c r="V239" s="306">
        <f t="shared" ca="1" si="90"/>
        <v>1.0934107602588463</v>
      </c>
      <c r="W239" s="304">
        <f t="shared" ca="1" si="91"/>
        <v>6.5080228352669893</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7.2663586977540335</v>
      </c>
      <c r="AH239" s="304">
        <f t="shared" ca="1" si="115"/>
        <v>-1.2589467858190426</v>
      </c>
    </row>
    <row r="240" spans="1:34" x14ac:dyDescent="0.2">
      <c r="A240" s="347">
        <f t="shared" ca="1" si="93"/>
        <v>0.1</v>
      </c>
      <c r="B240" s="304">
        <f t="shared" ca="1" si="94"/>
        <v>19.199999999999985</v>
      </c>
      <c r="D240" s="306">
        <f t="shared" ca="1" si="95"/>
        <v>-0.63197880123091088</v>
      </c>
      <c r="E240" s="307">
        <f t="shared" ca="1" si="96"/>
        <v>-8.6700303018940623</v>
      </c>
      <c r="F240" s="304">
        <f t="shared" ca="1" si="97"/>
        <v>8.6930329943562565</v>
      </c>
      <c r="G240" s="306">
        <f t="shared" ca="1" si="98"/>
        <v>20.703940727687652</v>
      </c>
      <c r="H240" s="307">
        <f t="shared" ca="1" si="99"/>
        <v>-38.326975869721856</v>
      </c>
      <c r="I240" s="304">
        <f t="shared" ca="1" si="100"/>
        <v>43.561568394329477</v>
      </c>
      <c r="J240" s="306">
        <f t="shared" ca="1" si="101"/>
        <v>508.89184046671215</v>
      </c>
      <c r="K240" s="307">
        <f t="shared" ca="1" si="102"/>
        <v>1131.3782595891187</v>
      </c>
      <c r="L240" s="304">
        <f t="shared" ca="1" si="87"/>
        <v>1240.5594187964157</v>
      </c>
      <c r="M240" s="306">
        <f t="shared" ca="1" si="103"/>
        <v>-1.0755141198939746</v>
      </c>
      <c r="N240" s="304">
        <f t="shared" ca="1" si="104"/>
        <v>-61.622419876651954</v>
      </c>
      <c r="P240" s="310">
        <f t="shared" ca="1" si="105"/>
        <v>23</v>
      </c>
      <c r="Q240" s="304">
        <f t="shared" ca="1" si="106"/>
        <v>0</v>
      </c>
      <c r="R240" s="306">
        <f t="shared" ca="1" si="107"/>
        <v>0</v>
      </c>
      <c r="S240" s="307">
        <f t="shared" ca="1" si="108"/>
        <v>4.9930000000000021</v>
      </c>
      <c r="T240" s="304">
        <f t="shared" ca="1" si="88"/>
        <v>48.981330000000021</v>
      </c>
      <c r="U240" s="311">
        <f t="shared" ca="1" si="89"/>
        <v>0</v>
      </c>
      <c r="V240" s="306">
        <f t="shared" ca="1" si="90"/>
        <v>1.0938265052121956</v>
      </c>
      <c r="W240" s="304">
        <f t="shared" ca="1" si="91"/>
        <v>6.7343840108204276</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7.2763241739277493</v>
      </c>
      <c r="AH240" s="304">
        <f t="shared" ca="1" si="115"/>
        <v>-1.3034293681688336</v>
      </c>
    </row>
    <row r="241" spans="1:34" x14ac:dyDescent="0.2">
      <c r="A241" s="347">
        <f t="shared" ca="1" si="93"/>
        <v>0.1</v>
      </c>
      <c r="B241" s="304">
        <f t="shared" ca="1" si="94"/>
        <v>19.299999999999986</v>
      </c>
      <c r="D241" s="306">
        <f t="shared" ca="1" si="95"/>
        <v>-0.64104101761687782</v>
      </c>
      <c r="E241" s="307">
        <f t="shared" ca="1" si="96"/>
        <v>-8.6233097975475097</v>
      </c>
      <c r="F241" s="304">
        <f t="shared" ca="1" si="97"/>
        <v>8.6471038764864012</v>
      </c>
      <c r="G241" s="306">
        <f t="shared" ca="1" si="98"/>
        <v>20.639836625925962</v>
      </c>
      <c r="H241" s="307">
        <f t="shared" ca="1" si="99"/>
        <v>-39.189306849476608</v>
      </c>
      <c r="I241" s="304">
        <f t="shared" ca="1" si="100"/>
        <v>44.292263740831189</v>
      </c>
      <c r="J241" s="306">
        <f t="shared" ca="1" si="101"/>
        <v>510.95902933439282</v>
      </c>
      <c r="K241" s="307">
        <f t="shared" ca="1" si="102"/>
        <v>1127.5024454531588</v>
      </c>
      <c r="L241" s="304">
        <f t="shared" ca="1" si="87"/>
        <v>1237.8775764029326</v>
      </c>
      <c r="M241" s="306">
        <f t="shared" ca="1" si="103"/>
        <v>-1.0860409753354912</v>
      </c>
      <c r="N241" s="304">
        <f t="shared" ca="1" si="104"/>
        <v>-62.225564264995178</v>
      </c>
      <c r="P241" s="310">
        <f t="shared" ca="1" si="105"/>
        <v>23</v>
      </c>
      <c r="Q241" s="304">
        <f t="shared" ca="1" si="106"/>
        <v>0</v>
      </c>
      <c r="R241" s="306">
        <f t="shared" ca="1" si="107"/>
        <v>0</v>
      </c>
      <c r="S241" s="307">
        <f t="shared" ca="1" si="108"/>
        <v>4.9930000000000021</v>
      </c>
      <c r="T241" s="304">
        <f t="shared" ca="1" si="88"/>
        <v>48.981330000000021</v>
      </c>
      <c r="U241" s="311">
        <f t="shared" ca="1" si="89"/>
        <v>0</v>
      </c>
      <c r="V241" s="306">
        <f t="shared" ca="1" si="90"/>
        <v>1.094251891060378</v>
      </c>
      <c r="W241" s="304">
        <f t="shared" ca="1" si="91"/>
        <v>6.9649095264631091</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7.2824125252633944</v>
      </c>
      <c r="AH241" s="304">
        <f t="shared" ca="1" si="115"/>
        <v>-1.3487650732666583</v>
      </c>
    </row>
    <row r="242" spans="1:34" x14ac:dyDescent="0.2">
      <c r="A242" s="347">
        <f t="shared" ca="1" si="93"/>
        <v>0.1</v>
      </c>
      <c r="B242" s="304">
        <f t="shared" ca="1" si="94"/>
        <v>19.399999999999988</v>
      </c>
      <c r="D242" s="306">
        <f t="shared" ca="1" si="95"/>
        <v>-0.65002833980013919</v>
      </c>
      <c r="E242" s="307">
        <f t="shared" ca="1" si="96"/>
        <v>-8.575777048967284</v>
      </c>
      <c r="F242" s="304">
        <f t="shared" ca="1" si="97"/>
        <v>8.6003772496407009</v>
      </c>
      <c r="G242" s="306">
        <f t="shared" ca="1" si="98"/>
        <v>20.574833791945949</v>
      </c>
      <c r="H242" s="307">
        <f t="shared" ca="1" si="99"/>
        <v>-40.046884554373335</v>
      </c>
      <c r="I242" s="304">
        <f t="shared" ca="1" si="100"/>
        <v>45.023069065508032</v>
      </c>
      <c r="J242" s="306">
        <f t="shared" ca="1" si="101"/>
        <v>513.01976285528644</v>
      </c>
      <c r="K242" s="307">
        <f t="shared" ca="1" si="102"/>
        <v>1123.5406358829662</v>
      </c>
      <c r="L242" s="304">
        <f t="shared" ca="1" si="87"/>
        <v>1235.1246243033106</v>
      </c>
      <c r="M242" s="306">
        <f t="shared" ca="1" si="103"/>
        <v>-1.0961945683522616</v>
      </c>
      <c r="N242" s="304">
        <f t="shared" ca="1" si="104"/>
        <v>-62.807322291749628</v>
      </c>
      <c r="P242" s="310">
        <f t="shared" ca="1" si="105"/>
        <v>23</v>
      </c>
      <c r="Q242" s="304">
        <f t="shared" ca="1" si="106"/>
        <v>0</v>
      </c>
      <c r="R242" s="306">
        <f t="shared" ca="1" si="107"/>
        <v>0</v>
      </c>
      <c r="S242" s="307">
        <f t="shared" ca="1" si="108"/>
        <v>4.9930000000000021</v>
      </c>
      <c r="T242" s="304">
        <f t="shared" ca="1" si="88"/>
        <v>48.981330000000021</v>
      </c>
      <c r="U242" s="311">
        <f t="shared" ca="1" si="89"/>
        <v>0</v>
      </c>
      <c r="V242" s="306">
        <f t="shared" ca="1" si="90"/>
        <v>1.0946868765817956</v>
      </c>
      <c r="W242" s="304">
        <f t="shared" ca="1" si="91"/>
        <v>7.1995030935737043</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7.2848450780701945</v>
      </c>
      <c r="AH242" s="304">
        <f t="shared" ca="1" si="115"/>
        <v>-1.3949348140322664</v>
      </c>
    </row>
    <row r="243" spans="1:34" x14ac:dyDescent="0.2">
      <c r="A243" s="347">
        <f t="shared" ca="1" si="93"/>
        <v>0.1</v>
      </c>
      <c r="B243" s="304">
        <f t="shared" ca="1" si="94"/>
        <v>19.499999999999989</v>
      </c>
      <c r="D243" s="306">
        <f t="shared" ca="1" si="95"/>
        <v>-0.65893442345945563</v>
      </c>
      <c r="E243" s="307">
        <f t="shared" ca="1" si="96"/>
        <v>-8.5274491394670164</v>
      </c>
      <c r="F243" s="304">
        <f t="shared" ca="1" si="97"/>
        <v>8.5528698926510387</v>
      </c>
      <c r="G243" s="306">
        <f t="shared" ca="1" si="98"/>
        <v>20.508940349600003</v>
      </c>
      <c r="H243" s="307">
        <f t="shared" ca="1" si="99"/>
        <v>-40.899629468320036</v>
      </c>
      <c r="I243" s="304">
        <f t="shared" ca="1" si="100"/>
        <v>45.753648214206088</v>
      </c>
      <c r="J243" s="306">
        <f t="shared" ca="1" si="101"/>
        <v>515.07395156236373</v>
      </c>
      <c r="K243" s="307">
        <f t="shared" ca="1" si="102"/>
        <v>1119.4933101818315</v>
      </c>
      <c r="L243" s="304">
        <f t="shared" ca="1" si="87"/>
        <v>1232.3012809860836</v>
      </c>
      <c r="M243" s="306">
        <f t="shared" ca="1" si="103"/>
        <v>-1.1059928849376262</v>
      </c>
      <c r="N243" s="304">
        <f t="shared" ca="1" si="104"/>
        <v>-63.368724478424056</v>
      </c>
      <c r="P243" s="310">
        <f t="shared" ca="1" si="105"/>
        <v>23</v>
      </c>
      <c r="Q243" s="304">
        <f t="shared" ca="1" si="106"/>
        <v>0</v>
      </c>
      <c r="R243" s="306">
        <f t="shared" ca="1" si="107"/>
        <v>0</v>
      </c>
      <c r="S243" s="307">
        <f t="shared" ca="1" si="108"/>
        <v>4.9930000000000021</v>
      </c>
      <c r="T243" s="304">
        <f t="shared" ca="1" si="88"/>
        <v>48.981330000000021</v>
      </c>
      <c r="U243" s="311">
        <f t="shared" ca="1" si="89"/>
        <v>0</v>
      </c>
      <c r="V243" s="306">
        <f t="shared" ca="1" si="90"/>
        <v>1.0951314198374642</v>
      </c>
      <c r="W243" s="304">
        <f t="shared" ca="1" si="91"/>
        <v>7.4380675065357913</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7.2838283083702402</v>
      </c>
      <c r="AH243" s="304">
        <f t="shared" ca="1" si="115"/>
        <v>-1.4419193057427802</v>
      </c>
    </row>
    <row r="244" spans="1:34" x14ac:dyDescent="0.2">
      <c r="A244" s="347">
        <f t="shared" ca="1" si="93"/>
        <v>0.1</v>
      </c>
      <c r="B244" s="304">
        <f t="shared" ca="1" si="94"/>
        <v>19.599999999999991</v>
      </c>
      <c r="D244" s="306">
        <f t="shared" ca="1" si="95"/>
        <v>-0.66775329975722675</v>
      </c>
      <c r="E244" s="307">
        <f t="shared" ca="1" si="96"/>
        <v>-8.4783435579424626</v>
      </c>
      <c r="F244" s="304">
        <f t="shared" ca="1" si="97"/>
        <v>8.5045989885379729</v>
      </c>
      <c r="G244" s="306">
        <f t="shared" ca="1" si="98"/>
        <v>20.44216501962428</v>
      </c>
      <c r="H244" s="307">
        <f t="shared" ca="1" si="99"/>
        <v>-41.747463824114284</v>
      </c>
      <c r="I244" s="304">
        <f t="shared" ca="1" si="100"/>
        <v>46.483683658196469</v>
      </c>
      <c r="J244" s="306">
        <f t="shared" ca="1" si="101"/>
        <v>517.12150683082496</v>
      </c>
      <c r="K244" s="307">
        <f t="shared" ca="1" si="102"/>
        <v>1115.3609555172097</v>
      </c>
      <c r="L244" s="304">
        <f t="shared" ca="1" si="87"/>
        <v>1229.4082779610874</v>
      </c>
      <c r="M244" s="306">
        <f t="shared" ca="1" si="103"/>
        <v>-1.115452913362277</v>
      </c>
      <c r="N244" s="304">
        <f t="shared" ca="1" si="104"/>
        <v>-63.910744181230342</v>
      </c>
      <c r="P244" s="310">
        <f t="shared" ca="1" si="105"/>
        <v>23</v>
      </c>
      <c r="Q244" s="304">
        <f t="shared" ca="1" si="106"/>
        <v>0</v>
      </c>
      <c r="R244" s="306">
        <f t="shared" ca="1" si="107"/>
        <v>0</v>
      </c>
      <c r="S244" s="307">
        <f t="shared" ca="1" si="108"/>
        <v>4.9930000000000021</v>
      </c>
      <c r="T244" s="304">
        <f t="shared" ca="1" si="88"/>
        <v>48.981330000000021</v>
      </c>
      <c r="U244" s="311">
        <f t="shared" ca="1" si="89"/>
        <v>0</v>
      </c>
      <c r="V244" s="306">
        <f t="shared" ca="1" si="90"/>
        <v>1.0955854781846317</v>
      </c>
      <c r="W244" s="304">
        <f t="shared" ca="1" si="91"/>
        <v>7.680504713172188</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7.2795549739043839</v>
      </c>
      <c r="AH244" s="304">
        <f t="shared" ca="1" si="115"/>
        <v>-1.4896990800191845</v>
      </c>
    </row>
    <row r="245" spans="1:34" x14ac:dyDescent="0.2">
      <c r="A245" s="347">
        <f t="shared" ca="1" si="93"/>
        <v>0.1</v>
      </c>
      <c r="B245" s="304">
        <f t="shared" ca="1" si="94"/>
        <v>19.699999999999992</v>
      </c>
      <c r="D245" s="306">
        <f t="shared" ca="1" si="95"/>
        <v>-0.67647935435990214</v>
      </c>
      <c r="E245" s="307">
        <f t="shared" ca="1" si="96"/>
        <v>-8.4284781628174503</v>
      </c>
      <c r="F245" s="304">
        <f t="shared" ca="1" si="97"/>
        <v>8.4555820886539674</v>
      </c>
      <c r="G245" s="306">
        <f t="shared" ca="1" si="98"/>
        <v>20.374517084188291</v>
      </c>
      <c r="H245" s="307">
        <f t="shared" ca="1" si="99"/>
        <v>-42.590311640396031</v>
      </c>
      <c r="I245" s="304">
        <f t="shared" ca="1" si="100"/>
        <v>47.212875278253648</v>
      </c>
      <c r="J245" s="306">
        <f t="shared" ca="1" si="101"/>
        <v>519.16234093601554</v>
      </c>
      <c r="K245" s="307">
        <f t="shared" ca="1" si="102"/>
        <v>1111.1440667439842</v>
      </c>
      <c r="L245" s="304">
        <f t="shared" ca="1" si="87"/>
        <v>1226.4463597347108</v>
      </c>
      <c r="M245" s="306">
        <f t="shared" ca="1" si="103"/>
        <v>-1.1245906987568222</v>
      </c>
      <c r="N245" s="304">
        <f t="shared" ca="1" si="104"/>
        <v>-64.434300718434059</v>
      </c>
      <c r="P245" s="310">
        <f t="shared" ca="1" si="105"/>
        <v>23</v>
      </c>
      <c r="Q245" s="304">
        <f t="shared" ca="1" si="106"/>
        <v>0</v>
      </c>
      <c r="R245" s="306">
        <f t="shared" ca="1" si="107"/>
        <v>0</v>
      </c>
      <c r="S245" s="307">
        <f t="shared" ca="1" si="108"/>
        <v>4.9930000000000021</v>
      </c>
      <c r="T245" s="304">
        <f t="shared" ca="1" si="88"/>
        <v>48.981330000000021</v>
      </c>
      <c r="U245" s="311">
        <f t="shared" ca="1" si="89"/>
        <v>0</v>
      </c>
      <c r="V245" s="306">
        <f t="shared" ca="1" si="90"/>
        <v>1.0960490082907841</v>
      </c>
      <c r="W245" s="304">
        <f t="shared" ca="1" si="91"/>
        <v>7.9267158856237838</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7.2722051695823016</v>
      </c>
      <c r="AH245" s="304">
        <f t="shared" ca="1" si="115"/>
        <v>-1.538254498932943</v>
      </c>
    </row>
    <row r="246" spans="1:34" x14ac:dyDescent="0.2">
      <c r="A246" s="347">
        <f t="shared" ca="1" si="93"/>
        <v>0.1</v>
      </c>
      <c r="B246" s="304">
        <f t="shared" ca="1" si="94"/>
        <v>19.799999999999994</v>
      </c>
      <c r="D246" s="306">
        <f t="shared" ca="1" si="95"/>
        <v>-0.68510730804336106</v>
      </c>
      <c r="E246" s="307">
        <f t="shared" ca="1" si="96"/>
        <v>-8.3778711482529342</v>
      </c>
      <c r="F246" s="304">
        <f t="shared" ca="1" si="97"/>
        <v>8.4058370790935122</v>
      </c>
      <c r="G246" s="306">
        <f t="shared" ca="1" si="98"/>
        <v>20.306006353383953</v>
      </c>
      <c r="H246" s="307">
        <f t="shared" ca="1" si="99"/>
        <v>-43.428098755221328</v>
      </c>
      <c r="I246" s="304">
        <f t="shared" ca="1" si="100"/>
        <v>47.940939243165914</v>
      </c>
      <c r="J246" s="306">
        <f t="shared" ca="1" si="101"/>
        <v>521.19636710789416</v>
      </c>
      <c r="K246" s="307">
        <f t="shared" ca="1" si="102"/>
        <v>1106.8431462242033</v>
      </c>
      <c r="L246" s="304">
        <f t="shared" ca="1" si="87"/>
        <v>1223.4162837848612</v>
      </c>
      <c r="M246" s="306">
        <f t="shared" ca="1" si="103"/>
        <v>-1.133421395839773</v>
      </c>
      <c r="N246" s="304">
        <f t="shared" ca="1" si="104"/>
        <v>-64.940262391445629</v>
      </c>
      <c r="P246" s="310">
        <f t="shared" ca="1" si="105"/>
        <v>23</v>
      </c>
      <c r="Q246" s="304">
        <f t="shared" ca="1" si="106"/>
        <v>0</v>
      </c>
      <c r="R246" s="306">
        <f t="shared" ca="1" si="107"/>
        <v>0</v>
      </c>
      <c r="S246" s="307">
        <f t="shared" ca="1" si="108"/>
        <v>4.9930000000000021</v>
      </c>
      <c r="T246" s="304">
        <f t="shared" ca="1" si="88"/>
        <v>48.981330000000021</v>
      </c>
      <c r="U246" s="311">
        <f t="shared" ca="1" si="89"/>
        <v>0</v>
      </c>
      <c r="V246" s="306">
        <f t="shared" ca="1" si="90"/>
        <v>1.096521966148007</v>
      </c>
      <c r="W246" s="304">
        <f t="shared" ca="1" si="91"/>
        <v>8.1766014915256502</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7.2619473081077981</v>
      </c>
      <c r="AH246" s="304">
        <f t="shared" ca="1" si="115"/>
        <v>-1.5875657692016385</v>
      </c>
    </row>
    <row r="247" spans="1:34" x14ac:dyDescent="0.2">
      <c r="A247" s="347">
        <f t="shared" ca="1" si="93"/>
        <v>0.1</v>
      </c>
      <c r="B247" s="304">
        <f t="shared" ca="1" si="94"/>
        <v>19.899999999999995</v>
      </c>
      <c r="D247" s="306">
        <f t="shared" ca="1" si="95"/>
        <v>-0.69363219876171178</v>
      </c>
      <c r="E247" s="307">
        <f t="shared" ca="1" si="96"/>
        <v>-8.3265410123785877</v>
      </c>
      <c r="F247" s="304">
        <f t="shared" ca="1" si="97"/>
        <v>8.3553821491288858</v>
      </c>
      <c r="G247" s="306">
        <f t="shared" ca="1" si="98"/>
        <v>20.236643133507783</v>
      </c>
      <c r="H247" s="307">
        <f t="shared" ca="1" si="99"/>
        <v>-44.260752856459185</v>
      </c>
      <c r="I247" s="304">
        <f t="shared" ca="1" si="100"/>
        <v>48.667606975620934</v>
      </c>
      <c r="J247" s="306">
        <f t="shared" ca="1" si="101"/>
        <v>523.22349958223879</v>
      </c>
      <c r="K247" s="307">
        <f t="shared" ca="1" si="102"/>
        <v>1102.4587036436194</v>
      </c>
      <c r="L247" s="304">
        <f t="shared" ca="1" si="87"/>
        <v>1220.318820536115</v>
      </c>
      <c r="M247" s="306">
        <f t="shared" ca="1" si="103"/>
        <v>-1.1419593195721776</v>
      </c>
      <c r="N247" s="304">
        <f t="shared" ca="1" si="104"/>
        <v>-65.429449387117003</v>
      </c>
      <c r="P247" s="310">
        <f t="shared" ca="1" si="105"/>
        <v>23</v>
      </c>
      <c r="Q247" s="304">
        <f t="shared" ca="1" si="106"/>
        <v>0</v>
      </c>
      <c r="R247" s="306">
        <f t="shared" ca="1" si="107"/>
        <v>0</v>
      </c>
      <c r="S247" s="307">
        <f t="shared" ca="1" si="108"/>
        <v>4.9930000000000021</v>
      </c>
      <c r="T247" s="304">
        <f t="shared" ca="1" si="88"/>
        <v>48.981330000000021</v>
      </c>
      <c r="U247" s="311">
        <f t="shared" ca="1" si="89"/>
        <v>0</v>
      </c>
      <c r="V247" s="306">
        <f t="shared" ca="1" si="90"/>
        <v>1.0970043070876618</v>
      </c>
      <c r="W247" s="304">
        <f t="shared" ca="1" si="91"/>
        <v>8.4300613653408938</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7.2489390284432265</v>
      </c>
      <c r="AH247" s="304">
        <f t="shared" ca="1" si="115"/>
        <v>-1.6376129564441511</v>
      </c>
    </row>
    <row r="248" spans="1:34" x14ac:dyDescent="0.2">
      <c r="A248" s="347">
        <f t="shared" ca="1" si="93"/>
        <v>0.1</v>
      </c>
      <c r="B248" s="304">
        <f t="shared" ca="1" si="94"/>
        <v>19.999999999999996</v>
      </c>
      <c r="D248" s="306">
        <f t="shared" ca="1" si="95"/>
        <v>-0.70204936506365045</v>
      </c>
      <c r="E248" s="307">
        <f t="shared" ca="1" si="96"/>
        <v>-8.2745065273367739</v>
      </c>
      <c r="F248" s="304">
        <f t="shared" ca="1" si="97"/>
        <v>8.3042357614608431</v>
      </c>
      <c r="G248" s="306">
        <f t="shared" ca="1" si="98"/>
        <v>20.166438197001419</v>
      </c>
      <c r="H248" s="307">
        <f t="shared" ca="1" si="99"/>
        <v>-45.088203509192859</v>
      </c>
      <c r="I248" s="304">
        <f t="shared" ca="1" si="100"/>
        <v>49.392624198759364</v>
      </c>
      <c r="J248" s="306">
        <f t="shared" ca="1" si="101"/>
        <v>525.24365364876428</v>
      </c>
      <c r="K248" s="307">
        <f t="shared" ca="1" si="102"/>
        <v>1097.9912558253368</v>
      </c>
      <c r="L248" s="304">
        <f t="shared" ca="1" si="87"/>
        <v>1217.1547533355006</v>
      </c>
      <c r="M248" s="306">
        <f t="shared" ca="1" si="103"/>
        <v>-1.1502179935988202</v>
      </c>
      <c r="N248" s="304">
        <f t="shared" ca="1" si="104"/>
        <v>-65.902636553217931</v>
      </c>
      <c r="P248" s="310">
        <f t="shared" ca="1" si="105"/>
        <v>23</v>
      </c>
      <c r="Q248" s="304">
        <f t="shared" ca="1" si="106"/>
        <v>0</v>
      </c>
      <c r="R248" s="306">
        <f t="shared" ca="1" si="107"/>
        <v>0</v>
      </c>
      <c r="S248" s="307">
        <f t="shared" ca="1" si="108"/>
        <v>4.9930000000000021</v>
      </c>
      <c r="T248" s="304">
        <f t="shared" ca="1" si="88"/>
        <v>48.981330000000021</v>
      </c>
      <c r="U248" s="311">
        <f t="shared" ca="1" si="89"/>
        <v>0</v>
      </c>
      <c r="V248" s="306">
        <f t="shared" ca="1" si="90"/>
        <v>1.0974959857953623</v>
      </c>
      <c r="W248" s="304">
        <f t="shared" ca="1" si="91"/>
        <v>8.686994779719786</v>
      </c>
      <c r="Y248" s="314" t="str">
        <f t="shared" ca="1" si="109"/>
        <v/>
      </c>
      <c r="Z248" s="315" t="str">
        <f t="shared" ca="1" si="110"/>
        <v/>
      </c>
      <c r="AA248" s="316" t="str">
        <f t="shared" ca="1" si="111"/>
        <v/>
      </c>
      <c r="AC248" s="310">
        <f t="shared" ca="1" si="112"/>
        <v>19.999999999999996</v>
      </c>
      <c r="AD248" s="323">
        <f t="shared" ca="1" si="113"/>
        <v>525.24365364876428</v>
      </c>
      <c r="AE248" s="324" t="e">
        <f t="shared" ca="1" si="92"/>
        <v>#N/A</v>
      </c>
      <c r="AG248" s="306">
        <f t="shared" ca="1" si="114"/>
        <v>7.2333280354025664</v>
      </c>
      <c r="AH248" s="304">
        <f t="shared" ca="1" si="115"/>
        <v>-1.6883759994674326</v>
      </c>
    </row>
    <row r="249" spans="1:34" x14ac:dyDescent="0.2">
      <c r="A249" s="347">
        <f t="shared" ca="1" si="93"/>
        <v>0.1</v>
      </c>
      <c r="B249" s="304">
        <f t="shared" ca="1" si="94"/>
        <v>20.099999999999998</v>
      </c>
      <c r="D249" s="306">
        <f t="shared" ca="1" si="95"/>
        <v>-0.71035443074684823</v>
      </c>
      <c r="E249" s="307">
        <f t="shared" ca="1" si="96"/>
        <v>-8.2217867109555751</v>
      </c>
      <c r="F249" s="304">
        <f t="shared" ca="1" si="97"/>
        <v>8.2524166241003218</v>
      </c>
      <c r="G249" s="306">
        <f t="shared" ca="1" si="98"/>
        <v>20.095402753926734</v>
      </c>
      <c r="H249" s="307">
        <f t="shared" ca="1" si="99"/>
        <v>-45.910382180288416</v>
      </c>
      <c r="I249" s="304">
        <f t="shared" ca="1" si="100"/>
        <v>50.11575005706959</v>
      </c>
      <c r="J249" s="306">
        <f t="shared" ca="1" si="101"/>
        <v>527.25674569631065</v>
      </c>
      <c r="K249" s="307">
        <f t="shared" ca="1" si="102"/>
        <v>1093.4413265408627</v>
      </c>
      <c r="L249" s="304">
        <f t="shared" ca="1" si="87"/>
        <v>1213.9248784293472</v>
      </c>
      <c r="M249" s="306">
        <f t="shared" ca="1" si="103"/>
        <v>-1.1582101963979496</v>
      </c>
      <c r="N249" s="304">
        <f t="shared" ca="1" si="104"/>
        <v>-66.360556042620701</v>
      </c>
      <c r="P249" s="310">
        <f t="shared" ca="1" si="105"/>
        <v>23</v>
      </c>
      <c r="Q249" s="304">
        <f t="shared" ca="1" si="106"/>
        <v>0</v>
      </c>
      <c r="R249" s="306">
        <f t="shared" ca="1" si="107"/>
        <v>0</v>
      </c>
      <c r="S249" s="307">
        <f t="shared" ca="1" si="108"/>
        <v>4.9930000000000021</v>
      </c>
      <c r="T249" s="304">
        <f t="shared" ca="1" si="88"/>
        <v>48.981330000000021</v>
      </c>
      <c r="U249" s="311">
        <f t="shared" ca="1" si="89"/>
        <v>0</v>
      </c>
      <c r="V249" s="306">
        <f t="shared" ca="1" si="90"/>
        <v>1.097996956326214</v>
      </c>
      <c r="W249" s="304">
        <f t="shared" ca="1" si="91"/>
        <v>8.9473005167583253</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7.2152528740530348</v>
      </c>
      <c r="AH249" s="304">
        <f t="shared" ca="1" si="115"/>
        <v>-1.7398347245583381</v>
      </c>
    </row>
    <row r="250" spans="1:34" x14ac:dyDescent="0.2">
      <c r="A250" s="347">
        <f t="shared" ca="1" si="93"/>
        <v>0.1</v>
      </c>
      <c r="B250" s="304">
        <f t="shared" ca="1" si="94"/>
        <v>20.2</v>
      </c>
      <c r="D250" s="306">
        <f t="shared" ca="1" si="95"/>
        <v>-0.71854329064757261</v>
      </c>
      <c r="E250" s="307">
        <f t="shared" ca="1" si="96"/>
        <v>-8.1684007998911099</v>
      </c>
      <c r="F250" s="304">
        <f t="shared" ca="1" si="97"/>
        <v>8.1999436637208891</v>
      </c>
      <c r="G250" s="306">
        <f t="shared" ca="1" si="98"/>
        <v>20.023548424861978</v>
      </c>
      <c r="H250" s="307">
        <f t="shared" ca="1" si="99"/>
        <v>-46.727222260277529</v>
      </c>
      <c r="I250" s="304">
        <f t="shared" ca="1" si="100"/>
        <v>50.836756305690557</v>
      </c>
      <c r="J250" s="306">
        <f t="shared" ca="1" si="101"/>
        <v>529.26269325525004</v>
      </c>
      <c r="K250" s="307">
        <f t="shared" ca="1" si="102"/>
        <v>1088.8094463188345</v>
      </c>
      <c r="L250" s="304">
        <f t="shared" ca="1" si="87"/>
        <v>1210.630004941612</v>
      </c>
      <c r="M250" s="306">
        <f t="shared" ca="1" si="103"/>
        <v>-1.1659480051099345</v>
      </c>
      <c r="N250" s="304">
        <f t="shared" ca="1" si="104"/>
        <v>-66.80389982449698</v>
      </c>
      <c r="P250" s="310">
        <f t="shared" ca="1" si="105"/>
        <v>23</v>
      </c>
      <c r="Q250" s="304">
        <f t="shared" ca="1" si="106"/>
        <v>0</v>
      </c>
      <c r="R250" s="306">
        <f t="shared" ca="1" si="107"/>
        <v>0</v>
      </c>
      <c r="S250" s="307">
        <f t="shared" ca="1" si="108"/>
        <v>4.9930000000000021</v>
      </c>
      <c r="T250" s="304">
        <f t="shared" ca="1" si="88"/>
        <v>48.981330000000021</v>
      </c>
      <c r="U250" s="311">
        <f t="shared" ca="1" si="89"/>
        <v>0</v>
      </c>
      <c r="V250" s="306">
        <f t="shared" ca="1" si="90"/>
        <v>1.0985071721202933</v>
      </c>
      <c r="W250" s="304">
        <f t="shared" ca="1" si="91"/>
        <v>9.2108769390365932</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7.1948436428163394</v>
      </c>
      <c r="AH250" s="304">
        <f t="shared" ca="1" si="115"/>
        <v>-1.7919688597553218</v>
      </c>
    </row>
    <row r="251" spans="1:34" x14ac:dyDescent="0.2">
      <c r="A251" s="347">
        <f t="shared" ca="1" si="93"/>
        <v>0.1</v>
      </c>
      <c r="B251" s="304">
        <f t="shared" ca="1" si="94"/>
        <v>20.3</v>
      </c>
      <c r="D251" s="306">
        <f t="shared" ca="1" si="95"/>
        <v>-0.72661209746957944</v>
      </c>
      <c r="E251" s="307">
        <f t="shared" ca="1" si="96"/>
        <v>-8.1143682241000441</v>
      </c>
      <c r="F251" s="304">
        <f t="shared" ca="1" si="97"/>
        <v>8.1468360003423204</v>
      </c>
      <c r="G251" s="306">
        <f t="shared" ca="1" si="98"/>
        <v>19.950887215115021</v>
      </c>
      <c r="H251" s="307">
        <f t="shared" ca="1" si="99"/>
        <v>-47.538659082687531</v>
      </c>
      <c r="I251" s="304">
        <f t="shared" ca="1" si="100"/>
        <v>51.555426562586305</v>
      </c>
      <c r="J251" s="306">
        <f t="shared" ca="1" si="101"/>
        <v>531.26141503724887</v>
      </c>
      <c r="K251" s="307">
        <f t="shared" ca="1" si="102"/>
        <v>1084.0961522516861</v>
      </c>
      <c r="L251" s="304">
        <f t="shared" ca="1" si="87"/>
        <v>1207.2709548540836</v>
      </c>
      <c r="M251" s="306">
        <f t="shared" ca="1" si="103"/>
        <v>-1.1734428370525685</v>
      </c>
      <c r="N251" s="304">
        <f t="shared" ca="1" si="104"/>
        <v>-67.233322062969748</v>
      </c>
      <c r="P251" s="310">
        <f t="shared" ca="1" si="105"/>
        <v>23</v>
      </c>
      <c r="Q251" s="304">
        <f t="shared" ca="1" si="106"/>
        <v>0</v>
      </c>
      <c r="R251" s="306">
        <f t="shared" ca="1" si="107"/>
        <v>0</v>
      </c>
      <c r="S251" s="307">
        <f t="shared" ca="1" si="108"/>
        <v>4.9930000000000021</v>
      </c>
      <c r="T251" s="304">
        <f t="shared" ca="1" si="88"/>
        <v>48.981330000000021</v>
      </c>
      <c r="U251" s="311">
        <f t="shared" ca="1" si="89"/>
        <v>0</v>
      </c>
      <c r="V251" s="306">
        <f t="shared" ca="1" si="90"/>
        <v>1.0990265860183448</v>
      </c>
      <c r="W251" s="304">
        <f t="shared" ca="1" si="91"/>
        <v>9.4776220603232506</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7.1722226492383356</v>
      </c>
      <c r="AH251" s="304">
        <f t="shared" ca="1" si="115"/>
        <v>-1.8447580490760243</v>
      </c>
    </row>
    <row r="252" spans="1:34" x14ac:dyDescent="0.2">
      <c r="A252" s="347">
        <f t="shared" ca="1" si="93"/>
        <v>0.1</v>
      </c>
      <c r="B252" s="304">
        <f t="shared" ca="1" si="94"/>
        <v>20.400000000000002</v>
      </c>
      <c r="D252" s="306">
        <f t="shared" ca="1" si="95"/>
        <v>-0.73455724956316715</v>
      </c>
      <c r="E252" s="307">
        <f t="shared" ca="1" si="96"/>
        <v>-8.0597085825213668</v>
      </c>
      <c r="F252" s="304">
        <f t="shared" ca="1" si="97"/>
        <v>8.0931129232239432</v>
      </c>
      <c r="G252" s="306">
        <f t="shared" ca="1" si="98"/>
        <v>19.877431490158703</v>
      </c>
      <c r="H252" s="307">
        <f t="shared" ca="1" si="99"/>
        <v>-48.344629940939669</v>
      </c>
      <c r="I252" s="304">
        <f t="shared" ca="1" si="100"/>
        <v>52.27155561844657</v>
      </c>
      <c r="J252" s="306">
        <f t="shared" ca="1" si="101"/>
        <v>533.25283097251258</v>
      </c>
      <c r="K252" s="307">
        <f t="shared" ca="1" si="102"/>
        <v>1079.3019878005048</v>
      </c>
      <c r="L252" s="304">
        <f t="shared" ca="1" si="87"/>
        <v>1203.8485629888503</v>
      </c>
      <c r="M252" s="306">
        <f t="shared" ca="1" si="103"/>
        <v>-1.1807054889591062</v>
      </c>
      <c r="N252" s="304">
        <f t="shared" ca="1" si="104"/>
        <v>-67.649441365287004</v>
      </c>
      <c r="P252" s="310">
        <f t="shared" ca="1" si="105"/>
        <v>23</v>
      </c>
      <c r="Q252" s="304">
        <f t="shared" ca="1" si="106"/>
        <v>0</v>
      </c>
      <c r="R252" s="306">
        <f t="shared" ca="1" si="107"/>
        <v>0</v>
      </c>
      <c r="S252" s="307">
        <f t="shared" ca="1" si="108"/>
        <v>4.9930000000000021</v>
      </c>
      <c r="T252" s="304">
        <f t="shared" ca="1" si="88"/>
        <v>48.981330000000021</v>
      </c>
      <c r="U252" s="311">
        <f t="shared" ca="1" si="89"/>
        <v>0</v>
      </c>
      <c r="V252" s="306">
        <f t="shared" ca="1" si="90"/>
        <v>1.0995551502776708</v>
      </c>
      <c r="W252" s="304">
        <f t="shared" ca="1" si="91"/>
        <v>9.7474336158380943</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7.1475050123749488</v>
      </c>
      <c r="AH252" s="304">
        <f t="shared" ca="1" si="115"/>
        <v>-1.8981818666779986</v>
      </c>
    </row>
    <row r="253" spans="1:34" x14ac:dyDescent="0.2">
      <c r="A253" s="347">
        <f t="shared" ca="1" si="93"/>
        <v>0.1</v>
      </c>
      <c r="B253" s="304">
        <f t="shared" ca="1" si="94"/>
        <v>20.500000000000004</v>
      </c>
      <c r="D253" s="306">
        <f t="shared" ca="1" si="95"/>
        <v>-0.74237537957191235</v>
      </c>
      <c r="E253" s="307">
        <f t="shared" ca="1" si="96"/>
        <v>-8.0044416198623178</v>
      </c>
      <c r="F253" s="304">
        <f t="shared" ca="1" si="97"/>
        <v>8.0387938678621822</v>
      </c>
      <c r="G253" s="306">
        <f t="shared" ca="1" si="98"/>
        <v>19.803193952201511</v>
      </c>
      <c r="H253" s="307">
        <f t="shared" ca="1" si="99"/>
        <v>-49.145074102925904</v>
      </c>
      <c r="I253" s="304">
        <f t="shared" ca="1" si="100"/>
        <v>52.984948799546736</v>
      </c>
      <c r="J253" s="306">
        <f t="shared" ca="1" si="101"/>
        <v>535.23686224463063</v>
      </c>
      <c r="K253" s="307">
        <f t="shared" ca="1" si="102"/>
        <v>1074.4275025983115</v>
      </c>
      <c r="L253" s="304">
        <f t="shared" ca="1" si="87"/>
        <v>1200.3636769934028</v>
      </c>
      <c r="M253" s="306">
        <f t="shared" ca="1" si="103"/>
        <v>-1.1877461739961894</v>
      </c>
      <c r="N253" s="304">
        <f t="shared" ca="1" si="104"/>
        <v>-68.052842902792776</v>
      </c>
      <c r="P253" s="310">
        <f t="shared" ca="1" si="105"/>
        <v>23</v>
      </c>
      <c r="Q253" s="304">
        <f t="shared" ca="1" si="106"/>
        <v>0</v>
      </c>
      <c r="R253" s="306">
        <f t="shared" ca="1" si="107"/>
        <v>0</v>
      </c>
      <c r="S253" s="307">
        <f t="shared" ca="1" si="108"/>
        <v>4.9930000000000021</v>
      </c>
      <c r="T253" s="304">
        <f t="shared" ca="1" si="88"/>
        <v>48.981330000000021</v>
      </c>
      <c r="U253" s="311">
        <f t="shared" ca="1" si="89"/>
        <v>0</v>
      </c>
      <c r="V253" s="306">
        <f t="shared" ca="1" si="90"/>
        <v>1.1000928165881938</v>
      </c>
      <c r="W253" s="304">
        <f t="shared" ca="1" si="91"/>
        <v>10.020209131969947</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7.1207992156507345</v>
      </c>
      <c r="AH253" s="304">
        <f t="shared" ca="1" si="115"/>
        <v>-1.9522198309309213</v>
      </c>
    </row>
    <row r="254" spans="1:34" x14ac:dyDescent="0.2">
      <c r="A254" s="347">
        <f t="shared" ca="1" si="93"/>
        <v>0.1</v>
      </c>
      <c r="B254" s="304">
        <f t="shared" ca="1" si="94"/>
        <v>20.600000000000005</v>
      </c>
      <c r="D254" s="306">
        <f t="shared" ca="1" si="95"/>
        <v>-0.75006334387104812</v>
      </c>
      <c r="E254" s="307">
        <f t="shared" ca="1" si="96"/>
        <v>-7.9485872043972421</v>
      </c>
      <c r="F254" s="304">
        <f t="shared" ca="1" si="97"/>
        <v>7.9838983940006765</v>
      </c>
      <c r="G254" s="306">
        <f t="shared" ca="1" si="98"/>
        <v>19.728187617814406</v>
      </c>
      <c r="H254" s="307">
        <f t="shared" ca="1" si="99"/>
        <v>-49.939932823365631</v>
      </c>
      <c r="I254" s="304">
        <f t="shared" ca="1" si="100"/>
        <v>53.695421379163768</v>
      </c>
      <c r="J254" s="306">
        <f t="shared" ca="1" si="101"/>
        <v>537.21343132313143</v>
      </c>
      <c r="K254" s="307">
        <f t="shared" ca="1" si="102"/>
        <v>1069.4732522519969</v>
      </c>
      <c r="L254" s="304">
        <f t="shared" ca="1" si="87"/>
        <v>1196.8171573287359</v>
      </c>
      <c r="M254" s="306">
        <f t="shared" ca="1" si="103"/>
        <v>-1.1945745566341033</v>
      </c>
      <c r="N254" s="304">
        <f t="shared" ca="1" si="104"/>
        <v>-68.44408040884565</v>
      </c>
      <c r="P254" s="310">
        <f t="shared" ca="1" si="105"/>
        <v>23</v>
      </c>
      <c r="Q254" s="304">
        <f t="shared" ca="1" si="106"/>
        <v>0</v>
      </c>
      <c r="R254" s="306">
        <f t="shared" ca="1" si="107"/>
        <v>0</v>
      </c>
      <c r="S254" s="307">
        <f t="shared" ca="1" si="108"/>
        <v>4.9930000000000021</v>
      </c>
      <c r="T254" s="304">
        <f t="shared" ca="1" si="88"/>
        <v>48.981330000000021</v>
      </c>
      <c r="U254" s="311">
        <f t="shared" ca="1" si="89"/>
        <v>0</v>
      </c>
      <c r="V254" s="306">
        <f t="shared" ca="1" si="90"/>
        <v>1.1006395360886714</v>
      </c>
      <c r="W254" s="304">
        <f t="shared" ca="1" si="91"/>
        <v>10.295845995352444</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7.0922076139058303</v>
      </c>
      <c r="AH254" s="304">
        <f t="shared" ca="1" si="115"/>
        <v>-2.0068514183797204</v>
      </c>
    </row>
    <row r="255" spans="1:34" x14ac:dyDescent="0.2">
      <c r="A255" s="347">
        <f t="shared" ca="1" si="93"/>
        <v>0.1</v>
      </c>
      <c r="B255" s="304">
        <f t="shared" ca="1" si="94"/>
        <v>20.700000000000006</v>
      </c>
      <c r="D255" s="306">
        <f t="shared" ca="1" si="95"/>
        <v>-0.75761821272755348</v>
      </c>
      <c r="E255" s="307">
        <f t="shared" ca="1" si="96"/>
        <v>-7.8921653067001829</v>
      </c>
      <c r="F255" s="304">
        <f t="shared" ca="1" si="97"/>
        <v>7.9284461645733888</v>
      </c>
      <c r="G255" s="306">
        <f t="shared" ca="1" si="98"/>
        <v>19.65242579654165</v>
      </c>
      <c r="H255" s="307">
        <f t="shared" ca="1" si="99"/>
        <v>-50.729149354035648</v>
      </c>
      <c r="I255" s="304">
        <f t="shared" ca="1" si="100"/>
        <v>54.402798033489333</v>
      </c>
      <c r="J255" s="306">
        <f t="shared" ca="1" si="101"/>
        <v>539.18246199384919</v>
      </c>
      <c r="K255" s="307">
        <f t="shared" ca="1" si="102"/>
        <v>1064.4397981431268</v>
      </c>
      <c r="L255" s="304">
        <f t="shared" ca="1" si="87"/>
        <v>1193.2098772607983</v>
      </c>
      <c r="M255" s="306">
        <f t="shared" ca="1" si="103"/>
        <v>-1.201199785452435</v>
      </c>
      <c r="N255" s="304">
        <f t="shared" ca="1" si="104"/>
        <v>-68.8236780584445</v>
      </c>
      <c r="P255" s="310">
        <f t="shared" ca="1" si="105"/>
        <v>23</v>
      </c>
      <c r="Q255" s="304">
        <f t="shared" ca="1" si="106"/>
        <v>0</v>
      </c>
      <c r="R255" s="306">
        <f t="shared" ca="1" si="107"/>
        <v>0</v>
      </c>
      <c r="S255" s="307">
        <f t="shared" ca="1" si="108"/>
        <v>4.9930000000000021</v>
      </c>
      <c r="T255" s="304">
        <f t="shared" ca="1" si="88"/>
        <v>48.981330000000021</v>
      </c>
      <c r="U255" s="311">
        <f t="shared" ca="1" si="89"/>
        <v>0</v>
      </c>
      <c r="V255" s="306">
        <f t="shared" ca="1" si="90"/>
        <v>1.1011952593830407</v>
      </c>
      <c r="W255" s="304">
        <f t="shared" ca="1" si="91"/>
        <v>10.574241521205046</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7.0618268981735444</v>
      </c>
      <c r="AH255" s="304">
        <f t="shared" ca="1" si="115"/>
        <v>-2.0620560775790988</v>
      </c>
    </row>
    <row r="256" spans="1:34" x14ac:dyDescent="0.2">
      <c r="A256" s="347">
        <f t="shared" ca="1" si="93"/>
        <v>0.1</v>
      </c>
      <c r="B256" s="304">
        <f t="shared" ca="1" si="94"/>
        <v>20.800000000000008</v>
      </c>
      <c r="D256" s="306">
        <f t="shared" ca="1" si="95"/>
        <v>-0.7650372611177888</v>
      </c>
      <c r="E256" s="307">
        <f t="shared" ca="1" si="96"/>
        <v>-7.8351959792426111</v>
      </c>
      <c r="F256" s="304">
        <f t="shared" ca="1" si="97"/>
        <v>7.8724569255117673</v>
      </c>
      <c r="G256" s="306">
        <f t="shared" ca="1" si="98"/>
        <v>19.575922070429872</v>
      </c>
      <c r="H256" s="307">
        <f t="shared" ca="1" si="99"/>
        <v>-51.51266895195991</v>
      </c>
      <c r="I256" s="304">
        <f t="shared" ca="1" si="100"/>
        <v>55.106912338306145</v>
      </c>
      <c r="J256" s="306">
        <f t="shared" ca="1" si="101"/>
        <v>541.14387938719779</v>
      </c>
      <c r="K256" s="307">
        <f t="shared" ca="1" si="102"/>
        <v>1059.327707227827</v>
      </c>
      <c r="L256" s="304">
        <f t="shared" ca="1" si="87"/>
        <v>1189.5427228556318</v>
      </c>
      <c r="M256" s="306">
        <f t="shared" ca="1" si="103"/>
        <v>-1.2076305239711591</v>
      </c>
      <c r="N256" s="304">
        <f t="shared" ca="1" si="104"/>
        <v>-69.192132234719608</v>
      </c>
      <c r="P256" s="310">
        <f t="shared" ca="1" si="105"/>
        <v>23</v>
      </c>
      <c r="Q256" s="304">
        <f t="shared" ca="1" si="106"/>
        <v>0</v>
      </c>
      <c r="R256" s="306">
        <f t="shared" ca="1" si="107"/>
        <v>0</v>
      </c>
      <c r="S256" s="307">
        <f t="shared" ca="1" si="108"/>
        <v>4.9930000000000021</v>
      </c>
      <c r="T256" s="304">
        <f t="shared" ca="1" si="88"/>
        <v>48.981330000000021</v>
      </c>
      <c r="U256" s="311">
        <f t="shared" ca="1" si="89"/>
        <v>0</v>
      </c>
      <c r="V256" s="306">
        <f t="shared" ca="1" si="90"/>
        <v>1.1017599365568815</v>
      </c>
      <c r="W256" s="304">
        <f t="shared" ca="1" si="91"/>
        <v>10.855293020851708</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7.0297485215376163</v>
      </c>
      <c r="AH256" s="304">
        <f t="shared" ca="1" si="115"/>
        <v>-2.1178132427809016</v>
      </c>
    </row>
    <row r="257" spans="1:34" x14ac:dyDescent="0.2">
      <c r="A257" s="347">
        <f t="shared" ca="1" si="93"/>
        <v>0.1</v>
      </c>
      <c r="B257" s="304">
        <f t="shared" ca="1" si="94"/>
        <v>20.900000000000009</v>
      </c>
      <c r="D257" s="306">
        <f t="shared" ca="1" si="95"/>
        <v>-0.77231796014395937</v>
      </c>
      <c r="E257" s="307">
        <f t="shared" ca="1" si="96"/>
        <v>-7.777699336796803</v>
      </c>
      <c r="F257" s="304">
        <f t="shared" ca="1" si="97"/>
        <v>7.8159504863561127</v>
      </c>
      <c r="G257" s="306">
        <f t="shared" ca="1" si="98"/>
        <v>19.498690274415477</v>
      </c>
      <c r="H257" s="307">
        <f t="shared" ca="1" si="99"/>
        <v>-52.290438885639588</v>
      </c>
      <c r="I257" s="304">
        <f t="shared" ca="1" si="100"/>
        <v>55.80760630299774</v>
      </c>
      <c r="J257" s="306">
        <f t="shared" ca="1" si="101"/>
        <v>543.09761000444007</v>
      </c>
      <c r="K257" s="307">
        <f t="shared" ca="1" si="102"/>
        <v>1054.1375518359471</v>
      </c>
      <c r="L257" s="304">
        <f t="shared" ca="1" si="87"/>
        <v>1185.8165929785343</v>
      </c>
      <c r="M257" s="306">
        <f t="shared" ca="1" si="103"/>
        <v>-1.213874979601244</v>
      </c>
      <c r="N257" s="304">
        <f t="shared" ca="1" si="104"/>
        <v>-69.549913187680175</v>
      </c>
      <c r="P257" s="310">
        <f t="shared" ca="1" si="105"/>
        <v>23</v>
      </c>
      <c r="Q257" s="304">
        <f t="shared" ca="1" si="106"/>
        <v>0</v>
      </c>
      <c r="R257" s="306">
        <f t="shared" ca="1" si="107"/>
        <v>0</v>
      </c>
      <c r="S257" s="307">
        <f t="shared" ca="1" si="108"/>
        <v>4.9930000000000021</v>
      </c>
      <c r="T257" s="304">
        <f t="shared" ca="1" si="88"/>
        <v>48.981330000000021</v>
      </c>
      <c r="U257" s="311">
        <f t="shared" ca="1" si="89"/>
        <v>0</v>
      </c>
      <c r="V257" s="306">
        <f t="shared" ca="1" si="90"/>
        <v>1.1023335171939705</v>
      </c>
      <c r="W257" s="304">
        <f t="shared" ca="1" si="91"/>
        <v>11.138897868334007</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6.9960590892139001</v>
      </c>
      <c r="AH257" s="304">
        <f t="shared" ca="1" si="115"/>
        <v>-2.1741023474567802</v>
      </c>
    </row>
    <row r="258" spans="1:34" x14ac:dyDescent="0.2">
      <c r="A258" s="347">
        <f t="shared" ca="1" si="93"/>
        <v>0.1</v>
      </c>
      <c r="B258" s="304">
        <f t="shared" ca="1" si="94"/>
        <v>21.000000000000011</v>
      </c>
      <c r="D258" s="306">
        <f t="shared" ca="1" si="95"/>
        <v>-0.77945796899571551</v>
      </c>
      <c r="E258" s="307">
        <f t="shared" ca="1" si="96"/>
        <v>-7.7196955375933802</v>
      </c>
      <c r="F258" s="304">
        <f t="shared" ca="1" si="97"/>
        <v>7.7589467016193678</v>
      </c>
      <c r="G258" s="306">
        <f t="shared" ca="1" si="98"/>
        <v>19.420744477515907</v>
      </c>
      <c r="H258" s="307">
        <f t="shared" ca="1" si="99"/>
        <v>-53.062408439398929</v>
      </c>
      <c r="I258" s="304">
        <f t="shared" ca="1" si="100"/>
        <v>56.504729938745477</v>
      </c>
      <c r="J258" s="306">
        <f t="shared" ca="1" si="101"/>
        <v>545.04358174203662</v>
      </c>
      <c r="K258" s="307">
        <f t="shared" ca="1" si="102"/>
        <v>1048.8699094696951</v>
      </c>
      <c r="L258" s="304">
        <f t="shared" ca="1" si="87"/>
        <v>1182.0323992975634</v>
      </c>
      <c r="M258" s="306">
        <f t="shared" ca="1" si="103"/>
        <v>-1.219940930810683</v>
      </c>
      <c r="N258" s="304">
        <f t="shared" ca="1" si="104"/>
        <v>-69.897466590713307</v>
      </c>
      <c r="P258" s="310">
        <f t="shared" ca="1" si="105"/>
        <v>23</v>
      </c>
      <c r="Q258" s="304">
        <f t="shared" ca="1" si="106"/>
        <v>0</v>
      </c>
      <c r="R258" s="306">
        <f t="shared" ca="1" si="107"/>
        <v>0</v>
      </c>
      <c r="S258" s="307">
        <f t="shared" ca="1" si="108"/>
        <v>4.9930000000000021</v>
      </c>
      <c r="T258" s="304">
        <f t="shared" ca="1" si="88"/>
        <v>48.981330000000021</v>
      </c>
      <c r="U258" s="311">
        <f t="shared" ca="1" si="89"/>
        <v>0</v>
      </c>
      <c r="V258" s="306">
        <f t="shared" ca="1" si="90"/>
        <v>1.102915950392916</v>
      </c>
      <c r="W258" s="304">
        <f t="shared" ca="1" si="91"/>
        <v>11.424953566040365</v>
      </c>
      <c r="Y258" s="314" t="str">
        <f t="shared" ca="1" si="109"/>
        <v/>
      </c>
      <c r="Z258" s="315" t="str">
        <f t="shared" ca="1" si="110"/>
        <v/>
      </c>
      <c r="AA258" s="316" t="str">
        <f t="shared" ca="1" si="111"/>
        <v/>
      </c>
      <c r="AC258" s="310">
        <f t="shared" ca="1" si="112"/>
        <v>21.000000000000011</v>
      </c>
      <c r="AD258" s="323">
        <f t="shared" ca="1" si="113"/>
        <v>545.04358174203662</v>
      </c>
      <c r="AE258" s="324" t="e">
        <f t="shared" ca="1" si="92"/>
        <v>#N/A</v>
      </c>
      <c r="AG258" s="306">
        <f t="shared" ca="1" si="114"/>
        <v>6.960840715793827</v>
      </c>
      <c r="AH258" s="304">
        <f t="shared" ca="1" si="115"/>
        <v>-2.2309028376394959</v>
      </c>
    </row>
    <row r="259" spans="1:34" x14ac:dyDescent="0.2">
      <c r="A259" s="347">
        <f t="shared" ca="1" si="93"/>
        <v>0.1</v>
      </c>
      <c r="B259" s="304">
        <f t="shared" ca="1" si="94"/>
        <v>21.100000000000012</v>
      </c>
      <c r="D259" s="306">
        <f t="shared" ca="1" si="95"/>
        <v>-0.78645512740793766</v>
      </c>
      <c r="E259" s="307">
        <f t="shared" ca="1" si="96"/>
        <v>-7.661204765188419</v>
      </c>
      <c r="F259" s="304">
        <f t="shared" ca="1" si="97"/>
        <v>7.701465452858435</v>
      </c>
      <c r="G259" s="306">
        <f t="shared" ca="1" si="98"/>
        <v>19.342098964775111</v>
      </c>
      <c r="H259" s="307">
        <f t="shared" ca="1" si="99"/>
        <v>-53.828528915917772</v>
      </c>
      <c r="I259" s="304">
        <f t="shared" ca="1" si="100"/>
        <v>57.198140858029205</v>
      </c>
      <c r="J259" s="306">
        <f t="shared" ca="1" si="101"/>
        <v>546.98172391415119</v>
      </c>
      <c r="K259" s="307">
        <f t="shared" ca="1" si="102"/>
        <v>1043.5253626019294</v>
      </c>
      <c r="L259" s="304">
        <f t="shared" ca="1" si="87"/>
        <v>1178.1910662917051</v>
      </c>
      <c r="M259" s="306">
        <f t="shared" ca="1" si="103"/>
        <v>-1.2258357526019437</v>
      </c>
      <c r="N259" s="304">
        <f t="shared" ca="1" si="104"/>
        <v>-70.235215000334293</v>
      </c>
      <c r="P259" s="310">
        <f t="shared" ca="1" si="105"/>
        <v>23</v>
      </c>
      <c r="Q259" s="304">
        <f t="shared" ca="1" si="106"/>
        <v>0</v>
      </c>
      <c r="R259" s="306">
        <f t="shared" ca="1" si="107"/>
        <v>0</v>
      </c>
      <c r="S259" s="307">
        <f t="shared" ca="1" si="108"/>
        <v>4.9930000000000021</v>
      </c>
      <c r="T259" s="304">
        <f t="shared" ca="1" si="88"/>
        <v>48.981330000000021</v>
      </c>
      <c r="U259" s="311">
        <f t="shared" ca="1" si="89"/>
        <v>0</v>
      </c>
      <c r="V259" s="306">
        <f t="shared" ca="1" si="90"/>
        <v>1.1035071847838613</v>
      </c>
      <c r="W259" s="304">
        <f t="shared" ca="1" si="91"/>
        <v>11.713357809277296</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6.9241713523808066</v>
      </c>
      <c r="AH259" s="304">
        <f t="shared" ca="1" si="115"/>
        <v>-2.2881941850671663</v>
      </c>
    </row>
    <row r="260" spans="1:34" x14ac:dyDescent="0.2">
      <c r="A260" s="347">
        <f t="shared" ca="1" si="93"/>
        <v>0.1</v>
      </c>
      <c r="B260" s="304">
        <f t="shared" ca="1" si="94"/>
        <v>21.200000000000014</v>
      </c>
      <c r="D260" s="306">
        <f t="shared" ca="1" si="95"/>
        <v>-0.7933074485700663</v>
      </c>
      <c r="E260" s="307">
        <f t="shared" ca="1" si="96"/>
        <v>-7.6022472110015258</v>
      </c>
      <c r="F260" s="304">
        <f t="shared" ca="1" si="97"/>
        <v>7.6435266314141419</v>
      </c>
      <c r="G260" s="306">
        <f t="shared" ca="1" si="98"/>
        <v>19.262768219918105</v>
      </c>
      <c r="H260" s="307">
        <f t="shared" ca="1" si="99"/>
        <v>-54.588753637017923</v>
      </c>
      <c r="I260" s="304">
        <f t="shared" ca="1" si="100"/>
        <v>57.887703902792033</v>
      </c>
      <c r="J260" s="306">
        <f t="shared" ca="1" si="101"/>
        <v>548.91196727338581</v>
      </c>
      <c r="K260" s="307">
        <f t="shared" ca="1" si="102"/>
        <v>1038.1044984742825</v>
      </c>
      <c r="L260" s="304">
        <f t="shared" ref="L260:L323" ca="1" si="116">SQRT(pos_x^2+pos_z^2)</f>
        <v>1174.2935312640022</v>
      </c>
      <c r="M260" s="306">
        <f t="shared" ca="1" si="103"/>
        <v>-1.2315664403955826</v>
      </c>
      <c r="N260" s="304">
        <f t="shared" ca="1" si="104"/>
        <v>-70.563559224616938</v>
      </c>
      <c r="P260" s="310">
        <f t="shared" ca="1" si="105"/>
        <v>23</v>
      </c>
      <c r="Q260" s="304">
        <f t="shared" ca="1" si="106"/>
        <v>0</v>
      </c>
      <c r="R260" s="306">
        <f t="shared" ca="1" si="107"/>
        <v>0</v>
      </c>
      <c r="S260" s="307">
        <f t="shared" ca="1" si="108"/>
        <v>4.9930000000000021</v>
      </c>
      <c r="T260" s="304">
        <f t="shared" ref="T260:T323" ca="1" si="117">m*g</f>
        <v>48.981330000000021</v>
      </c>
      <c r="U260" s="311">
        <f t="shared" ref="U260:U323" ca="1" si="118">IF(pos_xz&lt;L_rampe,Poids*COS(Beta),0)</f>
        <v>0</v>
      </c>
      <c r="V260" s="306">
        <f t="shared" ref="V260:V323" ca="1" si="119">Rho_moyen*(20000-Alt_rampe-pos_z)/(20000+Alt_rampe+pos_z)</f>
        <v>1.1041071685452251</v>
      </c>
      <c r="W260" s="304">
        <f t="shared" ref="W260:W323" ca="1" si="120">1/2*Rho*Sref*Cx*vit_xz^2</f>
        <v>12.004008549712912</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6.8861250861499856</v>
      </c>
      <c r="AH260" s="304">
        <f t="shared" ca="1" si="115"/>
        <v>-2.3459559001156203</v>
      </c>
    </row>
    <row r="261" spans="1:34" x14ac:dyDescent="0.2">
      <c r="A261" s="347">
        <f t="shared" ref="A261:A324" ca="1" si="122">IF(B260+0.01&lt;=T_ini+ROUNDUP(Temps_fin_propu,0), 0.01, IF(K260&gt;0, 0.1, 0.0001))</f>
        <v>0.1</v>
      </c>
      <c r="B261" s="304">
        <f t="shared" ref="B261:B324" ca="1" si="123">B260+pas</f>
        <v>21.300000000000015</v>
      </c>
      <c r="D261" s="306">
        <f t="shared" ref="D261:D324" ca="1" si="124">IF(AND(L260&lt;L_rampe,Poussee&lt;Poids*SIN(M260)),0,(-W260+Poussee)/m*COS(M260)-U260/m*SIN(M260))</f>
        <v>-0.80001311244638329</v>
      </c>
      <c r="E261" s="307">
        <f t="shared" ref="E261:E324" ca="1" si="125">IF(AND(L260&lt;L_rampe,Poussee&lt;Poids*SIN(M260)),0,(-W260+Poussee)/m*SIN(M260)+U260/m*COS(M260)-Poids/m)</f>
        <v>-7.5428430574914955</v>
      </c>
      <c r="F261" s="304">
        <f t="shared" ref="F261:F324" ca="1" si="126">SQRT(acc_x^2+acc_z^2)</f>
        <v>7.5851501217862394</v>
      </c>
      <c r="G261" s="306">
        <f t="shared" ref="G261:G324" ca="1" si="127">G260+acc_x*pas</f>
        <v>19.182766908673464</v>
      </c>
      <c r="H261" s="307">
        <f t="shared" ref="H261:H324" ca="1" si="128">H260+acc_z*pas</f>
        <v>-55.343037942767076</v>
      </c>
      <c r="I261" s="304">
        <f t="shared" ref="I261:I324" ca="1" si="129">SQRT(vit_x^2+vit_z^2)</f>
        <v>58.573290798853485</v>
      </c>
      <c r="J261" s="306">
        <f t="shared" ref="J261:J324" ca="1" si="130">J260+0.5*(vit_x+G260)*pas*(K260&gt;=0)</f>
        <v>550.83424402981541</v>
      </c>
      <c r="K261" s="307">
        <f t="shared" ref="K261:K324" ca="1" si="131">K260+0.5*(vit_z+H260)*pas</f>
        <v>1032.6079088952933</v>
      </c>
      <c r="L261" s="304">
        <f t="shared" ca="1" si="116"/>
        <v>1170.3407443599529</v>
      </c>
      <c r="M261" s="306">
        <f t="shared" ref="M261:M324" ca="1" si="132">IF(AND(L260&gt;L_rampe,G261&gt;0),ATAN2(G261,H261),$M$4)</f>
        <v>-1.2371396324125663</v>
      </c>
      <c r="N261" s="304">
        <f t="shared" ref="N261:N324" ca="1" si="133">DEGREES(Beta)</f>
        <v>-70.882879605606107</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4.9930000000000021</v>
      </c>
      <c r="T261" s="304">
        <f t="shared" ca="1" si="117"/>
        <v>48.981330000000021</v>
      </c>
      <c r="U261" s="311">
        <f t="shared" ca="1" si="118"/>
        <v>0</v>
      </c>
      <c r="V261" s="306">
        <f t="shared" ca="1" si="119"/>
        <v>1.1047158494204847</v>
      </c>
      <c r="W261" s="304">
        <f t="shared" ca="1" si="120"/>
        <v>12.296804057627375</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6.846772414668667</v>
      </c>
      <c r="AH261" s="304">
        <f t="shared" ref="AH261:AH324" ca="1" si="144">IF(AND(L260&lt;L_rampe,Poussee&lt;Poids*SIN(M260)), g*SIN(M260), (-W260+Poussee)/m)</f>
        <v>-2.4041675445048885</v>
      </c>
    </row>
    <row r="262" spans="1:34" x14ac:dyDescent="0.2">
      <c r="A262" s="347">
        <f t="shared" ca="1" si="122"/>
        <v>0.1</v>
      </c>
      <c r="B262" s="304">
        <f t="shared" ca="1" si="123"/>
        <v>21.400000000000016</v>
      </c>
      <c r="D262" s="306">
        <f t="shared" ca="1" si="124"/>
        <v>-0.80657045947032846</v>
      </c>
      <c r="E262" s="307">
        <f t="shared" ca="1" si="125"/>
        <v>-7.4830124619405964</v>
      </c>
      <c r="F262" s="304">
        <f t="shared" ca="1" si="126"/>
        <v>7.5263557856142072</v>
      </c>
      <c r="G262" s="306">
        <f t="shared" ca="1" si="127"/>
        <v>19.102109862726433</v>
      </c>
      <c r="H262" s="307">
        <f t="shared" ca="1" si="128"/>
        <v>-56.091339188961136</v>
      </c>
      <c r="I262" s="304">
        <f t="shared" ca="1" si="129"/>
        <v>59.254779834362374</v>
      </c>
      <c r="J262" s="306">
        <f t="shared" ca="1" si="130"/>
        <v>552.74848786838538</v>
      </c>
      <c r="K262" s="307">
        <f t="shared" ca="1" si="131"/>
        <v>1027.036190038707</v>
      </c>
      <c r="L262" s="304">
        <f t="shared" ca="1" si="116"/>
        <v>1166.3336685914583</v>
      </c>
      <c r="M262" s="306">
        <f t="shared" ca="1" si="132"/>
        <v>-1.2425616306449074</v>
      </c>
      <c r="N262" s="304">
        <f t="shared" ca="1" si="133"/>
        <v>-71.19353722084665</v>
      </c>
      <c r="P262" s="310">
        <f t="shared" ca="1" si="134"/>
        <v>23</v>
      </c>
      <c r="Q262" s="304">
        <f t="shared" ca="1" si="135"/>
        <v>0</v>
      </c>
      <c r="R262" s="306">
        <f t="shared" ca="1" si="136"/>
        <v>0</v>
      </c>
      <c r="S262" s="307">
        <f t="shared" ca="1" si="137"/>
        <v>4.9930000000000021</v>
      </c>
      <c r="T262" s="304">
        <f t="shared" ca="1" si="117"/>
        <v>48.981330000000021</v>
      </c>
      <c r="U262" s="311">
        <f t="shared" ca="1" si="118"/>
        <v>0</v>
      </c>
      <c r="V262" s="306">
        <f t="shared" ca="1" si="119"/>
        <v>1.1053331747349697</v>
      </c>
      <c r="W262" s="304">
        <f t="shared" ca="1" si="120"/>
        <v>12.591642982908866</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6.806180497130951</v>
      </c>
      <c r="AH262" s="304">
        <f t="shared" ca="1" si="144"/>
        <v>-2.4628087437667472</v>
      </c>
    </row>
    <row r="263" spans="1:34" x14ac:dyDescent="0.2">
      <c r="A263" s="347">
        <f t="shared" ca="1" si="122"/>
        <v>0.1</v>
      </c>
      <c r="B263" s="304">
        <f t="shared" ca="1" si="123"/>
        <v>21.500000000000018</v>
      </c>
      <c r="D263" s="306">
        <f t="shared" ca="1" si="124"/>
        <v>-0.81297798457932724</v>
      </c>
      <c r="E263" s="307">
        <f t="shared" ca="1" si="125"/>
        <v>-7.4227755408224603</v>
      </c>
      <c r="F263" s="304">
        <f t="shared" ca="1" si="126"/>
        <v>7.4671634462386605</v>
      </c>
      <c r="G263" s="306">
        <f t="shared" ca="1" si="127"/>
        <v>19.020812064268501</v>
      </c>
      <c r="H263" s="307">
        <f t="shared" ca="1" si="128"/>
        <v>-56.833616743043379</v>
      </c>
      <c r="I263" s="304">
        <f t="shared" ca="1" si="129"/>
        <v>59.932055560270605</v>
      </c>
      <c r="J263" s="306">
        <f t="shared" ca="1" si="130"/>
        <v>554.65463396473513</v>
      </c>
      <c r="K263" s="307">
        <f t="shared" ca="1" si="131"/>
        <v>1021.3899422421067</v>
      </c>
      <c r="L263" s="304">
        <f t="shared" ca="1" si="116"/>
        <v>1162.2732798666104</v>
      </c>
      <c r="M263" s="306">
        <f t="shared" ca="1" si="132"/>
        <v>-1.2478384205007989</v>
      </c>
      <c r="N263" s="304">
        <f t="shared" ca="1" si="133"/>
        <v>-71.495875008966678</v>
      </c>
      <c r="P263" s="310">
        <f t="shared" ca="1" si="134"/>
        <v>23</v>
      </c>
      <c r="Q263" s="304">
        <f t="shared" ca="1" si="135"/>
        <v>0</v>
      </c>
      <c r="R263" s="306">
        <f t="shared" ca="1" si="136"/>
        <v>0</v>
      </c>
      <c r="S263" s="307">
        <f t="shared" ca="1" si="137"/>
        <v>4.9930000000000021</v>
      </c>
      <c r="T263" s="304">
        <f t="shared" ca="1" si="117"/>
        <v>48.981330000000021</v>
      </c>
      <c r="U263" s="311">
        <f t="shared" ca="1" si="118"/>
        <v>0</v>
      </c>
      <c r="V263" s="306">
        <f t="shared" ca="1" si="119"/>
        <v>1.1059590914126656</v>
      </c>
      <c r="W263" s="304">
        <f t="shared" ca="1" si="120"/>
        <v>12.888424414738099</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6.7644133844868932</v>
      </c>
      <c r="AH263" s="304">
        <f t="shared" ca="1" si="144"/>
        <v>-2.5218591994610176</v>
      </c>
    </row>
    <row r="264" spans="1:34" x14ac:dyDescent="0.2">
      <c r="A264" s="347">
        <f t="shared" ca="1" si="122"/>
        <v>0.1</v>
      </c>
      <c r="B264" s="304">
        <f t="shared" ca="1" si="123"/>
        <v>21.600000000000019</v>
      </c>
      <c r="D264" s="306">
        <f t="shared" ca="1" si="124"/>
        <v>-0.81923433155973036</v>
      </c>
      <c r="E264" s="307">
        <f t="shared" ca="1" si="125"/>
        <v>-7.36215235473178</v>
      </c>
      <c r="F264" s="304">
        <f t="shared" ca="1" si="126"/>
        <v>7.4075928738213479</v>
      </c>
      <c r="G264" s="306">
        <f t="shared" ca="1" si="127"/>
        <v>18.93888863111253</v>
      </c>
      <c r="H264" s="307">
        <f t="shared" ca="1" si="128"/>
        <v>-57.569831978516554</v>
      </c>
      <c r="I264" s="304">
        <f t="shared" ca="1" si="129"/>
        <v>60.605008510982913</v>
      </c>
      <c r="J264" s="306">
        <f t="shared" ca="1" si="130"/>
        <v>556.55261899950415</v>
      </c>
      <c r="K264" s="307">
        <f t="shared" ca="1" si="131"/>
        <v>1015.6697698060287</v>
      </c>
      <c r="L264" s="304">
        <f t="shared" ca="1" si="116"/>
        <v>1158.160567025591</v>
      </c>
      <c r="M264" s="306">
        <f t="shared" ca="1" si="132"/>
        <v>-1.2529756892066697</v>
      </c>
      <c r="N264" s="304">
        <f t="shared" ca="1" si="133"/>
        <v>-71.790218824037709</v>
      </c>
      <c r="P264" s="310">
        <f t="shared" ca="1" si="134"/>
        <v>23</v>
      </c>
      <c r="Q264" s="304">
        <f t="shared" ca="1" si="135"/>
        <v>0</v>
      </c>
      <c r="R264" s="306">
        <f t="shared" ca="1" si="136"/>
        <v>0</v>
      </c>
      <c r="S264" s="307">
        <f t="shared" ca="1" si="137"/>
        <v>4.9930000000000021</v>
      </c>
      <c r="T264" s="304">
        <f t="shared" ca="1" si="117"/>
        <v>48.981330000000021</v>
      </c>
      <c r="U264" s="311">
        <f t="shared" ca="1" si="118"/>
        <v>0</v>
      </c>
      <c r="V264" s="306">
        <f t="shared" ca="1" si="119"/>
        <v>1.1065935459930034</v>
      </c>
      <c r="W264" s="304">
        <f t="shared" ca="1" si="120"/>
        <v>13.187047939907979</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6.7215322302839287</v>
      </c>
      <c r="AH264" s="304">
        <f t="shared" ca="1" si="144"/>
        <v>-2.5812987011291995</v>
      </c>
    </row>
    <row r="265" spans="1:34" x14ac:dyDescent="0.2">
      <c r="A265" s="347">
        <f t="shared" ca="1" si="122"/>
        <v>0.1</v>
      </c>
      <c r="B265" s="304">
        <f t="shared" ca="1" si="123"/>
        <v>21.700000000000021</v>
      </c>
      <c r="D265" s="306">
        <f t="shared" ca="1" si="124"/>
        <v>-0.82533828767428896</v>
      </c>
      <c r="E265" s="307">
        <f t="shared" ca="1" si="125"/>
        <v>-7.3011628938569775</v>
      </c>
      <c r="F265" s="304">
        <f t="shared" ca="1" si="126"/>
        <v>7.3476637710047079</v>
      </c>
      <c r="G265" s="306">
        <f t="shared" ca="1" si="127"/>
        <v>18.856354802345102</v>
      </c>
      <c r="H265" s="307">
        <f t="shared" ca="1" si="128"/>
        <v>-58.299948267902252</v>
      </c>
      <c r="I265" s="304">
        <f t="shared" ca="1" si="129"/>
        <v>61.273534943497438</v>
      </c>
      <c r="J265" s="306">
        <f t="shared" ca="1" si="130"/>
        <v>558.44238117117698</v>
      </c>
      <c r="K265" s="307">
        <f t="shared" ca="1" si="131"/>
        <v>1009.8762807937078</v>
      </c>
      <c r="L265" s="304">
        <f t="shared" ca="1" si="116"/>
        <v>1153.9965318829454</v>
      </c>
      <c r="M265" s="306">
        <f t="shared" ca="1" si="132"/>
        <v>-1.2579788430446339</v>
      </c>
      <c r="N265" s="304">
        <f t="shared" ca="1" si="133"/>
        <v>-72.076878423207745</v>
      </c>
      <c r="P265" s="310">
        <f t="shared" ca="1" si="134"/>
        <v>23</v>
      </c>
      <c r="Q265" s="304">
        <f t="shared" ca="1" si="135"/>
        <v>0</v>
      </c>
      <c r="R265" s="306">
        <f t="shared" ca="1" si="136"/>
        <v>0</v>
      </c>
      <c r="S265" s="307">
        <f t="shared" ca="1" si="137"/>
        <v>4.9930000000000021</v>
      </c>
      <c r="T265" s="304">
        <f t="shared" ca="1" si="117"/>
        <v>48.981330000000021</v>
      </c>
      <c r="U265" s="311">
        <f t="shared" ca="1" si="118"/>
        <v>0</v>
      </c>
      <c r="V265" s="306">
        <f t="shared" ca="1" si="119"/>
        <v>1.1072364846476328</v>
      </c>
      <c r="W265" s="304">
        <f t="shared" ca="1" si="120"/>
        <v>13.487413699729357</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6.6775954838869458</v>
      </c>
      <c r="AH265" s="304">
        <f t="shared" ca="1" si="144"/>
        <v>-2.6411071379747595</v>
      </c>
    </row>
    <row r="266" spans="1:34" x14ac:dyDescent="0.2">
      <c r="A266" s="347">
        <f t="shared" ca="1" si="122"/>
        <v>0.1</v>
      </c>
      <c r="B266" s="304">
        <f t="shared" ca="1" si="123"/>
        <v>21.800000000000022</v>
      </c>
      <c r="D266" s="306">
        <f t="shared" ca="1" si="124"/>
        <v>-0.83128877854721306</v>
      </c>
      <c r="E266" s="307">
        <f t="shared" ca="1" si="125"/>
        <v>-7.2398270639793623</v>
      </c>
      <c r="F266" s="304">
        <f t="shared" ca="1" si="126"/>
        <v>7.2873957590943661</v>
      </c>
      <c r="G266" s="306">
        <f t="shared" ca="1" si="127"/>
        <v>18.773225924490379</v>
      </c>
      <c r="H266" s="307">
        <f t="shared" ca="1" si="128"/>
        <v>-59.023930974300185</v>
      </c>
      <c r="I266" s="304">
        <f t="shared" ca="1" si="129"/>
        <v>61.937536593498052</v>
      </c>
      <c r="J266" s="306">
        <f t="shared" ca="1" si="130"/>
        <v>560.32386020751881</v>
      </c>
      <c r="K266" s="307">
        <f t="shared" ca="1" si="131"/>
        <v>1004.0100868315976</v>
      </c>
      <c r="L266" s="304">
        <f t="shared" ca="1" si="116"/>
        <v>1149.7821892764939</v>
      </c>
      <c r="M266" s="306">
        <f t="shared" ca="1" si="132"/>
        <v>-1.262853023499751</v>
      </c>
      <c r="N266" s="304">
        <f t="shared" ca="1" si="133"/>
        <v>-72.356148391871102</v>
      </c>
      <c r="P266" s="310">
        <f t="shared" ca="1" si="134"/>
        <v>23</v>
      </c>
      <c r="Q266" s="304">
        <f t="shared" ca="1" si="135"/>
        <v>0</v>
      </c>
      <c r="R266" s="306">
        <f t="shared" ca="1" si="136"/>
        <v>0</v>
      </c>
      <c r="S266" s="307">
        <f t="shared" ca="1" si="137"/>
        <v>4.9930000000000021</v>
      </c>
      <c r="T266" s="304">
        <f t="shared" ca="1" si="117"/>
        <v>48.981330000000021</v>
      </c>
      <c r="U266" s="311">
        <f t="shared" ca="1" si="118"/>
        <v>0</v>
      </c>
      <c r="V266" s="306">
        <f t="shared" ca="1" si="119"/>
        <v>1.1078878531971574</v>
      </c>
      <c r="W266" s="304">
        <f t="shared" ca="1" si="120"/>
        <v>13.789422445477477</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6.6326590676027326</v>
      </c>
      <c r="AH266" s="304">
        <f t="shared" ca="1" si="144"/>
        <v>-2.7012645102602346</v>
      </c>
    </row>
    <row r="267" spans="1:34" x14ac:dyDescent="0.2">
      <c r="A267" s="347">
        <f t="shared" ca="1" si="122"/>
        <v>0.1</v>
      </c>
      <c r="B267" s="304">
        <f t="shared" ca="1" si="123"/>
        <v>21.900000000000023</v>
      </c>
      <c r="D267" s="306">
        <f t="shared" ca="1" si="124"/>
        <v>-0.83708486328421827</v>
      </c>
      <c r="E267" s="307">
        <f t="shared" ca="1" si="125"/>
        <v>-7.1781646729843835</v>
      </c>
      <c r="F267" s="304">
        <f t="shared" ca="1" si="126"/>
        <v>7.2268083647499992</v>
      </c>
      <c r="G267" s="306">
        <f t="shared" ca="1" si="127"/>
        <v>18.689517438161957</v>
      </c>
      <c r="H267" s="307">
        <f t="shared" ca="1" si="128"/>
        <v>-59.741747441598626</v>
      </c>
      <c r="I267" s="304">
        <f t="shared" ca="1" si="129"/>
        <v>62.596920446992563</v>
      </c>
      <c r="J267" s="306">
        <f t="shared" ca="1" si="130"/>
        <v>562.19699737565145</v>
      </c>
      <c r="K267" s="307">
        <f t="shared" ca="1" si="131"/>
        <v>998.07180291080272</v>
      </c>
      <c r="L267" s="304">
        <f t="shared" ca="1" si="116"/>
        <v>1145.5185671231254</v>
      </c>
      <c r="M267" s="306">
        <f t="shared" ca="1" si="132"/>
        <v>-1.2676031223874522</v>
      </c>
      <c r="N267" s="304">
        <f t="shared" ca="1" si="133"/>
        <v>-72.62830901040617</v>
      </c>
      <c r="P267" s="310">
        <f t="shared" ca="1" si="134"/>
        <v>23</v>
      </c>
      <c r="Q267" s="304">
        <f t="shared" ca="1" si="135"/>
        <v>0</v>
      </c>
      <c r="R267" s="306">
        <f t="shared" ca="1" si="136"/>
        <v>0</v>
      </c>
      <c r="S267" s="307">
        <f t="shared" ca="1" si="137"/>
        <v>4.9930000000000021</v>
      </c>
      <c r="T267" s="304">
        <f t="shared" ca="1" si="117"/>
        <v>48.981330000000021</v>
      </c>
      <c r="U267" s="311">
        <f t="shared" ca="1" si="118"/>
        <v>0</v>
      </c>
      <c r="V267" s="306">
        <f t="shared" ca="1" si="119"/>
        <v>1.1085475971278231</v>
      </c>
      <c r="W267" s="304">
        <f t="shared" ca="1" si="120"/>
        <v>14.092975592337426</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6.5867765391045818</v>
      </c>
      <c r="AH267" s="304">
        <f t="shared" ca="1" si="144"/>
        <v>-2.761750940412071</v>
      </c>
    </row>
    <row r="268" spans="1:34" x14ac:dyDescent="0.2">
      <c r="A268" s="347">
        <f t="shared" ca="1" si="122"/>
        <v>0.1</v>
      </c>
      <c r="B268" s="304">
        <f t="shared" ca="1" si="123"/>
        <v>22.000000000000025</v>
      </c>
      <c r="D268" s="306">
        <f t="shared" ca="1" si="124"/>
        <v>-0.84272572980712757</v>
      </c>
      <c r="E268" s="307">
        <f t="shared" ca="1" si="125"/>
        <v>-7.1161954178724027</v>
      </c>
      <c r="F268" s="304">
        <f t="shared" ca="1" si="126"/>
        <v>7.165921007171872</v>
      </c>
      <c r="G268" s="306">
        <f t="shared" ca="1" si="127"/>
        <v>18.605244865181245</v>
      </c>
      <c r="H268" s="307">
        <f t="shared" ca="1" si="128"/>
        <v>-60.45336698338587</v>
      </c>
      <c r="I268" s="304">
        <f t="shared" ca="1" si="129"/>
        <v>63.251598526213407</v>
      </c>
      <c r="J268" s="306">
        <f t="shared" ca="1" si="130"/>
        <v>564.06173549081859</v>
      </c>
      <c r="K268" s="307">
        <f t="shared" ca="1" si="131"/>
        <v>992.06204718955348</v>
      </c>
      <c r="L268" s="304">
        <f t="shared" ca="1" si="116"/>
        <v>1141.2067064817145</v>
      </c>
      <c r="M268" s="306">
        <f t="shared" ca="1" si="132"/>
        <v>-1.2722337960274603</v>
      </c>
      <c r="N268" s="304">
        <f t="shared" ca="1" si="133"/>
        <v>-72.893627066281113</v>
      </c>
      <c r="P268" s="310">
        <f t="shared" ca="1" si="134"/>
        <v>23</v>
      </c>
      <c r="Q268" s="304">
        <f t="shared" ca="1" si="135"/>
        <v>0</v>
      </c>
      <c r="R268" s="306">
        <f t="shared" ca="1" si="136"/>
        <v>0</v>
      </c>
      <c r="S268" s="307">
        <f t="shared" ca="1" si="137"/>
        <v>4.9930000000000021</v>
      </c>
      <c r="T268" s="304">
        <f t="shared" ca="1" si="117"/>
        <v>48.981330000000021</v>
      </c>
      <c r="U268" s="311">
        <f t="shared" ca="1" si="118"/>
        <v>0</v>
      </c>
      <c r="V268" s="306">
        <f t="shared" ca="1" si="119"/>
        <v>1.109215661608155</v>
      </c>
      <c r="W268" s="304">
        <f t="shared" ca="1" si="120"/>
        <v>14.397975271811037</v>
      </c>
      <c r="Y268" s="314" t="str">
        <f t="shared" ca="1" si="138"/>
        <v/>
      </c>
      <c r="Z268" s="315" t="str">
        <f t="shared" ca="1" si="139"/>
        <v/>
      </c>
      <c r="AA268" s="316" t="str">
        <f t="shared" ca="1" si="140"/>
        <v/>
      </c>
      <c r="AC268" s="310">
        <f t="shared" ca="1" si="141"/>
        <v>22.000000000000025</v>
      </c>
      <c r="AD268" s="323">
        <f t="shared" ca="1" si="142"/>
        <v>564.06173549081859</v>
      </c>
      <c r="AE268" s="324" t="e">
        <f t="shared" ca="1" si="121"/>
        <v>#N/A</v>
      </c>
      <c r="AG268" s="306">
        <f t="shared" ca="1" si="143"/>
        <v>6.5399992404330014</v>
      </c>
      <c r="AH268" s="304">
        <f t="shared" ca="1" si="144"/>
        <v>-2.822546683824839</v>
      </c>
    </row>
    <row r="269" spans="1:34" x14ac:dyDescent="0.2">
      <c r="A269" s="347">
        <f t="shared" ca="1" si="122"/>
        <v>0.1</v>
      </c>
      <c r="B269" s="304">
        <f t="shared" ca="1" si="123"/>
        <v>22.100000000000026</v>
      </c>
      <c r="D269" s="306">
        <f t="shared" ca="1" si="124"/>
        <v>-0.84821069038460162</v>
      </c>
      <c r="E269" s="307">
        <f t="shared" ca="1" si="125"/>
        <v>-7.0539388722577883</v>
      </c>
      <c r="F269" s="304">
        <f t="shared" ca="1" si="126"/>
        <v>7.1047529857717215</v>
      </c>
      <c r="G269" s="306">
        <f t="shared" ca="1" si="127"/>
        <v>18.520423796142783</v>
      </c>
      <c r="H269" s="307">
        <f t="shared" ca="1" si="128"/>
        <v>-61.158760870611651</v>
      </c>
      <c r="I269" s="304">
        <f t="shared" ca="1" si="129"/>
        <v>63.901487688608555</v>
      </c>
      <c r="J269" s="306">
        <f t="shared" ca="1" si="130"/>
        <v>565.9180189238848</v>
      </c>
      <c r="K269" s="307">
        <f t="shared" ca="1" si="131"/>
        <v>985.98144079685358</v>
      </c>
      <c r="L269" s="304">
        <f t="shared" ca="1" si="116"/>
        <v>1136.8476616233918</v>
      </c>
      <c r="M269" s="306">
        <f t="shared" ca="1" si="132"/>
        <v>-1.2767494785266071</v>
      </c>
      <c r="N269" s="304">
        <f t="shared" ca="1" si="133"/>
        <v>-73.152356615103315</v>
      </c>
      <c r="P269" s="310">
        <f t="shared" ca="1" si="134"/>
        <v>23</v>
      </c>
      <c r="Q269" s="304">
        <f t="shared" ca="1" si="135"/>
        <v>0</v>
      </c>
      <c r="R269" s="306">
        <f t="shared" ca="1" si="136"/>
        <v>0</v>
      </c>
      <c r="S269" s="307">
        <f t="shared" ca="1" si="137"/>
        <v>4.9930000000000021</v>
      </c>
      <c r="T269" s="304">
        <f t="shared" ca="1" si="117"/>
        <v>48.981330000000021</v>
      </c>
      <c r="U269" s="311">
        <f t="shared" ca="1" si="118"/>
        <v>0</v>
      </c>
      <c r="V269" s="306">
        <f t="shared" ca="1" si="119"/>
        <v>1.1098919915055176</v>
      </c>
      <c r="W269" s="304">
        <f t="shared" ca="1" si="120"/>
        <v>14.704324382550679</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6.4923764347380715</v>
      </c>
      <c r="AH269" s="304">
        <f t="shared" ca="1" si="144"/>
        <v>-2.8836321393573061</v>
      </c>
    </row>
    <row r="270" spans="1:34" x14ac:dyDescent="0.2">
      <c r="A270" s="347">
        <f t="shared" ca="1" si="122"/>
        <v>0.1</v>
      </c>
      <c r="B270" s="304">
        <f t="shared" ca="1" si="123"/>
        <v>22.200000000000028</v>
      </c>
      <c r="D270" s="306">
        <f t="shared" ca="1" si="124"/>
        <v>-0.85353917734230811</v>
      </c>
      <c r="E270" s="307">
        <f t="shared" ca="1" si="125"/>
        <v>-6.9914144743464952</v>
      </c>
      <c r="F270" s="304">
        <f t="shared" ca="1" si="126"/>
        <v>7.0433234683180546</v>
      </c>
      <c r="G270" s="306">
        <f t="shared" ca="1" si="127"/>
        <v>18.435069878408552</v>
      </c>
      <c r="H270" s="307">
        <f t="shared" ca="1" si="128"/>
        <v>-61.8579023180463</v>
      </c>
      <c r="I270" s="304">
        <f t="shared" ca="1" si="129"/>
        <v>64.546509437852364</v>
      </c>
      <c r="J270" s="306">
        <f t="shared" ca="1" si="130"/>
        <v>567.76579360761241</v>
      </c>
      <c r="K270" s="307">
        <f t="shared" ca="1" si="131"/>
        <v>979.83060763742071</v>
      </c>
      <c r="L270" s="304">
        <f t="shared" ca="1" si="116"/>
        <v>1132.4425001093871</v>
      </c>
      <c r="M270" s="306">
        <f t="shared" ca="1" si="132"/>
        <v>-1.2811543942291308</v>
      </c>
      <c r="N270" s="304">
        <f t="shared" ca="1" si="133"/>
        <v>-73.404739693968821</v>
      </c>
      <c r="P270" s="310">
        <f t="shared" ca="1" si="134"/>
        <v>23</v>
      </c>
      <c r="Q270" s="304">
        <f t="shared" ca="1" si="135"/>
        <v>0</v>
      </c>
      <c r="R270" s="306">
        <f t="shared" ca="1" si="136"/>
        <v>0</v>
      </c>
      <c r="S270" s="307">
        <f t="shared" ca="1" si="137"/>
        <v>4.9930000000000021</v>
      </c>
      <c r="T270" s="304">
        <f t="shared" ca="1" si="117"/>
        <v>48.981330000000021</v>
      </c>
      <c r="U270" s="311">
        <f t="shared" ca="1" si="118"/>
        <v>0</v>
      </c>
      <c r="V270" s="306">
        <f t="shared" ca="1" si="119"/>
        <v>1.1105765314026044</v>
      </c>
      <c r="W270" s="304">
        <f t="shared" ca="1" si="120"/>
        <v>15.011926639589733</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6.443955431828007</v>
      </c>
      <c r="AH270" s="304">
        <f t="shared" ca="1" si="144"/>
        <v>-2.9449878595134535</v>
      </c>
    </row>
    <row r="271" spans="1:34" x14ac:dyDescent="0.2">
      <c r="A271" s="347">
        <f t="shared" ca="1" si="122"/>
        <v>0.1</v>
      </c>
      <c r="B271" s="304">
        <f t="shared" ca="1" si="123"/>
        <v>22.300000000000029</v>
      </c>
      <c r="D271" s="306">
        <f t="shared" ca="1" si="124"/>
        <v>-0.85871073893754135</v>
      </c>
      <c r="E271" s="307">
        <f t="shared" ca="1" si="125"/>
        <v>-6.9286415153832159</v>
      </c>
      <c r="F271" s="304">
        <f t="shared" ca="1" si="126"/>
        <v>6.9816514795468327</v>
      </c>
      <c r="G271" s="306">
        <f t="shared" ca="1" si="127"/>
        <v>18.349198804514799</v>
      </c>
      <c r="H271" s="307">
        <f t="shared" ca="1" si="128"/>
        <v>-62.550766469584623</v>
      </c>
      <c r="I271" s="304">
        <f t="shared" ca="1" si="129"/>
        <v>65.186589745898814</v>
      </c>
      <c r="J271" s="306">
        <f t="shared" ca="1" si="130"/>
        <v>569.60500704175854</v>
      </c>
      <c r="K271" s="307">
        <f t="shared" ca="1" si="131"/>
        <v>973.6101741980392</v>
      </c>
      <c r="L271" s="304">
        <f t="shared" ca="1" si="116"/>
        <v>1127.9923028766543</v>
      </c>
      <c r="M271" s="306">
        <f t="shared" ca="1" si="132"/>
        <v>-1.2854525693893779</v>
      </c>
      <c r="N271" s="304">
        <f t="shared" ca="1" si="133"/>
        <v>-73.651006990258949</v>
      </c>
      <c r="P271" s="310">
        <f t="shared" ca="1" si="134"/>
        <v>23</v>
      </c>
      <c r="Q271" s="304">
        <f t="shared" ca="1" si="135"/>
        <v>0</v>
      </c>
      <c r="R271" s="306">
        <f t="shared" ca="1" si="136"/>
        <v>0</v>
      </c>
      <c r="S271" s="307">
        <f t="shared" ca="1" si="137"/>
        <v>4.9930000000000021</v>
      </c>
      <c r="T271" s="304">
        <f t="shared" ca="1" si="117"/>
        <v>48.981330000000021</v>
      </c>
      <c r="U271" s="311">
        <f t="shared" ca="1" si="118"/>
        <v>0</v>
      </c>
      <c r="V271" s="306">
        <f t="shared" ca="1" si="119"/>
        <v>1.1112692256138301</v>
      </c>
      <c r="W271" s="304">
        <f t="shared" ca="1" si="120"/>
        <v>15.320686621942277</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6.3947817034955596</v>
      </c>
      <c r="AH271" s="304">
        <f t="shared" ca="1" si="144"/>
        <v>-3.0065945603023687</v>
      </c>
    </row>
    <row r="272" spans="1:34" x14ac:dyDescent="0.2">
      <c r="A272" s="347">
        <f t="shared" ca="1" si="122"/>
        <v>0.1</v>
      </c>
      <c r="B272" s="304">
        <f t="shared" ca="1" si="123"/>
        <v>22.400000000000031</v>
      </c>
      <c r="D272" s="306">
        <f t="shared" ca="1" si="124"/>
        <v>-0.86372503538473477</v>
      </c>
      <c r="E272" s="307">
        <f t="shared" ca="1" si="125"/>
        <v>-6.865639128560149</v>
      </c>
      <c r="F272" s="304">
        <f t="shared" ca="1" si="126"/>
        <v>6.9197558902295482</v>
      </c>
      <c r="G272" s="306">
        <f t="shared" ca="1" si="127"/>
        <v>18.262826300976325</v>
      </c>
      <c r="H272" s="307">
        <f t="shared" ca="1" si="128"/>
        <v>-63.237330382440639</v>
      </c>
      <c r="I272" s="304">
        <f t="shared" ca="1" si="129"/>
        <v>65.821658885184462</v>
      </c>
      <c r="J272" s="306">
        <f t="shared" ca="1" si="130"/>
        <v>571.43560829703313</v>
      </c>
      <c r="K272" s="307">
        <f t="shared" ca="1" si="131"/>
        <v>967.32076935543796</v>
      </c>
      <c r="L272" s="304">
        <f t="shared" ca="1" si="116"/>
        <v>1123.4981643314761</v>
      </c>
      <c r="M272" s="306">
        <f t="shared" ca="1" si="132"/>
        <v>-1.2896478431183285</v>
      </c>
      <c r="N272" s="304">
        <f t="shared" ca="1" si="133"/>
        <v>-73.891378468829927</v>
      </c>
      <c r="P272" s="310">
        <f t="shared" ca="1" si="134"/>
        <v>23</v>
      </c>
      <c r="Q272" s="304">
        <f t="shared" ca="1" si="135"/>
        <v>0</v>
      </c>
      <c r="R272" s="306">
        <f t="shared" ca="1" si="136"/>
        <v>0</v>
      </c>
      <c r="S272" s="307">
        <f t="shared" ca="1" si="137"/>
        <v>4.9930000000000021</v>
      </c>
      <c r="T272" s="304">
        <f t="shared" ca="1" si="117"/>
        <v>48.981330000000021</v>
      </c>
      <c r="U272" s="311">
        <f t="shared" ca="1" si="118"/>
        <v>0</v>
      </c>
      <c r="V272" s="306">
        <f t="shared" ca="1" si="119"/>
        <v>1.1119700182016303</v>
      </c>
      <c r="W272" s="304">
        <f t="shared" ca="1" si="120"/>
        <v>15.630509818548564</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6.3448989895090957</v>
      </c>
      <c r="AH272" s="304">
        <f t="shared" ca="1" si="144"/>
        <v>-3.0684331307715342</v>
      </c>
    </row>
    <row r="273" spans="1:34" x14ac:dyDescent="0.2">
      <c r="A273" s="347">
        <f t="shared" ca="1" si="122"/>
        <v>0.1</v>
      </c>
      <c r="B273" s="304">
        <f t="shared" ca="1" si="123"/>
        <v>22.500000000000032</v>
      </c>
      <c r="D273" s="306">
        <f t="shared" ca="1" si="124"/>
        <v>-0.86858183501968711</v>
      </c>
      <c r="E273" s="307">
        <f t="shared" ca="1" si="125"/>
        <v>-6.8024262783800271</v>
      </c>
      <c r="F273" s="304">
        <f t="shared" ca="1" si="126"/>
        <v>6.8576554066912188</v>
      </c>
      <c r="G273" s="306">
        <f t="shared" ca="1" si="127"/>
        <v>18.175968117474355</v>
      </c>
      <c r="H273" s="307">
        <f t="shared" ca="1" si="128"/>
        <v>-63.917573010278645</v>
      </c>
      <c r="I273" s="304">
        <f t="shared" ca="1" si="129"/>
        <v>66.451651270165925</v>
      </c>
      <c r="J273" s="306">
        <f t="shared" ca="1" si="130"/>
        <v>573.25754801795563</v>
      </c>
      <c r="K273" s="307">
        <f t="shared" ca="1" si="131"/>
        <v>960.96302418580194</v>
      </c>
      <c r="L273" s="304">
        <f t="shared" ca="1" si="116"/>
        <v>1118.961192451231</v>
      </c>
      <c r="M273" s="306">
        <f t="shared" ca="1" si="132"/>
        <v>-1.2937438776520203</v>
      </c>
      <c r="N273" s="304">
        <f t="shared" ca="1" si="133"/>
        <v>-74.126063960350308</v>
      </c>
      <c r="P273" s="310">
        <f t="shared" ca="1" si="134"/>
        <v>23</v>
      </c>
      <c r="Q273" s="304">
        <f t="shared" ca="1" si="135"/>
        <v>0</v>
      </c>
      <c r="R273" s="306">
        <f t="shared" ca="1" si="136"/>
        <v>0</v>
      </c>
      <c r="S273" s="307">
        <f t="shared" ca="1" si="137"/>
        <v>4.9930000000000021</v>
      </c>
      <c r="T273" s="304">
        <f t="shared" ca="1" si="117"/>
        <v>48.981330000000021</v>
      </c>
      <c r="U273" s="311">
        <f t="shared" ca="1" si="118"/>
        <v>0</v>
      </c>
      <c r="V273" s="306">
        <f t="shared" ca="1" si="119"/>
        <v>1.1126788529926492</v>
      </c>
      <c r="W273" s="304">
        <f t="shared" ca="1" si="120"/>
        <v>15.94130267254587</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6.2943493950776155</v>
      </c>
      <c r="AH273" s="304">
        <f t="shared" ca="1" si="144"/>
        <v>-3.130484642208804</v>
      </c>
    </row>
    <row r="274" spans="1:34" x14ac:dyDescent="0.2">
      <c r="A274" s="347">
        <f t="shared" ca="1" si="122"/>
        <v>0.1</v>
      </c>
      <c r="B274" s="304">
        <f t="shared" ca="1" si="123"/>
        <v>22.600000000000033</v>
      </c>
      <c r="D274" s="306">
        <f t="shared" ca="1" si="124"/>
        <v>-0.87328101059155061</v>
      </c>
      <c r="E274" s="307">
        <f t="shared" ca="1" si="125"/>
        <v>-6.7390217504666499</v>
      </c>
      <c r="F274" s="304">
        <f t="shared" ca="1" si="126"/>
        <v>6.795368560771549</v>
      </c>
      <c r="G274" s="306">
        <f t="shared" ca="1" si="127"/>
        <v>18.088640016415201</v>
      </c>
      <c r="H274" s="307">
        <f t="shared" ca="1" si="128"/>
        <v>-64.591475185325308</v>
      </c>
      <c r="I274" s="304">
        <f t="shared" ca="1" si="129"/>
        <v>67.076505307446908</v>
      </c>
      <c r="J274" s="306">
        <f t="shared" ca="1" si="130"/>
        <v>575.07077842465014</v>
      </c>
      <c r="K274" s="307">
        <f t="shared" ca="1" si="131"/>
        <v>954.53757177602176</v>
      </c>
      <c r="L274" s="304">
        <f t="shared" ca="1" si="116"/>
        <v>1114.3825088944984</v>
      </c>
      <c r="M274" s="306">
        <f t="shared" ca="1" si="132"/>
        <v>-1.297744167986794</v>
      </c>
      <c r="N274" s="304">
        <f t="shared" ca="1" si="133"/>
        <v>-74.355263713359818</v>
      </c>
      <c r="P274" s="310">
        <f t="shared" ca="1" si="134"/>
        <v>23</v>
      </c>
      <c r="Q274" s="304">
        <f t="shared" ca="1" si="135"/>
        <v>0</v>
      </c>
      <c r="R274" s="306">
        <f t="shared" ca="1" si="136"/>
        <v>0</v>
      </c>
      <c r="S274" s="307">
        <f t="shared" ca="1" si="137"/>
        <v>4.9930000000000021</v>
      </c>
      <c r="T274" s="304">
        <f t="shared" ca="1" si="117"/>
        <v>48.981330000000021</v>
      </c>
      <c r="U274" s="311">
        <f t="shared" ca="1" si="118"/>
        <v>0</v>
      </c>
      <c r="V274" s="306">
        <f t="shared" ca="1" si="119"/>
        <v>1.1133956735938104</v>
      </c>
      <c r="W274" s="304">
        <f t="shared" ca="1" si="120"/>
        <v>16.252972623847601</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6.2431734805280801</v>
      </c>
      <c r="AH274" s="304">
        <f t="shared" ca="1" si="144"/>
        <v>-3.1927303570089851</v>
      </c>
    </row>
    <row r="275" spans="1:34" x14ac:dyDescent="0.2">
      <c r="A275" s="347">
        <f t="shared" ca="1" si="122"/>
        <v>0.1</v>
      </c>
      <c r="B275" s="304">
        <f t="shared" ca="1" si="123"/>
        <v>22.700000000000035</v>
      </c>
      <c r="D275" s="306">
        <f t="shared" ca="1" si="124"/>
        <v>-0.8778225356727295</v>
      </c>
      <c r="E275" s="307">
        <f t="shared" ca="1" si="125"/>
        <v>-6.6754441418166275</v>
      </c>
      <c r="F275" s="304">
        <f t="shared" ca="1" si="126"/>
        <v>6.7329137002228707</v>
      </c>
      <c r="G275" s="306">
        <f t="shared" ca="1" si="127"/>
        <v>18.000857762847929</v>
      </c>
      <c r="H275" s="307">
        <f t="shared" ca="1" si="128"/>
        <v>-65.259019599506971</v>
      </c>
      <c r="I275" s="304">
        <f t="shared" ca="1" si="129"/>
        <v>67.696163253814603</v>
      </c>
      <c r="J275" s="306">
        <f t="shared" ca="1" si="130"/>
        <v>576.87525331361326</v>
      </c>
      <c r="K275" s="307">
        <f t="shared" ca="1" si="131"/>
        <v>948.04504703678015</v>
      </c>
      <c r="L275" s="304">
        <f t="shared" ca="1" si="116"/>
        <v>1109.7632491196562</v>
      </c>
      <c r="M275" s="306">
        <f t="shared" ca="1" si="132"/>
        <v>-1.3016520509232929</v>
      </c>
      <c r="N275" s="304">
        <f t="shared" ca="1" si="133"/>
        <v>-74.579168912452403</v>
      </c>
      <c r="P275" s="310">
        <f t="shared" ca="1" si="134"/>
        <v>23</v>
      </c>
      <c r="Q275" s="304">
        <f t="shared" ca="1" si="135"/>
        <v>0</v>
      </c>
      <c r="R275" s="306">
        <f t="shared" ca="1" si="136"/>
        <v>0</v>
      </c>
      <c r="S275" s="307">
        <f t="shared" ca="1" si="137"/>
        <v>4.9930000000000021</v>
      </c>
      <c r="T275" s="304">
        <f t="shared" ca="1" si="117"/>
        <v>48.981330000000021</v>
      </c>
      <c r="U275" s="311">
        <f t="shared" ca="1" si="118"/>
        <v>0</v>
      </c>
      <c r="V275" s="306">
        <f t="shared" ca="1" si="119"/>
        <v>1.1141204234082613</v>
      </c>
      <c r="W275" s="304">
        <f t="shared" ca="1" si="120"/>
        <v>16.565428150016867</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6.1914103438687391</v>
      </c>
      <c r="AH275" s="304">
        <f t="shared" ca="1" si="144"/>
        <v>-3.2551517372016012</v>
      </c>
    </row>
    <row r="276" spans="1:34" x14ac:dyDescent="0.2">
      <c r="A276" s="347">
        <f t="shared" ca="1" si="122"/>
        <v>0.1</v>
      </c>
      <c r="B276" s="304">
        <f t="shared" ca="1" si="123"/>
        <v>22.800000000000036</v>
      </c>
      <c r="D276" s="306">
        <f t="shared" ca="1" si="124"/>
        <v>-0.8822064811778475</v>
      </c>
      <c r="E276" s="307">
        <f t="shared" ca="1" si="125"/>
        <v>-6.6117118514863087</v>
      </c>
      <c r="F276" s="304">
        <f t="shared" ca="1" si="126"/>
        <v>6.6703089795388575</v>
      </c>
      <c r="G276" s="306">
        <f t="shared" ca="1" si="127"/>
        <v>17.912637114730146</v>
      </c>
      <c r="H276" s="307">
        <f t="shared" ca="1" si="128"/>
        <v>-65.920190784655603</v>
      </c>
      <c r="I276" s="304">
        <f t="shared" ca="1" si="129"/>
        <v>68.31057108156395</v>
      </c>
      <c r="J276" s="306">
        <f t="shared" ca="1" si="130"/>
        <v>578.67092805749212</v>
      </c>
      <c r="K276" s="307">
        <f t="shared" ca="1" si="131"/>
        <v>941.48608651757206</v>
      </c>
      <c r="L276" s="304">
        <f t="shared" ca="1" si="116"/>
        <v>1105.1045625121146</v>
      </c>
      <c r="M276" s="306">
        <f t="shared" ca="1" si="132"/>
        <v>-1.3054707135583308</v>
      </c>
      <c r="N276" s="304">
        <f t="shared" ca="1" si="133"/>
        <v>-74.797962164824369</v>
      </c>
      <c r="P276" s="310">
        <f t="shared" ca="1" si="134"/>
        <v>23</v>
      </c>
      <c r="Q276" s="304">
        <f t="shared" ca="1" si="135"/>
        <v>0</v>
      </c>
      <c r="R276" s="306">
        <f t="shared" ca="1" si="136"/>
        <v>0</v>
      </c>
      <c r="S276" s="307">
        <f t="shared" ca="1" si="137"/>
        <v>4.9930000000000021</v>
      </c>
      <c r="T276" s="304">
        <f t="shared" ca="1" si="117"/>
        <v>48.981330000000021</v>
      </c>
      <c r="U276" s="311">
        <f t="shared" ca="1" si="118"/>
        <v>0</v>
      </c>
      <c r="V276" s="306">
        <f t="shared" ca="1" si="119"/>
        <v>1.1148530456511825</v>
      </c>
      <c r="W276" s="304">
        <f t="shared" ca="1" si="120"/>
        <v>16.878578805423668</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6.1390976968532156</v>
      </c>
      <c r="AH276" s="304">
        <f t="shared" ca="1" si="144"/>
        <v>-3.3177304526370639</v>
      </c>
    </row>
    <row r="277" spans="1:34" x14ac:dyDescent="0.2">
      <c r="A277" s="347">
        <f t="shared" ca="1" si="122"/>
        <v>0.1</v>
      </c>
      <c r="B277" s="304">
        <f t="shared" ca="1" si="123"/>
        <v>22.900000000000038</v>
      </c>
      <c r="D277" s="306">
        <f t="shared" ca="1" si="124"/>
        <v>-0.88643301198388125</v>
      </c>
      <c r="E277" s="307">
        <f t="shared" ca="1" si="125"/>
        <v>-6.5478430717081695</v>
      </c>
      <c r="F277" s="304">
        <f t="shared" ca="1" si="126"/>
        <v>6.6075723512082325</v>
      </c>
      <c r="G277" s="306">
        <f t="shared" ca="1" si="127"/>
        <v>17.823993813531757</v>
      </c>
      <c r="H277" s="307">
        <f t="shared" ca="1" si="128"/>
        <v>-66.574975091826417</v>
      </c>
      <c r="I277" s="304">
        <f t="shared" ca="1" si="129"/>
        <v>68.919678350541702</v>
      </c>
      <c r="J277" s="306">
        <f t="shared" ca="1" si="130"/>
        <v>580.45775960390517</v>
      </c>
      <c r="K277" s="307">
        <f t="shared" ca="1" si="131"/>
        <v>934.86132822374793</v>
      </c>
      <c r="L277" s="304">
        <f t="shared" ca="1" si="116"/>
        <v>1100.4076125203128</v>
      </c>
      <c r="M277" s="306">
        <f t="shared" ca="1" si="132"/>
        <v>-1.3092032012611079</v>
      </c>
      <c r="N277" s="304">
        <f t="shared" ca="1" si="133"/>
        <v>-75.011817957277984</v>
      </c>
      <c r="P277" s="310">
        <f t="shared" ca="1" si="134"/>
        <v>23</v>
      </c>
      <c r="Q277" s="304">
        <f t="shared" ca="1" si="135"/>
        <v>0</v>
      </c>
      <c r="R277" s="306">
        <f t="shared" ca="1" si="136"/>
        <v>0</v>
      </c>
      <c r="S277" s="307">
        <f t="shared" ca="1" si="137"/>
        <v>4.9930000000000021</v>
      </c>
      <c r="T277" s="304">
        <f t="shared" ca="1" si="117"/>
        <v>48.981330000000021</v>
      </c>
      <c r="U277" s="311">
        <f t="shared" ca="1" si="118"/>
        <v>0</v>
      </c>
      <c r="V277" s="306">
        <f t="shared" ca="1" si="119"/>
        <v>1.1155934833654559</v>
      </c>
      <c r="W277" s="304">
        <f t="shared" ca="1" si="120"/>
        <v>17.192335258678042</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6.086271935106252</v>
      </c>
      <c r="AH277" s="304">
        <f t="shared" ca="1" si="144"/>
        <v>-3.3804483888290928</v>
      </c>
    </row>
    <row r="278" spans="1:34" x14ac:dyDescent="0.2">
      <c r="A278" s="347">
        <f t="shared" ca="1" si="122"/>
        <v>0.1</v>
      </c>
      <c r="B278" s="304">
        <f t="shared" ca="1" si="123"/>
        <v>23.000000000000039</v>
      </c>
      <c r="D278" s="306">
        <f t="shared" ca="1" si="124"/>
        <v>-0.89050238364435819</v>
      </c>
      <c r="E278" s="307">
        <f t="shared" ca="1" si="125"/>
        <v>-6.4838557794310594</v>
      </c>
      <c r="F278" s="304">
        <f t="shared" ca="1" si="126"/>
        <v>6.544721557387895</v>
      </c>
      <c r="G278" s="306">
        <f t="shared" ca="1" si="127"/>
        <v>17.734943575167321</v>
      </c>
      <c r="H278" s="307">
        <f t="shared" ca="1" si="128"/>
        <v>-67.223360669769519</v>
      </c>
      <c r="I278" s="304">
        <f t="shared" ca="1" si="129"/>
        <v>69.523438086391295</v>
      </c>
      <c r="J278" s="306">
        <f t="shared" ca="1" si="130"/>
        <v>582.23570647334009</v>
      </c>
      <c r="K278" s="307">
        <f t="shared" ca="1" si="131"/>
        <v>928.17141143566812</v>
      </c>
      <c r="L278" s="304">
        <f t="shared" ca="1" si="116"/>
        <v>1095.673576800586</v>
      </c>
      <c r="M278" s="306">
        <f t="shared" ca="1" si="132"/>
        <v>-1.3128524251677702</v>
      </c>
      <c r="N278" s="304">
        <f t="shared" ca="1" si="133"/>
        <v>-75.220903085627967</v>
      </c>
      <c r="P278" s="310">
        <f t="shared" ca="1" si="134"/>
        <v>23</v>
      </c>
      <c r="Q278" s="304">
        <f t="shared" ca="1" si="135"/>
        <v>0</v>
      </c>
      <c r="R278" s="306">
        <f t="shared" ca="1" si="136"/>
        <v>0</v>
      </c>
      <c r="S278" s="307">
        <f t="shared" ca="1" si="137"/>
        <v>4.9930000000000021</v>
      </c>
      <c r="T278" s="304">
        <f t="shared" ca="1" si="117"/>
        <v>48.981330000000021</v>
      </c>
      <c r="U278" s="311">
        <f t="shared" ca="1" si="118"/>
        <v>0</v>
      </c>
      <c r="V278" s="306">
        <f t="shared" ca="1" si="119"/>
        <v>1.1163416794371817</v>
      </c>
      <c r="W278" s="304">
        <f t="shared" ca="1" si="120"/>
        <v>17.50660932833409</v>
      </c>
      <c r="Y278" s="314" t="str">
        <f t="shared" ca="1" si="138"/>
        <v/>
      </c>
      <c r="Z278" s="315" t="str">
        <f t="shared" ca="1" si="139"/>
        <v/>
      </c>
      <c r="AA278" s="316" t="str">
        <f t="shared" ca="1" si="140"/>
        <v/>
      </c>
      <c r="AC278" s="310">
        <f t="shared" ca="1" si="141"/>
        <v>23.000000000000039</v>
      </c>
      <c r="AD278" s="323">
        <f t="shared" ca="1" si="142"/>
        <v>582.23570647334009</v>
      </c>
      <c r="AE278" s="324" t="e">
        <f t="shared" ca="1" si="121"/>
        <v>#N/A</v>
      </c>
      <c r="AG278" s="306">
        <f t="shared" ca="1" si="143"/>
        <v>6.0329682028229765</v>
      </c>
      <c r="AH278" s="304">
        <f t="shared" ca="1" si="144"/>
        <v>-3.4432876544518396</v>
      </c>
    </row>
    <row r="279" spans="1:34" x14ac:dyDescent="0.2">
      <c r="A279" s="347">
        <f t="shared" ca="1" si="122"/>
        <v>0.1</v>
      </c>
      <c r="B279" s="304">
        <f t="shared" ca="1" si="123"/>
        <v>23.100000000000041</v>
      </c>
      <c r="D279" s="306">
        <f t="shared" ca="1" si="124"/>
        <v>-0.89441493919127901</v>
      </c>
      <c r="E279" s="307">
        <f t="shared" ca="1" si="125"/>
        <v>-6.4197677282788828</v>
      </c>
      <c r="F279" s="304">
        <f t="shared" ca="1" si="126"/>
        <v>6.481774121990024</v>
      </c>
      <c r="G279" s="306">
        <f t="shared" ca="1" si="127"/>
        <v>17.645502081248193</v>
      </c>
      <c r="H279" s="307">
        <f t="shared" ca="1" si="128"/>
        <v>-67.865337442597408</v>
      </c>
      <c r="I279" s="304">
        <f t="shared" ca="1" si="129"/>
        <v>70.12180666452447</v>
      </c>
      <c r="J279" s="306">
        <f t="shared" ca="1" si="130"/>
        <v>584.00472875616083</v>
      </c>
      <c r="K279" s="307">
        <f t="shared" ca="1" si="131"/>
        <v>921.41697653004974</v>
      </c>
      <c r="L279" s="304">
        <f t="shared" ca="1" si="116"/>
        <v>1090.9036473709928</v>
      </c>
      <c r="M279" s="306">
        <f t="shared" ca="1" si="132"/>
        <v>-1.3164211692259884</v>
      </c>
      <c r="N279" s="304">
        <f t="shared" ca="1" si="133"/>
        <v>-75.425377058326262</v>
      </c>
      <c r="P279" s="310">
        <f t="shared" ca="1" si="134"/>
        <v>23</v>
      </c>
      <c r="Q279" s="304">
        <f t="shared" ca="1" si="135"/>
        <v>0</v>
      </c>
      <c r="R279" s="306">
        <f t="shared" ca="1" si="136"/>
        <v>0</v>
      </c>
      <c r="S279" s="307">
        <f t="shared" ca="1" si="137"/>
        <v>4.9930000000000021</v>
      </c>
      <c r="T279" s="304">
        <f t="shared" ca="1" si="117"/>
        <v>48.981330000000021</v>
      </c>
      <c r="U279" s="311">
        <f t="shared" ca="1" si="118"/>
        <v>0</v>
      </c>
      <c r="V279" s="306">
        <f t="shared" ca="1" si="119"/>
        <v>1.1170975766110351</v>
      </c>
      <c r="W279" s="304">
        <f t="shared" ca="1" si="120"/>
        <v>17.821314016863152</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5.9792204525090025</v>
      </c>
      <c r="AH279" s="304">
        <f t="shared" ca="1" si="144"/>
        <v>-3.5062305884907037</v>
      </c>
    </row>
    <row r="280" spans="1:34" x14ac:dyDescent="0.2">
      <c r="A280" s="347">
        <f t="shared" ca="1" si="122"/>
        <v>0.1</v>
      </c>
      <c r="B280" s="304">
        <f t="shared" ca="1" si="123"/>
        <v>23.200000000000042</v>
      </c>
      <c r="D280" s="306">
        <f t="shared" ca="1" si="124"/>
        <v>-0.89817110601911265</v>
      </c>
      <c r="E280" s="307">
        <f t="shared" ca="1" si="125"/>
        <v>-6.3555964409222252</v>
      </c>
      <c r="F280" s="304">
        <f t="shared" ca="1" si="126"/>
        <v>6.4187473431777056</v>
      </c>
      <c r="G280" s="306">
        <f t="shared" ca="1" si="127"/>
        <v>17.555684970646283</v>
      </c>
      <c r="H280" s="307">
        <f t="shared" ca="1" si="128"/>
        <v>-68.500897086689633</v>
      </c>
      <c r="I280" s="304">
        <f t="shared" ca="1" si="129"/>
        <v>70.714743699385764</v>
      </c>
      <c r="J280" s="306">
        <f t="shared" ca="1" si="130"/>
        <v>585.76478810875551</v>
      </c>
      <c r="K280" s="307">
        <f t="shared" ca="1" si="131"/>
        <v>914.59866480358539</v>
      </c>
      <c r="L280" s="304">
        <f t="shared" ca="1" si="116"/>
        <v>1086.0990307741722</v>
      </c>
      <c r="M280" s="306">
        <f t="shared" ca="1" si="132"/>
        <v>-1.3199120968190616</v>
      </c>
      <c r="N280" s="304">
        <f t="shared" ca="1" si="133"/>
        <v>-75.625392475995127</v>
      </c>
      <c r="P280" s="310">
        <f t="shared" ca="1" si="134"/>
        <v>23</v>
      </c>
      <c r="Q280" s="304">
        <f t="shared" ca="1" si="135"/>
        <v>0</v>
      </c>
      <c r="R280" s="306">
        <f t="shared" ca="1" si="136"/>
        <v>0</v>
      </c>
      <c r="S280" s="307">
        <f t="shared" ca="1" si="137"/>
        <v>4.9930000000000021</v>
      </c>
      <c r="T280" s="304">
        <f t="shared" ca="1" si="117"/>
        <v>48.981330000000021</v>
      </c>
      <c r="U280" s="311">
        <f t="shared" ca="1" si="118"/>
        <v>0</v>
      </c>
      <c r="V280" s="306">
        <f t="shared" ca="1" si="119"/>
        <v>1.1178611175054631</v>
      </c>
      <c r="W280" s="304">
        <f t="shared" ca="1" si="120"/>
        <v>18.136363542896589</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5.9250615001877218</v>
      </c>
      <c r="AH280" s="304">
        <f t="shared" ca="1" si="144"/>
        <v>-3.5692597670464941</v>
      </c>
    </row>
    <row r="281" spans="1:34" x14ac:dyDescent="0.2">
      <c r="A281" s="347">
        <f t="shared" ca="1" si="122"/>
        <v>0.1</v>
      </c>
      <c r="B281" s="304">
        <f t="shared" ca="1" si="123"/>
        <v>23.300000000000043</v>
      </c>
      <c r="D281" s="306">
        <f t="shared" ca="1" si="124"/>
        <v>-0.90177139284581675</v>
      </c>
      <c r="E281" s="307">
        <f t="shared" ca="1" si="125"/>
        <v>-6.2913592018575599</v>
      </c>
      <c r="F281" s="304">
        <f t="shared" ca="1" si="126"/>
        <v>6.3556582862637345</v>
      </c>
      <c r="G281" s="306">
        <f t="shared" ca="1" si="127"/>
        <v>17.465507831361702</v>
      </c>
      <c r="H281" s="307">
        <f t="shared" ca="1" si="128"/>
        <v>-69.130033006875394</v>
      </c>
      <c r="I281" s="304">
        <f t="shared" ca="1" si="129"/>
        <v>71.302211938614064</v>
      </c>
      <c r="J281" s="306">
        <f t="shared" ca="1" si="130"/>
        <v>587.51584774885589</v>
      </c>
      <c r="K281" s="307">
        <f t="shared" ca="1" si="131"/>
        <v>907.71711829890717</v>
      </c>
      <c r="L281" s="304">
        <f t="shared" ca="1" si="116"/>
        <v>1081.2609482492785</v>
      </c>
      <c r="M281" s="306">
        <f t="shared" ca="1" si="132"/>
        <v>-1.3233277569970308</v>
      </c>
      <c r="N281" s="304">
        <f t="shared" ca="1" si="133"/>
        <v>-75.821095388443652</v>
      </c>
      <c r="P281" s="310">
        <f t="shared" ca="1" si="134"/>
        <v>23</v>
      </c>
      <c r="Q281" s="304">
        <f t="shared" ca="1" si="135"/>
        <v>0</v>
      </c>
      <c r="R281" s="306">
        <f t="shared" ca="1" si="136"/>
        <v>0</v>
      </c>
      <c r="S281" s="307">
        <f t="shared" ca="1" si="137"/>
        <v>4.9930000000000021</v>
      </c>
      <c r="T281" s="304">
        <f t="shared" ca="1" si="117"/>
        <v>48.981330000000021</v>
      </c>
      <c r="U281" s="311">
        <f t="shared" ca="1" si="118"/>
        <v>0</v>
      </c>
      <c r="V281" s="306">
        <f t="shared" ca="1" si="119"/>
        <v>1.1186322446277071</v>
      </c>
      <c r="W281" s="304">
        <f t="shared" ca="1" si="120"/>
        <v>18.451673371741808</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5.8705230764642682</v>
      </c>
      <c r="AH281" s="304">
        <f t="shared" ca="1" si="144"/>
        <v>-3.6323580097930264</v>
      </c>
    </row>
    <row r="282" spans="1:34" x14ac:dyDescent="0.2">
      <c r="A282" s="347">
        <f t="shared" ca="1" si="122"/>
        <v>0.1</v>
      </c>
      <c r="B282" s="304">
        <f t="shared" ca="1" si="123"/>
        <v>23.400000000000045</v>
      </c>
      <c r="D282" s="306">
        <f t="shared" ca="1" si="124"/>
        <v>-0.90521638674640037</v>
      </c>
      <c r="E282" s="307">
        <f t="shared" ca="1" si="125"/>
        <v>-6.227073050588519</v>
      </c>
      <c r="F282" s="304">
        <f t="shared" ca="1" si="126"/>
        <v>6.2925237770071254</v>
      </c>
      <c r="G282" s="306">
        <f t="shared" ca="1" si="127"/>
        <v>17.374986192687061</v>
      </c>
      <c r="H282" s="307">
        <f t="shared" ca="1" si="128"/>
        <v>-69.752740311934247</v>
      </c>
      <c r="I282" s="304">
        <f t="shared" ca="1" si="129"/>
        <v>71.884177161738478</v>
      </c>
      <c r="J282" s="306">
        <f t="shared" ca="1" si="130"/>
        <v>589.25787245005836</v>
      </c>
      <c r="K282" s="307">
        <f t="shared" ca="1" si="131"/>
        <v>900.77297963296667</v>
      </c>
      <c r="L282" s="304">
        <f t="shared" ca="1" si="116"/>
        <v>1076.3906359130137</v>
      </c>
      <c r="M282" s="306">
        <f t="shared" ca="1" si="132"/>
        <v>-1.3266705903403917</v>
      </c>
      <c r="N282" s="304">
        <f t="shared" ca="1" si="133"/>
        <v>-76.012625630633849</v>
      </c>
      <c r="P282" s="310">
        <f t="shared" ca="1" si="134"/>
        <v>23</v>
      </c>
      <c r="Q282" s="304">
        <f t="shared" ca="1" si="135"/>
        <v>0</v>
      </c>
      <c r="R282" s="306">
        <f t="shared" ca="1" si="136"/>
        <v>0</v>
      </c>
      <c r="S282" s="307">
        <f t="shared" ca="1" si="137"/>
        <v>4.9930000000000021</v>
      </c>
      <c r="T282" s="304">
        <f t="shared" ca="1" si="117"/>
        <v>48.981330000000021</v>
      </c>
      <c r="U282" s="311">
        <f t="shared" ca="1" si="118"/>
        <v>0</v>
      </c>
      <c r="V282" s="306">
        <f t="shared" ca="1" si="119"/>
        <v>1.1194109003886459</v>
      </c>
      <c r="W282" s="304">
        <f t="shared" ca="1" si="120"/>
        <v>18.767160244177038</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5.8156358738016509</v>
      </c>
      <c r="AH282" s="304">
        <f t="shared" ca="1" si="144"/>
        <v>-3.6955083860888847</v>
      </c>
    </row>
    <row r="283" spans="1:34" x14ac:dyDescent="0.2">
      <c r="A283" s="347">
        <f t="shared" ca="1" si="122"/>
        <v>0.1</v>
      </c>
      <c r="B283" s="304">
        <f t="shared" ca="1" si="123"/>
        <v>23.500000000000046</v>
      </c>
      <c r="D283" s="306">
        <f t="shared" ca="1" si="124"/>
        <v>-0.90850675025502448</v>
      </c>
      <c r="E283" s="307">
        <f t="shared" ca="1" si="125"/>
        <v>-6.1627547752037888</v>
      </c>
      <c r="F283" s="304">
        <f t="shared" ca="1" si="126"/>
        <v>6.2293603953019163</v>
      </c>
      <c r="G283" s="306">
        <f t="shared" ca="1" si="127"/>
        <v>17.284135517661557</v>
      </c>
      <c r="H283" s="307">
        <f t="shared" ca="1" si="128"/>
        <v>-70.369015789454622</v>
      </c>
      <c r="I283" s="304">
        <f t="shared" ca="1" si="129"/>
        <v>72.46060808307783</v>
      </c>
      <c r="J283" s="306">
        <f t="shared" ca="1" si="130"/>
        <v>590.99082853557582</v>
      </c>
      <c r="K283" s="307">
        <f t="shared" ca="1" si="131"/>
        <v>893.76689182789721</v>
      </c>
      <c r="L283" s="304">
        <f t="shared" ca="1" si="116"/>
        <v>1071.4893449497604</v>
      </c>
      <c r="M283" s="306">
        <f t="shared" ca="1" si="132"/>
        <v>-1.3299429344802414</v>
      </c>
      <c r="N283" s="304">
        <f t="shared" ca="1" si="133"/>
        <v>-76.200117138961602</v>
      </c>
      <c r="P283" s="310">
        <f t="shared" ca="1" si="134"/>
        <v>23</v>
      </c>
      <c r="Q283" s="304">
        <f t="shared" ca="1" si="135"/>
        <v>0</v>
      </c>
      <c r="R283" s="306">
        <f t="shared" ca="1" si="136"/>
        <v>0</v>
      </c>
      <c r="S283" s="307">
        <f t="shared" ca="1" si="137"/>
        <v>4.9930000000000021</v>
      </c>
      <c r="T283" s="304">
        <f t="shared" ca="1" si="117"/>
        <v>48.981330000000021</v>
      </c>
      <c r="U283" s="311">
        <f t="shared" ca="1" si="118"/>
        <v>0</v>
      </c>
      <c r="V283" s="306">
        <f t="shared" ca="1" si="119"/>
        <v>1.1201970271174602</v>
      </c>
      <c r="W283" s="304">
        <f t="shared" ca="1" si="120"/>
        <v>19.082742203533734</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5.7604295903338425</v>
      </c>
      <c r="AH283" s="304">
        <f t="shared" ca="1" si="144"/>
        <v>-3.7586942207444483</v>
      </c>
    </row>
    <row r="284" spans="1:34" x14ac:dyDescent="0.2">
      <c r="A284" s="347">
        <f t="shared" ca="1" si="122"/>
        <v>0.1</v>
      </c>
      <c r="B284" s="304">
        <f t="shared" ca="1" si="123"/>
        <v>23.600000000000048</v>
      </c>
      <c r="D284" s="306">
        <f t="shared" ca="1" si="124"/>
        <v>-0.91164321853213626</v>
      </c>
      <c r="E284" s="307">
        <f t="shared" ca="1" si="125"/>
        <v>-6.0984209063458881</v>
      </c>
      <c r="F284" s="304">
        <f t="shared" ca="1" si="126"/>
        <v>6.166184469252622</v>
      </c>
      <c r="G284" s="306">
        <f t="shared" ca="1" si="127"/>
        <v>17.192971195808344</v>
      </c>
      <c r="H284" s="307">
        <f t="shared" ca="1" si="128"/>
        <v>-70.978857880089208</v>
      </c>
      <c r="I284" s="304">
        <f t="shared" ca="1" si="129"/>
        <v>73.031476258540721</v>
      </c>
      <c r="J284" s="306">
        <f t="shared" ca="1" si="130"/>
        <v>592.71468387124935</v>
      </c>
      <c r="K284" s="307">
        <f t="shared" ca="1" si="131"/>
        <v>886.69949814441998</v>
      </c>
      <c r="L284" s="304">
        <f t="shared" ca="1" si="116"/>
        <v>1066.5583418107803</v>
      </c>
      <c r="M284" s="306">
        <f t="shared" ca="1" si="132"/>
        <v>-1.3331470292970513</v>
      </c>
      <c r="N284" s="304">
        <f t="shared" ca="1" si="133"/>
        <v>-76.383698249124549</v>
      </c>
      <c r="P284" s="310">
        <f t="shared" ca="1" si="134"/>
        <v>23</v>
      </c>
      <c r="Q284" s="304">
        <f t="shared" ca="1" si="135"/>
        <v>0</v>
      </c>
      <c r="R284" s="306">
        <f t="shared" ca="1" si="136"/>
        <v>0</v>
      </c>
      <c r="S284" s="307">
        <f t="shared" ca="1" si="137"/>
        <v>4.9930000000000021</v>
      </c>
      <c r="T284" s="304">
        <f t="shared" ca="1" si="117"/>
        <v>48.981330000000021</v>
      </c>
      <c r="U284" s="311">
        <f t="shared" ca="1" si="118"/>
        <v>0</v>
      </c>
      <c r="V284" s="306">
        <f t="shared" ca="1" si="119"/>
        <v>1.120990567076104</v>
      </c>
      <c r="W284" s="304">
        <f t="shared" ca="1" si="120"/>
        <v>19.39833862107686</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5.7049329705123917</v>
      </c>
      <c r="AH284" s="304">
        <f t="shared" ca="1" si="144"/>
        <v>-3.8218990994459694</v>
      </c>
    </row>
    <row r="285" spans="1:34" x14ac:dyDescent="0.2">
      <c r="A285" s="347">
        <f t="shared" ca="1" si="122"/>
        <v>0.1</v>
      </c>
      <c r="B285" s="304">
        <f t="shared" ca="1" si="123"/>
        <v>23.700000000000049</v>
      </c>
      <c r="D285" s="306">
        <f t="shared" ca="1" si="124"/>
        <v>-0.91462659659347811</v>
      </c>
      <c r="E285" s="307">
        <f t="shared" ca="1" si="125"/>
        <v>-6.0340877115652045</v>
      </c>
      <c r="F285" s="304">
        <f t="shared" ca="1" si="126"/>
        <v>6.1030120696307311</v>
      </c>
      <c r="G285" s="306">
        <f t="shared" ca="1" si="127"/>
        <v>17.101508536148994</v>
      </c>
      <c r="H285" s="307">
        <f t="shared" ca="1" si="128"/>
        <v>-71.582266651245732</v>
      </c>
      <c r="I285" s="304">
        <f t="shared" ca="1" si="129"/>
        <v>73.596755996049339</v>
      </c>
      <c r="J285" s="306">
        <f t="shared" ca="1" si="130"/>
        <v>594.4294078578472</v>
      </c>
      <c r="K285" s="307">
        <f t="shared" ca="1" si="131"/>
        <v>879.57144191785324</v>
      </c>
      <c r="L285" s="304">
        <f t="shared" ca="1" si="116"/>
        <v>1061.5989084224241</v>
      </c>
      <c r="M285" s="306">
        <f t="shared" ca="1" si="132"/>
        <v>-1.3362850218187368</v>
      </c>
      <c r="N285" s="304">
        <f t="shared" ca="1" si="133"/>
        <v>-76.563491976760744</v>
      </c>
      <c r="P285" s="310">
        <f t="shared" ca="1" si="134"/>
        <v>23</v>
      </c>
      <c r="Q285" s="304">
        <f t="shared" ca="1" si="135"/>
        <v>0</v>
      </c>
      <c r="R285" s="306">
        <f t="shared" ca="1" si="136"/>
        <v>0</v>
      </c>
      <c r="S285" s="307">
        <f t="shared" ca="1" si="137"/>
        <v>4.9930000000000021</v>
      </c>
      <c r="T285" s="304">
        <f t="shared" ca="1" si="117"/>
        <v>48.981330000000021</v>
      </c>
      <c r="U285" s="311">
        <f t="shared" ca="1" si="118"/>
        <v>0</v>
      </c>
      <c r="V285" s="306">
        <f t="shared" ca="1" si="119"/>
        <v>1.1217914624735803</v>
      </c>
      <c r="W285" s="304">
        <f t="shared" ca="1" si="120"/>
        <v>19.713870219696233</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5.6491738428576479</v>
      </c>
      <c r="AH285" s="304">
        <f t="shared" ca="1" si="144"/>
        <v>-3.8851068738387444</v>
      </c>
    </row>
    <row r="286" spans="1:34" x14ac:dyDescent="0.2">
      <c r="A286" s="347">
        <f t="shared" ca="1" si="122"/>
        <v>0.1</v>
      </c>
      <c r="B286" s="304">
        <f t="shared" ca="1" si="123"/>
        <v>23.80000000000005</v>
      </c>
      <c r="D286" s="306">
        <f t="shared" ca="1" si="124"/>
        <v>-0.91745775659822482</v>
      </c>
      <c r="E286" s="307">
        <f t="shared" ca="1" si="125"/>
        <v>-5.9697711900533577</v>
      </c>
      <c r="F286" s="304">
        <f t="shared" ca="1" si="126"/>
        <v>6.039859004706428</v>
      </c>
      <c r="G286" s="306">
        <f t="shared" ca="1" si="127"/>
        <v>17.009762760489171</v>
      </c>
      <c r="H286" s="307">
        <f t="shared" ca="1" si="128"/>
        <v>-72.179243770251063</v>
      </c>
      <c r="I286" s="304">
        <f t="shared" ca="1" si="129"/>
        <v>74.156424269333883</v>
      </c>
      <c r="J286" s="306">
        <f t="shared" ca="1" si="130"/>
        <v>596.13497142267909</v>
      </c>
      <c r="K286" s="307">
        <f t="shared" ca="1" si="131"/>
        <v>872.38336639677834</v>
      </c>
      <c r="L286" s="304">
        <f t="shared" ca="1" si="116"/>
        <v>1056.6123424032553</v>
      </c>
      <c r="M286" s="306">
        <f t="shared" ca="1" si="132"/>
        <v>-1.3393589708372713</v>
      </c>
      <c r="N286" s="304">
        <f t="shared" ca="1" si="133"/>
        <v>-76.739616281961148</v>
      </c>
      <c r="P286" s="310">
        <f t="shared" ca="1" si="134"/>
        <v>23</v>
      </c>
      <c r="Q286" s="304">
        <f t="shared" ca="1" si="135"/>
        <v>0</v>
      </c>
      <c r="R286" s="306">
        <f t="shared" ca="1" si="136"/>
        <v>0</v>
      </c>
      <c r="S286" s="307">
        <f t="shared" ca="1" si="137"/>
        <v>4.9930000000000021</v>
      </c>
      <c r="T286" s="304">
        <f t="shared" ca="1" si="117"/>
        <v>48.981330000000021</v>
      </c>
      <c r="U286" s="311">
        <f t="shared" ca="1" si="118"/>
        <v>0</v>
      </c>
      <c r="V286" s="306">
        <f t="shared" ca="1" si="119"/>
        <v>1.1225996554800211</v>
      </c>
      <c r="W286" s="304">
        <f t="shared" ca="1" si="120"/>
        <v>20.029259095923969</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5.5931791550622174</v>
      </c>
      <c r="AH286" s="304">
        <f t="shared" ca="1" si="144"/>
        <v>-3.9483016662720258</v>
      </c>
    </row>
    <row r="287" spans="1:34" x14ac:dyDescent="0.2">
      <c r="A287" s="347">
        <f t="shared" ca="1" si="122"/>
        <v>0.1</v>
      </c>
      <c r="B287" s="304">
        <f t="shared" ca="1" si="123"/>
        <v>23.900000000000052</v>
      </c>
      <c r="D287" s="306">
        <f t="shared" ca="1" si="124"/>
        <v>-0.92013763519380742</v>
      </c>
      <c r="E287" s="307">
        <f t="shared" ca="1" si="125"/>
        <v>-5.905487067749899</v>
      </c>
      <c r="F287" s="304">
        <f t="shared" ca="1" si="126"/>
        <v>5.9767408154496167</v>
      </c>
      <c r="G287" s="306">
        <f t="shared" ca="1" si="127"/>
        <v>16.917748996969788</v>
      </c>
      <c r="H287" s="307">
        <f t="shared" ca="1" si="128"/>
        <v>-72.769792477026058</v>
      </c>
      <c r="I287" s="304">
        <f t="shared" ca="1" si="129"/>
        <v>74.710460634866322</v>
      </c>
      <c r="J287" s="306">
        <f t="shared" ca="1" si="130"/>
        <v>597.83134701055201</v>
      </c>
      <c r="K287" s="307">
        <f t="shared" ca="1" si="131"/>
        <v>865.13591458441454</v>
      </c>
      <c r="L287" s="304">
        <f t="shared" ca="1" si="116"/>
        <v>1051.599957289968</v>
      </c>
      <c r="M287" s="306">
        <f t="shared" ca="1" si="132"/>
        <v>-1.3423708512617747</v>
      </c>
      <c r="N287" s="304">
        <f t="shared" ca="1" si="133"/>
        <v>-76.912184318683273</v>
      </c>
      <c r="P287" s="310">
        <f t="shared" ca="1" si="134"/>
        <v>23</v>
      </c>
      <c r="Q287" s="304">
        <f t="shared" ca="1" si="135"/>
        <v>0</v>
      </c>
      <c r="R287" s="306">
        <f t="shared" ca="1" si="136"/>
        <v>0</v>
      </c>
      <c r="S287" s="307">
        <f t="shared" ca="1" si="137"/>
        <v>4.9930000000000021</v>
      </c>
      <c r="T287" s="304">
        <f t="shared" ca="1" si="117"/>
        <v>48.981330000000021</v>
      </c>
      <c r="U287" s="311">
        <f t="shared" ca="1" si="118"/>
        <v>0</v>
      </c>
      <c r="V287" s="306">
        <f t="shared" ca="1" si="119"/>
        <v>1.1234150882405585</v>
      </c>
      <c r="W287" s="304">
        <f t="shared" ca="1" si="120"/>
        <v>20.344428740295267</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5.5369750066730008</v>
      </c>
      <c r="AH287" s="304">
        <f t="shared" ca="1" si="144"/>
        <v>-4.0114678742086847</v>
      </c>
    </row>
    <row r="288" spans="1:34" x14ac:dyDescent="0.2">
      <c r="A288" s="347">
        <f t="shared" ca="1" si="122"/>
        <v>0.1</v>
      </c>
      <c r="B288" s="304">
        <f t="shared" ca="1" si="123"/>
        <v>24.000000000000053</v>
      </c>
      <c r="D288" s="306">
        <f t="shared" ca="1" si="124"/>
        <v>-0.92266723091530212</v>
      </c>
      <c r="E288" s="307">
        <f t="shared" ca="1" si="125"/>
        <v>-5.8412507928161732</v>
      </c>
      <c r="F288" s="304">
        <f t="shared" ca="1" si="126"/>
        <v>5.9136727710941601</v>
      </c>
      <c r="G288" s="306">
        <f t="shared" ca="1" si="127"/>
        <v>16.825482273878258</v>
      </c>
      <c r="H288" s="307">
        <f t="shared" ca="1" si="128"/>
        <v>-73.353917556307678</v>
      </c>
      <c r="I288" s="304">
        <f t="shared" ca="1" si="129"/>
        <v>75.258847151721469</v>
      </c>
      <c r="J288" s="306">
        <f t="shared" ca="1" si="130"/>
        <v>599.51850857409443</v>
      </c>
      <c r="K288" s="307">
        <f t="shared" ca="1" si="131"/>
        <v>857.8297290827478</v>
      </c>
      <c r="L288" s="304">
        <f t="shared" ca="1" si="116"/>
        <v>1046.5630827719306</v>
      </c>
      <c r="M288" s="306">
        <f t="shared" ca="1" si="132"/>
        <v>-1.3453225582247819</v>
      </c>
      <c r="N288" s="304">
        <f t="shared" ca="1" si="133"/>
        <v>-77.081304670022959</v>
      </c>
      <c r="P288" s="310">
        <f t="shared" ca="1" si="134"/>
        <v>23</v>
      </c>
      <c r="Q288" s="304">
        <f t="shared" ca="1" si="135"/>
        <v>0</v>
      </c>
      <c r="R288" s="306">
        <f t="shared" ca="1" si="136"/>
        <v>0</v>
      </c>
      <c r="S288" s="307">
        <f t="shared" ca="1" si="137"/>
        <v>4.9930000000000021</v>
      </c>
      <c r="T288" s="304">
        <f t="shared" ca="1" si="117"/>
        <v>48.981330000000021</v>
      </c>
      <c r="U288" s="311">
        <f t="shared" ca="1" si="118"/>
        <v>0</v>
      </c>
      <c r="V288" s="306">
        <f t="shared" ca="1" si="119"/>
        <v>1.1242377028889885</v>
      </c>
      <c r="W288" s="304">
        <f t="shared" ca="1" si="120"/>
        <v>20.659304056071488</v>
      </c>
      <c r="Y288" s="314" t="str">
        <f t="shared" ca="1" si="138"/>
        <v/>
      </c>
      <c r="Z288" s="315" t="str">
        <f t="shared" ca="1" si="139"/>
        <v/>
      </c>
      <c r="AA288" s="316" t="str">
        <f t="shared" ca="1" si="140"/>
        <v/>
      </c>
      <c r="AC288" s="310">
        <f t="shared" ca="1" si="141"/>
        <v>24.000000000000053</v>
      </c>
      <c r="AD288" s="323">
        <f t="shared" ca="1" si="142"/>
        <v>599.51850857409443</v>
      </c>
      <c r="AE288" s="324" t="e">
        <f t="shared" ca="1" si="121"/>
        <v>#N/A</v>
      </c>
      <c r="AG288" s="306">
        <f t="shared" ca="1" si="143"/>
        <v>5.4805866795586962</v>
      </c>
      <c r="AH288" s="304">
        <f t="shared" ca="1" si="144"/>
        <v>-4.0745901743030757</v>
      </c>
    </row>
    <row r="289" spans="1:34" x14ac:dyDescent="0.2">
      <c r="A289" s="347">
        <f t="shared" ca="1" si="122"/>
        <v>0.1</v>
      </c>
      <c r="B289" s="304">
        <f t="shared" ca="1" si="123"/>
        <v>24.100000000000055</v>
      </c>
      <c r="D289" s="306">
        <f t="shared" ca="1" si="124"/>
        <v>-0.92504760163748434</v>
      </c>
      <c r="E289" s="307">
        <f t="shared" ca="1" si="125"/>
        <v>-5.7770775314700424</v>
      </c>
      <c r="F289" s="304">
        <f t="shared" ca="1" si="126"/>
        <v>5.8506698650591504</v>
      </c>
      <c r="G289" s="306">
        <f t="shared" ca="1" si="127"/>
        <v>16.732977513714509</v>
      </c>
      <c r="H289" s="307">
        <f t="shared" ca="1" si="128"/>
        <v>-73.931625309454688</v>
      </c>
      <c r="I289" s="304">
        <f t="shared" ca="1" si="129"/>
        <v>75.80156830417215</v>
      </c>
      <c r="J289" s="306">
        <f t="shared" ca="1" si="130"/>
        <v>601.19643156347411</v>
      </c>
      <c r="K289" s="307">
        <f t="shared" ca="1" si="131"/>
        <v>850.46545193945974</v>
      </c>
      <c r="L289" s="304">
        <f t="shared" ca="1" si="116"/>
        <v>1041.5030649341577</v>
      </c>
      <c r="M289" s="306">
        <f t="shared" ca="1" si="132"/>
        <v>-1.3482159109572565</v>
      </c>
      <c r="N289" s="304">
        <f t="shared" ca="1" si="133"/>
        <v>-77.247081570236389</v>
      </c>
      <c r="P289" s="310">
        <f t="shared" ca="1" si="134"/>
        <v>23</v>
      </c>
      <c r="Q289" s="304">
        <f t="shared" ca="1" si="135"/>
        <v>0</v>
      </c>
      <c r="R289" s="306">
        <f t="shared" ca="1" si="136"/>
        <v>0</v>
      </c>
      <c r="S289" s="307">
        <f t="shared" ca="1" si="137"/>
        <v>4.9930000000000021</v>
      </c>
      <c r="T289" s="304">
        <f t="shared" ca="1" si="117"/>
        <v>48.981330000000021</v>
      </c>
      <c r="U289" s="311">
        <f t="shared" ca="1" si="118"/>
        <v>0</v>
      </c>
      <c r="V289" s="306">
        <f t="shared" ca="1" si="119"/>
        <v>1.1250674415612214</v>
      </c>
      <c r="W289" s="304">
        <f t="shared" ca="1" si="120"/>
        <v>20.973811376346593</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5.4240386663519127</v>
      </c>
      <c r="AH289" s="304">
        <f t="shared" ca="1" si="144"/>
        <v>-4.1376535261509071</v>
      </c>
    </row>
    <row r="290" spans="1:34" x14ac:dyDescent="0.2">
      <c r="A290" s="347">
        <f t="shared" ca="1" si="122"/>
        <v>0.1</v>
      </c>
      <c r="B290" s="304">
        <f t="shared" ca="1" si="123"/>
        <v>24.200000000000056</v>
      </c>
      <c r="D290" s="306">
        <f t="shared" ca="1" si="124"/>
        <v>-0.9272798620779189</v>
      </c>
      <c r="E290" s="307">
        <f t="shared" ca="1" si="125"/>
        <v>-5.712982164174969</v>
      </c>
      <c r="F290" s="304">
        <f t="shared" ca="1" si="126"/>
        <v>5.7877468112208019</v>
      </c>
      <c r="G290" s="306">
        <f t="shared" ca="1" si="127"/>
        <v>16.640249527506718</v>
      </c>
      <c r="H290" s="307">
        <f t="shared" ca="1" si="128"/>
        <v>-74.502923525872191</v>
      </c>
      <c r="I290" s="304">
        <f t="shared" ca="1" si="129"/>
        <v>76.338610926841255</v>
      </c>
      <c r="J290" s="306">
        <f t="shared" ca="1" si="130"/>
        <v>602.86509291553512</v>
      </c>
      <c r="K290" s="307">
        <f t="shared" ca="1" si="131"/>
        <v>843.04372449769335</v>
      </c>
      <c r="L290" s="304">
        <f t="shared" ca="1" si="116"/>
        <v>1036.4212665084597</v>
      </c>
      <c r="M290" s="306">
        <f t="shared" ca="1" si="132"/>
        <v>-1.3510526564468512</v>
      </c>
      <c r="N290" s="304">
        <f t="shared" ca="1" si="133"/>
        <v>-77.409615114342955</v>
      </c>
      <c r="P290" s="310">
        <f t="shared" ca="1" si="134"/>
        <v>23</v>
      </c>
      <c r="Q290" s="304">
        <f t="shared" ca="1" si="135"/>
        <v>0</v>
      </c>
      <c r="R290" s="306">
        <f t="shared" ca="1" si="136"/>
        <v>0</v>
      </c>
      <c r="S290" s="307">
        <f t="shared" ca="1" si="137"/>
        <v>4.9930000000000021</v>
      </c>
      <c r="T290" s="304">
        <f t="shared" ca="1" si="117"/>
        <v>48.981330000000021</v>
      </c>
      <c r="U290" s="311">
        <f t="shared" ca="1" si="118"/>
        <v>0</v>
      </c>
      <c r="V290" s="306">
        <f t="shared" ca="1" si="119"/>
        <v>1.1259042464085161</v>
      </c>
      <c r="W290" s="304">
        <f t="shared" ca="1" si="120"/>
        <v>21.287878479559627</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5.367354697038869</v>
      </c>
      <c r="AH290" s="304">
        <f t="shared" ca="1" si="144"/>
        <v>-4.2006431757153182</v>
      </c>
    </row>
    <row r="291" spans="1:34" x14ac:dyDescent="0.2">
      <c r="A291" s="347">
        <f t="shared" ca="1" si="122"/>
        <v>0.1</v>
      </c>
      <c r="B291" s="304">
        <f t="shared" ca="1" si="123"/>
        <v>24.300000000000058</v>
      </c>
      <c r="D291" s="306">
        <f t="shared" ca="1" si="124"/>
        <v>-0.92936518134966983</v>
      </c>
      <c r="E291" s="307">
        <f t="shared" ca="1" si="125"/>
        <v>-5.6489792821768248</v>
      </c>
      <c r="F291" s="304">
        <f t="shared" ca="1" si="126"/>
        <v>5.7249180405284488</v>
      </c>
      <c r="G291" s="306">
        <f t="shared" ca="1" si="127"/>
        <v>16.547313009371752</v>
      </c>
      <c r="H291" s="307">
        <f t="shared" ca="1" si="128"/>
        <v>-75.067821454089881</v>
      </c>
      <c r="I291" s="304">
        <f t="shared" ca="1" si="129"/>
        <v>76.869964132248953</v>
      </c>
      <c r="J291" s="306">
        <f t="shared" ca="1" si="130"/>
        <v>604.52447104237899</v>
      </c>
      <c r="K291" s="307">
        <f t="shared" ca="1" si="131"/>
        <v>835.56518724869522</v>
      </c>
      <c r="L291" s="304">
        <f t="shared" ca="1" si="116"/>
        <v>1031.319067132483</v>
      </c>
      <c r="M291" s="306">
        <f t="shared" ca="1" si="132"/>
        <v>-1.3538344728929443</v>
      </c>
      <c r="N291" s="304">
        <f t="shared" ca="1" si="133"/>
        <v>-77.569001456084166</v>
      </c>
      <c r="P291" s="310">
        <f t="shared" ca="1" si="134"/>
        <v>23</v>
      </c>
      <c r="Q291" s="304">
        <f t="shared" ca="1" si="135"/>
        <v>0</v>
      </c>
      <c r="R291" s="306">
        <f t="shared" ca="1" si="136"/>
        <v>0</v>
      </c>
      <c r="S291" s="307">
        <f t="shared" ca="1" si="137"/>
        <v>4.9930000000000021</v>
      </c>
      <c r="T291" s="304">
        <f t="shared" ca="1" si="117"/>
        <v>48.981330000000021</v>
      </c>
      <c r="U291" s="311">
        <f t="shared" ca="1" si="118"/>
        <v>0</v>
      </c>
      <c r="V291" s="306">
        <f t="shared" ca="1" si="119"/>
        <v>1.1267480596104902</v>
      </c>
      <c r="W291" s="304">
        <f t="shared" ca="1" si="120"/>
        <v>21.601434603437522</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5.3105577638547148</v>
      </c>
      <c r="AH291" s="304">
        <f t="shared" ca="1" si="144"/>
        <v>-4.2635446584337311</v>
      </c>
    </row>
    <row r="292" spans="1:34" x14ac:dyDescent="0.2">
      <c r="A292" s="347">
        <f t="shared" ca="1" si="122"/>
        <v>0.1</v>
      </c>
      <c r="B292" s="304">
        <f t="shared" ca="1" si="123"/>
        <v>24.400000000000059</v>
      </c>
      <c r="D292" s="306">
        <f t="shared" ca="1" si="124"/>
        <v>-0.93130478056235444</v>
      </c>
      <c r="E292" s="307">
        <f t="shared" ca="1" si="125"/>
        <v>-5.5850831843816398</v>
      </c>
      <c r="F292" s="304">
        <f t="shared" ca="1" si="126"/>
        <v>5.662197697957998</v>
      </c>
      <c r="G292" s="306">
        <f t="shared" ca="1" si="127"/>
        <v>16.454182531315517</v>
      </c>
      <c r="H292" s="307">
        <f t="shared" ca="1" si="128"/>
        <v>-75.626329772528038</v>
      </c>
      <c r="I292" s="304">
        <f t="shared" ca="1" si="129"/>
        <v>77.395619240606948</v>
      </c>
      <c r="J292" s="306">
        <f t="shared" ca="1" si="130"/>
        <v>606.17454581941331</v>
      </c>
      <c r="K292" s="307">
        <f t="shared" ca="1" si="131"/>
        <v>828.03047968736428</v>
      </c>
      <c r="L292" s="304">
        <f t="shared" ca="1" si="116"/>
        <v>1026.1978636163001</v>
      </c>
      <c r="M292" s="306">
        <f t="shared" ca="1" si="132"/>
        <v>-1.3565629729710507</v>
      </c>
      <c r="N292" s="304">
        <f t="shared" ca="1" si="133"/>
        <v>-77.72533299496078</v>
      </c>
      <c r="P292" s="310">
        <f t="shared" ca="1" si="134"/>
        <v>23</v>
      </c>
      <c r="Q292" s="304">
        <f t="shared" ca="1" si="135"/>
        <v>0</v>
      </c>
      <c r="R292" s="306">
        <f t="shared" ca="1" si="136"/>
        <v>0</v>
      </c>
      <c r="S292" s="307">
        <f t="shared" ca="1" si="137"/>
        <v>4.9930000000000021</v>
      </c>
      <c r="T292" s="304">
        <f t="shared" ca="1" si="117"/>
        <v>48.981330000000021</v>
      </c>
      <c r="U292" s="311">
        <f t="shared" ca="1" si="118"/>
        <v>0</v>
      </c>
      <c r="V292" s="306">
        <f t="shared" ca="1" si="119"/>
        <v>1.1275988233879091</v>
      </c>
      <c r="W292" s="304">
        <f t="shared" ca="1" si="120"/>
        <v>21.914410457394073</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5.2536701446291652</v>
      </c>
      <c r="AH292" s="304">
        <f t="shared" ca="1" si="144"/>
        <v>-4.3263438020103173</v>
      </c>
    </row>
    <row r="293" spans="1:34" x14ac:dyDescent="0.2">
      <c r="A293" s="347">
        <f t="shared" ca="1" si="122"/>
        <v>0.1</v>
      </c>
      <c r="B293" s="304">
        <f t="shared" ca="1" si="123"/>
        <v>24.50000000000006</v>
      </c>
      <c r="D293" s="306">
        <f t="shared" ca="1" si="124"/>
        <v>-0.93309993047049566</v>
      </c>
      <c r="E293" s="307">
        <f t="shared" ca="1" si="125"/>
        <v>-5.5213078745673299</v>
      </c>
      <c r="F293" s="304">
        <f t="shared" ca="1" si="126"/>
        <v>5.5995996397959784</v>
      </c>
      <c r="G293" s="306">
        <f t="shared" ca="1" si="127"/>
        <v>16.360872538268467</v>
      </c>
      <c r="H293" s="307">
        <f t="shared" ca="1" si="128"/>
        <v>-76.178460559984771</v>
      </c>
      <c r="I293" s="304">
        <f t="shared" ca="1" si="129"/>
        <v>77.915569711724643</v>
      </c>
      <c r="J293" s="306">
        <f t="shared" ca="1" si="130"/>
        <v>607.81529857289252</v>
      </c>
      <c r="K293" s="307">
        <f t="shared" ca="1" si="131"/>
        <v>820.44024017073866</v>
      </c>
      <c r="L293" s="304">
        <f t="shared" ca="1" si="116"/>
        <v>1021.0590702161525</v>
      </c>
      <c r="M293" s="306">
        <f t="shared" ca="1" si="132"/>
        <v>-1.3592397069183766</v>
      </c>
      <c r="N293" s="304">
        <f t="shared" ca="1" si="133"/>
        <v>-77.878698553021948</v>
      </c>
      <c r="P293" s="310">
        <f t="shared" ca="1" si="134"/>
        <v>23</v>
      </c>
      <c r="Q293" s="304">
        <f t="shared" ca="1" si="135"/>
        <v>0</v>
      </c>
      <c r="R293" s="306">
        <f t="shared" ca="1" si="136"/>
        <v>0</v>
      </c>
      <c r="S293" s="307">
        <f t="shared" ca="1" si="137"/>
        <v>4.9930000000000021</v>
      </c>
      <c r="T293" s="304">
        <f t="shared" ca="1" si="117"/>
        <v>48.981330000000021</v>
      </c>
      <c r="U293" s="311">
        <f t="shared" ca="1" si="118"/>
        <v>0</v>
      </c>
      <c r="V293" s="306">
        <f t="shared" ca="1" si="119"/>
        <v>1.1284564800152457</v>
      </c>
      <c r="W293" s="304">
        <f t="shared" ca="1" si="120"/>
        <v>22.226738233412643</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5.1967134247146456</v>
      </c>
      <c r="AH293" s="304">
        <f t="shared" ca="1" si="144"/>
        <v>-4.3890267288992719</v>
      </c>
    </row>
    <row r="294" spans="1:34" x14ac:dyDescent="0.2">
      <c r="A294" s="347">
        <f t="shared" ca="1" si="122"/>
        <v>0.1</v>
      </c>
      <c r="B294" s="304">
        <f t="shared" ca="1" si="123"/>
        <v>24.600000000000062</v>
      </c>
      <c r="D294" s="306">
        <f t="shared" ca="1" si="124"/>
        <v>-0.93475194916821525</v>
      </c>
      <c r="E294" s="307">
        <f t="shared" ca="1" si="125"/>
        <v>-5.4576670589222775</v>
      </c>
      <c r="F294" s="304">
        <f t="shared" ca="1" si="126"/>
        <v>5.537137431247225</v>
      </c>
      <c r="G294" s="306">
        <f t="shared" ca="1" si="127"/>
        <v>16.267397343351647</v>
      </c>
      <c r="H294" s="307">
        <f t="shared" ca="1" si="128"/>
        <v>-76.724227265877005</v>
      </c>
      <c r="I294" s="304">
        <f t="shared" ca="1" si="129"/>
        <v>78.429811078903086</v>
      </c>
      <c r="J294" s="306">
        <f t="shared" ca="1" si="130"/>
        <v>609.44671206697353</v>
      </c>
      <c r="K294" s="307">
        <f t="shared" ca="1" si="131"/>
        <v>812.79510577944552</v>
      </c>
      <c r="L294" s="304">
        <f t="shared" ca="1" si="116"/>
        <v>1015.9041189149026</v>
      </c>
      <c r="M294" s="306">
        <f t="shared" ca="1" si="132"/>
        <v>-1.3618661654514805</v>
      </c>
      <c r="N294" s="304">
        <f t="shared" ca="1" si="133"/>
        <v>-78.029183542034914</v>
      </c>
      <c r="P294" s="310">
        <f t="shared" ca="1" si="134"/>
        <v>23</v>
      </c>
      <c r="Q294" s="304">
        <f t="shared" ca="1" si="135"/>
        <v>0</v>
      </c>
      <c r="R294" s="306">
        <f t="shared" ca="1" si="136"/>
        <v>0</v>
      </c>
      <c r="S294" s="307">
        <f t="shared" ca="1" si="137"/>
        <v>4.9930000000000021</v>
      </c>
      <c r="T294" s="304">
        <f t="shared" ca="1" si="117"/>
        <v>48.981330000000021</v>
      </c>
      <c r="U294" s="311">
        <f t="shared" ca="1" si="118"/>
        <v>0</v>
      </c>
      <c r="V294" s="306">
        <f t="shared" ca="1" si="119"/>
        <v>1.1293209718330113</v>
      </c>
      <c r="W294" s="304">
        <f t="shared" ca="1" si="120"/>
        <v>22.538351615440849</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5.139708517617863</v>
      </c>
      <c r="AH294" s="304">
        <f t="shared" ca="1" si="144"/>
        <v>-4.4515798584844051</v>
      </c>
    </row>
    <row r="295" spans="1:34" x14ac:dyDescent="0.2">
      <c r="A295" s="347">
        <f t="shared" ca="1" si="122"/>
        <v>0.1</v>
      </c>
      <c r="B295" s="304">
        <f t="shared" ca="1" si="123"/>
        <v>24.700000000000063</v>
      </c>
      <c r="D295" s="306">
        <f t="shared" ca="1" si="124"/>
        <v>-0.93626219982947123</v>
      </c>
      <c r="E295" s="307">
        <f t="shared" ca="1" si="125"/>
        <v>-5.3941741439035873</v>
      </c>
      <c r="F295" s="304">
        <f t="shared" ca="1" si="126"/>
        <v>5.4748243443591429</v>
      </c>
      <c r="G295" s="306">
        <f t="shared" ca="1" si="127"/>
        <v>16.173771123368699</v>
      </c>
      <c r="H295" s="307">
        <f t="shared" ca="1" si="128"/>
        <v>-77.263644680267362</v>
      </c>
      <c r="I295" s="304">
        <f t="shared" ca="1" si="129"/>
        <v>78.938340884703948</v>
      </c>
      <c r="J295" s="306">
        <f t="shared" ca="1" si="130"/>
        <v>611.06877049030959</v>
      </c>
      <c r="K295" s="307">
        <f t="shared" ca="1" si="131"/>
        <v>805.0957121821383</v>
      </c>
      <c r="L295" s="304">
        <f t="shared" ca="1" si="116"/>
        <v>1010.7344597086829</v>
      </c>
      <c r="M295" s="306">
        <f t="shared" ca="1" si="132"/>
        <v>-1.3644437825262816</v>
      </c>
      <c r="N295" s="304">
        <f t="shared" ca="1" si="133"/>
        <v>-78.176870121621874</v>
      </c>
      <c r="P295" s="310">
        <f t="shared" ca="1" si="134"/>
        <v>23</v>
      </c>
      <c r="Q295" s="304">
        <f t="shared" ca="1" si="135"/>
        <v>0</v>
      </c>
      <c r="R295" s="306">
        <f t="shared" ca="1" si="136"/>
        <v>0</v>
      </c>
      <c r="S295" s="307">
        <f t="shared" ca="1" si="137"/>
        <v>4.9930000000000021</v>
      </c>
      <c r="T295" s="304">
        <f t="shared" ca="1" si="117"/>
        <v>48.981330000000021</v>
      </c>
      <c r="U295" s="311">
        <f t="shared" ca="1" si="118"/>
        <v>0</v>
      </c>
      <c r="V295" s="306">
        <f t="shared" ca="1" si="119"/>
        <v>1.1301922412598528</v>
      </c>
      <c r="W295" s="304">
        <f t="shared" ca="1" si="120"/>
        <v>22.849185787327542</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5.0826756844454346</v>
      </c>
      <c r="AH295" s="304">
        <f t="shared" ca="1" si="144"/>
        <v>-4.5139899089607125</v>
      </c>
    </row>
    <row r="296" spans="1:34" x14ac:dyDescent="0.2">
      <c r="A296" s="347">
        <f t="shared" ca="1" si="122"/>
        <v>0.1</v>
      </c>
      <c r="B296" s="304">
        <f t="shared" ca="1" si="123"/>
        <v>24.800000000000065</v>
      </c>
      <c r="D296" s="306">
        <f t="shared" ca="1" si="124"/>
        <v>-0.9376320884931505</v>
      </c>
      <c r="E296" s="307">
        <f t="shared" ca="1" si="125"/>
        <v>-5.3308422344075552</v>
      </c>
      <c r="F296" s="304">
        <f t="shared" ca="1" si="126"/>
        <v>5.4126733562552394</v>
      </c>
      <c r="G296" s="306">
        <f t="shared" ca="1" si="127"/>
        <v>16.080007914519385</v>
      </c>
      <c r="H296" s="307">
        <f t="shared" ca="1" si="128"/>
        <v>-77.796728903708114</v>
      </c>
      <c r="I296" s="304">
        <f t="shared" ca="1" si="129"/>
        <v>79.441158618489823</v>
      </c>
      <c r="J296" s="306">
        <f t="shared" ca="1" si="130"/>
        <v>612.68145944220396</v>
      </c>
      <c r="K296" s="307">
        <f t="shared" ca="1" si="131"/>
        <v>797.34269350293948</v>
      </c>
      <c r="L296" s="304">
        <f t="shared" ca="1" si="116"/>
        <v>1005.5515608991672</v>
      </c>
      <c r="M296" s="306">
        <f t="shared" ca="1" si="132"/>
        <v>-1.3669739379499719</v>
      </c>
      <c r="N296" s="304">
        <f t="shared" ca="1" si="133"/>
        <v>-78.321837348911473</v>
      </c>
      <c r="P296" s="310">
        <f t="shared" ca="1" si="134"/>
        <v>23</v>
      </c>
      <c r="Q296" s="304">
        <f t="shared" ca="1" si="135"/>
        <v>0</v>
      </c>
      <c r="R296" s="306">
        <f t="shared" ca="1" si="136"/>
        <v>0</v>
      </c>
      <c r="S296" s="307">
        <f t="shared" ca="1" si="137"/>
        <v>4.9930000000000021</v>
      </c>
      <c r="T296" s="304">
        <f t="shared" ca="1" si="117"/>
        <v>48.981330000000021</v>
      </c>
      <c r="U296" s="311">
        <f t="shared" ca="1" si="118"/>
        <v>0</v>
      </c>
      <c r="V296" s="306">
        <f t="shared" ca="1" si="119"/>
        <v>1.1310702308044158</v>
      </c>
      <c r="W296" s="304">
        <f t="shared" ca="1" si="120"/>
        <v>23.15917743933295</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5.0256345522646502</v>
      </c>
      <c r="AH296" s="304">
        <f t="shared" ca="1" si="144"/>
        <v>-4.576243898924</v>
      </c>
    </row>
    <row r="297" spans="1:34" x14ac:dyDescent="0.2">
      <c r="A297" s="347">
        <f t="shared" ca="1" si="122"/>
        <v>0.1</v>
      </c>
      <c r="B297" s="304">
        <f t="shared" ca="1" si="123"/>
        <v>24.900000000000066</v>
      </c>
      <c r="D297" s="306">
        <f t="shared" ca="1" si="124"/>
        <v>-0.93886306189240598</v>
      </c>
      <c r="E297" s="307">
        <f t="shared" ca="1" si="125"/>
        <v>-5.2676841322449093</v>
      </c>
      <c r="F297" s="304">
        <f t="shared" ca="1" si="126"/>
        <v>5.3506971476706457</v>
      </c>
      <c r="G297" s="306">
        <f t="shared" ca="1" si="127"/>
        <v>15.986121608330144</v>
      </c>
      <c r="H297" s="307">
        <f t="shared" ca="1" si="128"/>
        <v>-78.323497316932603</v>
      </c>
      <c r="I297" s="304">
        <f t="shared" ca="1" si="129"/>
        <v>79.938265655641217</v>
      </c>
      <c r="J297" s="306">
        <f t="shared" ca="1" si="130"/>
        <v>614.28476591834647</v>
      </c>
      <c r="K297" s="307">
        <f t="shared" ca="1" si="131"/>
        <v>789.5366821919074</v>
      </c>
      <c r="L297" s="304">
        <f t="shared" ca="1" si="116"/>
        <v>1000.3569093908246</v>
      </c>
      <c r="M297" s="306">
        <f t="shared" ca="1" si="132"/>
        <v>-1.3694579598537533</v>
      </c>
      <c r="N297" s="304">
        <f t="shared" ca="1" si="133"/>
        <v>-78.464161320216192</v>
      </c>
      <c r="P297" s="310">
        <f t="shared" ca="1" si="134"/>
        <v>23</v>
      </c>
      <c r="Q297" s="304">
        <f t="shared" ca="1" si="135"/>
        <v>0</v>
      </c>
      <c r="R297" s="306">
        <f t="shared" ca="1" si="136"/>
        <v>0</v>
      </c>
      <c r="S297" s="307">
        <f t="shared" ca="1" si="137"/>
        <v>4.9930000000000021</v>
      </c>
      <c r="T297" s="304">
        <f t="shared" ca="1" si="117"/>
        <v>48.981330000000021</v>
      </c>
      <c r="U297" s="311">
        <f t="shared" ca="1" si="118"/>
        <v>0</v>
      </c>
      <c r="V297" s="306">
        <f t="shared" ca="1" si="119"/>
        <v>1.1319548830769697</v>
      </c>
      <c r="W297" s="304">
        <f t="shared" ca="1" si="120"/>
        <v>23.468264773244044</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4.9686041314718912</v>
      </c>
      <c r="AH297" s="304">
        <f t="shared" ca="1" si="144"/>
        <v>-4.6383291486747327</v>
      </c>
    </row>
    <row r="298" spans="1:34" x14ac:dyDescent="0.2">
      <c r="A298" s="347">
        <f t="shared" ca="1" si="122"/>
        <v>0.1</v>
      </c>
      <c r="B298" s="304">
        <f t="shared" ca="1" si="123"/>
        <v>25.000000000000068</v>
      </c>
      <c r="D298" s="306">
        <f t="shared" ca="1" si="124"/>
        <v>-0.93995660532774472</v>
      </c>
      <c r="E298" s="307">
        <f t="shared" ca="1" si="125"/>
        <v>-5.2047123349131796</v>
      </c>
      <c r="F298" s="304">
        <f t="shared" ca="1" si="126"/>
        <v>5.2889081017821304</v>
      </c>
      <c r="G298" s="306">
        <f t="shared" ca="1" si="127"/>
        <v>15.89212594779737</v>
      </c>
      <c r="H298" s="307">
        <f t="shared" ca="1" si="128"/>
        <v>-78.843968550423924</v>
      </c>
      <c r="I298" s="304">
        <f t="shared" ca="1" si="129"/>
        <v>80.429665198363793</v>
      </c>
      <c r="J298" s="306">
        <f t="shared" ca="1" si="130"/>
        <v>615.87867829615288</v>
      </c>
      <c r="K298" s="307">
        <f t="shared" ca="1" si="131"/>
        <v>781.67830889853963</v>
      </c>
      <c r="L298" s="304">
        <f t="shared" ca="1" si="116"/>
        <v>995.15201099243973</v>
      </c>
      <c r="M298" s="306">
        <f t="shared" ca="1" si="132"/>
        <v>-1.3718971270347384</v>
      </c>
      <c r="N298" s="304">
        <f t="shared" ca="1" si="133"/>
        <v>-78.603915305213462</v>
      </c>
      <c r="P298" s="310">
        <f t="shared" ca="1" si="134"/>
        <v>23</v>
      </c>
      <c r="Q298" s="304">
        <f t="shared" ca="1" si="135"/>
        <v>0</v>
      </c>
      <c r="R298" s="306">
        <f t="shared" ca="1" si="136"/>
        <v>0</v>
      </c>
      <c r="S298" s="307">
        <f t="shared" ca="1" si="137"/>
        <v>4.9930000000000021</v>
      </c>
      <c r="T298" s="304">
        <f t="shared" ca="1" si="117"/>
        <v>48.981330000000021</v>
      </c>
      <c r="U298" s="311">
        <f t="shared" ca="1" si="118"/>
        <v>0</v>
      </c>
      <c r="V298" s="306">
        <f t="shared" ca="1" si="119"/>
        <v>1.1328461408007944</v>
      </c>
      <c r="W298" s="304">
        <f t="shared" ca="1" si="120"/>
        <v>23.776387506128383</v>
      </c>
      <c r="Y298" s="314" t="str">
        <f t="shared" ca="1" si="138"/>
        <v/>
      </c>
      <c r="Z298" s="315" t="str">
        <f t="shared" ca="1" si="139"/>
        <v/>
      </c>
      <c r="AA298" s="316" t="str">
        <f t="shared" ca="1" si="140"/>
        <v/>
      </c>
      <c r="AC298" s="310">
        <f t="shared" ca="1" si="141"/>
        <v>25.000000000000068</v>
      </c>
      <c r="AD298" s="323">
        <f t="shared" ca="1" si="142"/>
        <v>615.87867829615288</v>
      </c>
      <c r="AE298" s="324" t="e">
        <f t="shared" ca="1" si="121"/>
        <v>#N/A</v>
      </c>
      <c r="AG298" s="306">
        <f t="shared" ca="1" si="143"/>
        <v>4.9116028322531982</v>
      </c>
      <c r="AH298" s="304">
        <f t="shared" ca="1" si="144"/>
        <v>-4.7002332812425465</v>
      </c>
    </row>
    <row r="299" spans="1:34" x14ac:dyDescent="0.2">
      <c r="A299" s="347">
        <f t="shared" ca="1" si="122"/>
        <v>0.1</v>
      </c>
      <c r="B299" s="304">
        <f t="shared" ca="1" si="123"/>
        <v>25.100000000000069</v>
      </c>
      <c r="D299" s="306">
        <f t="shared" ca="1" si="124"/>
        <v>-0.94091424058340856</v>
      </c>
      <c r="E299" s="307">
        <f t="shared" ca="1" si="125"/>
        <v>-5.1419390346584635</v>
      </c>
      <c r="F299" s="304">
        <f t="shared" ca="1" si="126"/>
        <v>5.2273183033250481</v>
      </c>
      <c r="G299" s="306">
        <f t="shared" ca="1" si="127"/>
        <v>15.798034523739029</v>
      </c>
      <c r="H299" s="307">
        <f t="shared" ca="1" si="128"/>
        <v>-79.358162453889776</v>
      </c>
      <c r="I299" s="304">
        <f t="shared" ca="1" si="129"/>
        <v>80.915362218006607</v>
      </c>
      <c r="J299" s="306">
        <f t="shared" ca="1" si="130"/>
        <v>617.46318631972974</v>
      </c>
      <c r="K299" s="307">
        <f t="shared" ca="1" si="131"/>
        <v>773.76820234832394</v>
      </c>
      <c r="L299" s="304">
        <f t="shared" ca="1" si="116"/>
        <v>989.93839072210449</v>
      </c>
      <c r="M299" s="306">
        <f t="shared" ca="1" si="132"/>
        <v>-1.3742926711748005</v>
      </c>
      <c r="N299" s="304">
        <f t="shared" ca="1" si="133"/>
        <v>-78.74116987407632</v>
      </c>
      <c r="P299" s="310">
        <f t="shared" ca="1" si="134"/>
        <v>23</v>
      </c>
      <c r="Q299" s="304">
        <f t="shared" ca="1" si="135"/>
        <v>0</v>
      </c>
      <c r="R299" s="306">
        <f t="shared" ca="1" si="136"/>
        <v>0</v>
      </c>
      <c r="S299" s="307">
        <f t="shared" ca="1" si="137"/>
        <v>4.9930000000000021</v>
      </c>
      <c r="T299" s="304">
        <f t="shared" ca="1" si="117"/>
        <v>48.981330000000021</v>
      </c>
      <c r="U299" s="311">
        <f t="shared" ca="1" si="118"/>
        <v>0</v>
      </c>
      <c r="V299" s="306">
        <f t="shared" ca="1" si="119"/>
        <v>1.1337439468233261</v>
      </c>
      <c r="W299" s="304">
        <f t="shared" ca="1" si="120"/>
        <v>24.083486872760147</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4.854648480214296</v>
      </c>
      <c r="AH299" s="304">
        <f t="shared" ca="1" si="144"/>
        <v>-4.7619442231380678</v>
      </c>
    </row>
    <row r="300" spans="1:34" x14ac:dyDescent="0.2">
      <c r="A300" s="347">
        <f t="shared" ca="1" si="122"/>
        <v>0.1</v>
      </c>
      <c r="B300" s="304">
        <f t="shared" ca="1" si="123"/>
        <v>25.20000000000007</v>
      </c>
      <c r="D300" s="306">
        <f t="shared" ca="1" si="124"/>
        <v>-0.94173752388668186</v>
      </c>
      <c r="E300" s="307">
        <f t="shared" ca="1" si="125"/>
        <v>-5.0793761178187866</v>
      </c>
      <c r="F300" s="304">
        <f t="shared" ca="1" si="126"/>
        <v>5.1659395379895869</v>
      </c>
      <c r="G300" s="306">
        <f t="shared" ca="1" si="127"/>
        <v>15.70386077135036</v>
      </c>
      <c r="H300" s="307">
        <f t="shared" ca="1" si="128"/>
        <v>-79.86610006567166</v>
      </c>
      <c r="I300" s="304">
        <f t="shared" ca="1" si="129"/>
        <v>81.3953633988192</v>
      </c>
      <c r="J300" s="306">
        <f t="shared" ca="1" si="130"/>
        <v>619.0382810844842</v>
      </c>
      <c r="K300" s="307">
        <f t="shared" ca="1" si="131"/>
        <v>765.80698922234592</v>
      </c>
      <c r="L300" s="304">
        <f t="shared" ca="1" si="116"/>
        <v>984.71759311481139</v>
      </c>
      <c r="M300" s="306">
        <f t="shared" ca="1" si="132"/>
        <v>-1.3766457789436539</v>
      </c>
      <c r="N300" s="304">
        <f t="shared" ca="1" si="133"/>
        <v>-78.875993017971069</v>
      </c>
      <c r="P300" s="310">
        <f t="shared" ca="1" si="134"/>
        <v>23</v>
      </c>
      <c r="Q300" s="304">
        <f t="shared" ca="1" si="135"/>
        <v>0</v>
      </c>
      <c r="R300" s="306">
        <f t="shared" ca="1" si="136"/>
        <v>0</v>
      </c>
      <c r="S300" s="307">
        <f t="shared" ca="1" si="137"/>
        <v>4.9930000000000021</v>
      </c>
      <c r="T300" s="304">
        <f t="shared" ca="1" si="117"/>
        <v>48.981330000000021</v>
      </c>
      <c r="U300" s="311">
        <f t="shared" ca="1" si="118"/>
        <v>0</v>
      </c>
      <c r="V300" s="306">
        <f t="shared" ca="1" si="119"/>
        <v>1.1346482441270629</v>
      </c>
      <c r="W300" s="304">
        <f t="shared" ca="1" si="120"/>
        <v>24.389505626753383</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4.7977583312506935</v>
      </c>
      <c r="AH300" s="304">
        <f t="shared" ca="1" si="144"/>
        <v>-4.8234502048388022</v>
      </c>
    </row>
    <row r="301" spans="1:34" x14ac:dyDescent="0.2">
      <c r="A301" s="347">
        <f t="shared" ca="1" si="122"/>
        <v>0.1</v>
      </c>
      <c r="B301" s="304">
        <f t="shared" ca="1" si="123"/>
        <v>25.300000000000072</v>
      </c>
      <c r="D301" s="306">
        <f t="shared" ca="1" si="124"/>
        <v>-0.9424280439097944</v>
      </c>
      <c r="E301" s="307">
        <f t="shared" ca="1" si="125"/>
        <v>-5.0170351644411211</v>
      </c>
      <c r="F301" s="304">
        <f t="shared" ca="1" si="126"/>
        <v>5.1047832920885474</v>
      </c>
      <c r="G301" s="306">
        <f t="shared" ca="1" si="127"/>
        <v>15.60961796695938</v>
      </c>
      <c r="H301" s="307">
        <f t="shared" ca="1" si="128"/>
        <v>-80.367803582115769</v>
      </c>
      <c r="I301" s="304">
        <f t="shared" ca="1" si="129"/>
        <v>81.869677083081015</v>
      </c>
      <c r="J301" s="306">
        <f t="shared" ca="1" si="130"/>
        <v>620.60395502139966</v>
      </c>
      <c r="K301" s="307">
        <f t="shared" ca="1" si="131"/>
        <v>757.7952940399565</v>
      </c>
      <c r="L301" s="304">
        <f t="shared" ca="1" si="116"/>
        <v>979.49118253167933</v>
      </c>
      <c r="M301" s="306">
        <f t="shared" ca="1" si="132"/>
        <v>-1.3789575939929719</v>
      </c>
      <c r="N301" s="304">
        <f t="shared" ca="1" si="133"/>
        <v>-79.008450263311815</v>
      </c>
      <c r="P301" s="310">
        <f t="shared" ca="1" si="134"/>
        <v>23</v>
      </c>
      <c r="Q301" s="304">
        <f t="shared" ca="1" si="135"/>
        <v>0</v>
      </c>
      <c r="R301" s="306">
        <f t="shared" ca="1" si="136"/>
        <v>0</v>
      </c>
      <c r="S301" s="307">
        <f t="shared" ca="1" si="137"/>
        <v>4.9930000000000021</v>
      </c>
      <c r="T301" s="304">
        <f t="shared" ca="1" si="117"/>
        <v>48.981330000000021</v>
      </c>
      <c r="U301" s="311">
        <f t="shared" ca="1" si="118"/>
        <v>0</v>
      </c>
      <c r="V301" s="306">
        <f t="shared" ca="1" si="119"/>
        <v>1.1355589758402251</v>
      </c>
      <c r="W301" s="304">
        <f t="shared" ca="1" si="120"/>
        <v>24.694388040437506</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4.7409490857223782</v>
      </c>
      <c r="AH301" s="304">
        <f t="shared" ca="1" si="144"/>
        <v>-4.884739761016097</v>
      </c>
    </row>
    <row r="302" spans="1:34" x14ac:dyDescent="0.2">
      <c r="A302" s="347">
        <f t="shared" ca="1" si="122"/>
        <v>0.1</v>
      </c>
      <c r="B302" s="304">
        <f t="shared" ca="1" si="123"/>
        <v>25.400000000000073</v>
      </c>
      <c r="D302" s="306">
        <f t="shared" ca="1" si="124"/>
        <v>-0.94298741981413514</v>
      </c>
      <c r="E302" s="307">
        <f t="shared" ca="1" si="125"/>
        <v>-4.9549274481641268</v>
      </c>
      <c r="F302" s="304">
        <f t="shared" ca="1" si="126"/>
        <v>5.043860752488909</v>
      </c>
      <c r="G302" s="306">
        <f t="shared" ca="1" si="127"/>
        <v>15.515319224977967</v>
      </c>
      <c r="H302" s="307">
        <f t="shared" ca="1" si="128"/>
        <v>-80.863296326932186</v>
      </c>
      <c r="I302" s="304">
        <f t="shared" ca="1" si="129"/>
        <v>82.338313217542989</v>
      </c>
      <c r="J302" s="306">
        <f t="shared" ca="1" si="130"/>
        <v>622.16020188099651</v>
      </c>
      <c r="K302" s="307">
        <f t="shared" ca="1" si="131"/>
        <v>749.73373904450409</v>
      </c>
      <c r="L302" s="304">
        <f t="shared" ca="1" si="116"/>
        <v>974.26074346976282</v>
      </c>
      <c r="M302" s="306">
        <f t="shared" ca="1" si="132"/>
        <v>-1.3812292188479076</v>
      </c>
      <c r="N302" s="304">
        <f t="shared" ca="1" si="133"/>
        <v>-79.138604780136646</v>
      </c>
      <c r="P302" s="310">
        <f t="shared" ca="1" si="134"/>
        <v>23</v>
      </c>
      <c r="Q302" s="304">
        <f t="shared" ca="1" si="135"/>
        <v>0</v>
      </c>
      <c r="R302" s="306">
        <f t="shared" ca="1" si="136"/>
        <v>0</v>
      </c>
      <c r="S302" s="307">
        <f t="shared" ca="1" si="137"/>
        <v>4.9930000000000021</v>
      </c>
      <c r="T302" s="304">
        <f t="shared" ca="1" si="117"/>
        <v>48.981330000000021</v>
      </c>
      <c r="U302" s="311">
        <f t="shared" ca="1" si="118"/>
        <v>0</v>
      </c>
      <c r="V302" s="306">
        <f t="shared" ca="1" si="119"/>
        <v>1.1364760852471731</v>
      </c>
      <c r="W302" s="304">
        <f t="shared" ca="1" si="120"/>
        <v>24.998079903511439</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4.6842369019920529</v>
      </c>
      <c r="AH302" s="304">
        <f t="shared" ca="1" si="144"/>
        <v>-4.9458017305102135</v>
      </c>
    </row>
    <row r="303" spans="1:34" x14ac:dyDescent="0.2">
      <c r="A303" s="347">
        <f t="shared" ca="1" si="122"/>
        <v>0.1</v>
      </c>
      <c r="B303" s="304">
        <f t="shared" ca="1" si="123"/>
        <v>25.500000000000075</v>
      </c>
      <c r="D303" s="306">
        <f t="shared" ca="1" si="124"/>
        <v>-0.94341729933653218</v>
      </c>
      <c r="E303" s="307">
        <f t="shared" ca="1" si="125"/>
        <v>-4.8930639363585238</v>
      </c>
      <c r="F303" s="304">
        <f t="shared" ca="1" si="126"/>
        <v>4.9831828067992658</v>
      </c>
      <c r="G303" s="306">
        <f t="shared" ca="1" si="127"/>
        <v>15.420977495044314</v>
      </c>
      <c r="H303" s="307">
        <f t="shared" ca="1" si="128"/>
        <v>-81.352602720568044</v>
      </c>
      <c r="I303" s="304">
        <f t="shared" ca="1" si="129"/>
        <v>82.801283301125466</v>
      </c>
      <c r="J303" s="306">
        <f t="shared" ca="1" si="130"/>
        <v>623.7070167169976</v>
      </c>
      <c r="K303" s="307">
        <f t="shared" ca="1" si="131"/>
        <v>741.62294409212905</v>
      </c>
      <c r="L303" s="304">
        <f t="shared" ca="1" si="116"/>
        <v>969.02788087128545</v>
      </c>
      <c r="M303" s="306">
        <f t="shared" ca="1" si="132"/>
        <v>-1.3834617167019785</v>
      </c>
      <c r="N303" s="304">
        <f t="shared" ca="1" si="133"/>
        <v>-79.266517484946917</v>
      </c>
      <c r="P303" s="310">
        <f t="shared" ca="1" si="134"/>
        <v>23</v>
      </c>
      <c r="Q303" s="304">
        <f t="shared" ca="1" si="135"/>
        <v>0</v>
      </c>
      <c r="R303" s="306">
        <f t="shared" ca="1" si="136"/>
        <v>0</v>
      </c>
      <c r="S303" s="307">
        <f t="shared" ca="1" si="137"/>
        <v>4.9930000000000021</v>
      </c>
      <c r="T303" s="304">
        <f t="shared" ca="1" si="117"/>
        <v>48.981330000000021</v>
      </c>
      <c r="U303" s="311">
        <f t="shared" ca="1" si="118"/>
        <v>0</v>
      </c>
      <c r="V303" s="306">
        <f t="shared" ca="1" si="119"/>
        <v>1.1373995157985817</v>
      </c>
      <c r="W303" s="304">
        <f t="shared" ca="1" si="120"/>
        <v>25.300528520512611</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4.6276374093807515</v>
      </c>
      <c r="AH303" s="304">
        <f t="shared" ca="1" si="144"/>
        <v>-5.0066252560607705</v>
      </c>
    </row>
    <row r="304" spans="1:34" x14ac:dyDescent="0.2">
      <c r="A304" s="347">
        <f t="shared" ca="1" si="122"/>
        <v>0.1</v>
      </c>
      <c r="B304" s="304">
        <f t="shared" ca="1" si="123"/>
        <v>25.600000000000076</v>
      </c>
      <c r="D304" s="306">
        <f t="shared" ca="1" si="124"/>
        <v>-0.9437193569173663</v>
      </c>
      <c r="E304" s="307">
        <f t="shared" ca="1" si="125"/>
        <v>-4.8314552905170567</v>
      </c>
      <c r="F304" s="304">
        <f t="shared" ca="1" si="126"/>
        <v>4.9227600438052823</v>
      </c>
      <c r="G304" s="306">
        <f t="shared" ca="1" si="127"/>
        <v>15.326605559352577</v>
      </c>
      <c r="H304" s="307">
        <f t="shared" ca="1" si="128"/>
        <v>-81.835748249619755</v>
      </c>
      <c r="I304" s="304">
        <f t="shared" ca="1" si="129"/>
        <v>83.258600333822088</v>
      </c>
      <c r="J304" s="306">
        <f t="shared" ca="1" si="130"/>
        <v>625.24439586971744</v>
      </c>
      <c r="K304" s="307">
        <f t="shared" ca="1" si="131"/>
        <v>733.46352654361965</v>
      </c>
      <c r="L304" s="304">
        <f t="shared" ca="1" si="116"/>
        <v>963.79422043104762</v>
      </c>
      <c r="M304" s="306">
        <f t="shared" ca="1" si="132"/>
        <v>-1.3856561131208869</v>
      </c>
      <c r="N304" s="304">
        <f t="shared" ca="1" si="133"/>
        <v>-79.392247138328997</v>
      </c>
      <c r="P304" s="310">
        <f t="shared" ca="1" si="134"/>
        <v>23</v>
      </c>
      <c r="Q304" s="304">
        <f t="shared" ca="1" si="135"/>
        <v>0</v>
      </c>
      <c r="R304" s="306">
        <f t="shared" ca="1" si="136"/>
        <v>0</v>
      </c>
      <c r="S304" s="307">
        <f t="shared" ca="1" si="137"/>
        <v>4.9930000000000021</v>
      </c>
      <c r="T304" s="304">
        <f t="shared" ca="1" si="117"/>
        <v>48.981330000000021</v>
      </c>
      <c r="U304" s="311">
        <f t="shared" ca="1" si="118"/>
        <v>0</v>
      </c>
      <c r="V304" s="306">
        <f t="shared" ca="1" si="119"/>
        <v>1.1383292111213688</v>
      </c>
      <c r="W304" s="304">
        <f t="shared" ca="1" si="120"/>
        <v>25.601682707138043</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4.5711657205899314</v>
      </c>
      <c r="AH304" s="304">
        <f t="shared" ca="1" si="144"/>
        <v>-5.0671997837998397</v>
      </c>
    </row>
    <row r="305" spans="1:34" x14ac:dyDescent="0.2">
      <c r="A305" s="347">
        <f t="shared" ca="1" si="122"/>
        <v>0.1</v>
      </c>
      <c r="B305" s="304">
        <f t="shared" ca="1" si="123"/>
        <v>25.700000000000077</v>
      </c>
      <c r="D305" s="306">
        <f t="shared" ca="1" si="124"/>
        <v>-0.94389529187033305</v>
      </c>
      <c r="E305" s="307">
        <f t="shared" ca="1" si="125"/>
        <v>-4.7701118668858804</v>
      </c>
      <c r="F305" s="304">
        <f t="shared" ca="1" si="126"/>
        <v>4.8626027541451995</v>
      </c>
      <c r="G305" s="306">
        <f t="shared" ca="1" si="127"/>
        <v>15.232216030165544</v>
      </c>
      <c r="H305" s="307">
        <f t="shared" ca="1" si="128"/>
        <v>-82.31275943630834</v>
      </c>
      <c r="I305" s="304">
        <f t="shared" ca="1" si="129"/>
        <v>83.710278766763167</v>
      </c>
      <c r="J305" s="306">
        <f t="shared" ca="1" si="130"/>
        <v>626.77233694919335</v>
      </c>
      <c r="K305" s="307">
        <f t="shared" ca="1" si="131"/>
        <v>725.25610115932329</v>
      </c>
      <c r="L305" s="304">
        <f t="shared" ca="1" si="116"/>
        <v>958.56140890063773</v>
      </c>
      <c r="M305" s="306">
        <f t="shared" ca="1" si="132"/>
        <v>-1.3878133976605005</v>
      </c>
      <c r="N305" s="304">
        <f t="shared" ca="1" si="133"/>
        <v>-79.515850437657676</v>
      </c>
      <c r="P305" s="310">
        <f t="shared" ca="1" si="134"/>
        <v>23</v>
      </c>
      <c r="Q305" s="304">
        <f t="shared" ca="1" si="135"/>
        <v>0</v>
      </c>
      <c r="R305" s="306">
        <f t="shared" ca="1" si="136"/>
        <v>0</v>
      </c>
      <c r="S305" s="307">
        <f t="shared" ca="1" si="137"/>
        <v>4.9930000000000021</v>
      </c>
      <c r="T305" s="304">
        <f t="shared" ca="1" si="117"/>
        <v>48.981330000000021</v>
      </c>
      <c r="U305" s="311">
        <f t="shared" ca="1" si="118"/>
        <v>0</v>
      </c>
      <c r="V305" s="306">
        <f t="shared" ca="1" si="119"/>
        <v>1.1392651150283759</v>
      </c>
      <c r="W305" s="304">
        <f t="shared" ca="1" si="120"/>
        <v>25.901492785454611</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4.5148364436348656</v>
      </c>
      <c r="AH305" s="304">
        <f t="shared" ca="1" si="144"/>
        <v>-5.1275150625151271</v>
      </c>
    </row>
    <row r="306" spans="1:34" x14ac:dyDescent="0.2">
      <c r="A306" s="347">
        <f t="shared" ca="1" si="122"/>
        <v>0.1</v>
      </c>
      <c r="B306" s="304">
        <f t="shared" ca="1" si="123"/>
        <v>25.800000000000079</v>
      </c>
      <c r="D306" s="306">
        <f t="shared" ca="1" si="124"/>
        <v>-0.9439468265936628</v>
      </c>
      <c r="E306" s="307">
        <f t="shared" ca="1" si="125"/>
        <v>-4.7090437173292639</v>
      </c>
      <c r="F306" s="304">
        <f t="shared" ca="1" si="126"/>
        <v>4.8027209312174763</v>
      </c>
      <c r="G306" s="306">
        <f t="shared" ca="1" si="127"/>
        <v>15.137821347506177</v>
      </c>
      <c r="H306" s="307">
        <f t="shared" ca="1" si="128"/>
        <v>-82.783663808041268</v>
      </c>
      <c r="I306" s="304">
        <f t="shared" ca="1" si="129"/>
        <v>84.156334453395814</v>
      </c>
      <c r="J306" s="306">
        <f t="shared" ca="1" si="130"/>
        <v>628.29083881807696</v>
      </c>
      <c r="K306" s="307">
        <f t="shared" ca="1" si="131"/>
        <v>717.00127999710583</v>
      </c>
      <c r="L306" s="304">
        <f t="shared" ca="1" si="116"/>
        <v>953.33111438797107</v>
      </c>
      <c r="M306" s="306">
        <f t="shared" ca="1" si="132"/>
        <v>-1.3899345254038846</v>
      </c>
      <c r="N306" s="304">
        <f t="shared" ca="1" si="133"/>
        <v>-79.637382105161691</v>
      </c>
      <c r="P306" s="310">
        <f t="shared" ca="1" si="134"/>
        <v>23</v>
      </c>
      <c r="Q306" s="304">
        <f t="shared" ca="1" si="135"/>
        <v>0</v>
      </c>
      <c r="R306" s="306">
        <f t="shared" ca="1" si="136"/>
        <v>0</v>
      </c>
      <c r="S306" s="307">
        <f t="shared" ca="1" si="137"/>
        <v>4.9930000000000021</v>
      </c>
      <c r="T306" s="304">
        <f t="shared" ca="1" si="117"/>
        <v>48.981330000000021</v>
      </c>
      <c r="U306" s="311">
        <f t="shared" ca="1" si="118"/>
        <v>0</v>
      </c>
      <c r="V306" s="306">
        <f t="shared" ca="1" si="119"/>
        <v>1.1402071715278115</v>
      </c>
      <c r="W306" s="304">
        <f t="shared" ca="1" si="120"/>
        <v>26.199910578036416</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4.4586636933302239</v>
      </c>
      <c r="AH306" s="304">
        <f t="shared" ca="1" si="144"/>
        <v>-5.1875611426906874</v>
      </c>
    </row>
    <row r="307" spans="1:34" x14ac:dyDescent="0.2">
      <c r="A307" s="347">
        <f t="shared" ca="1" si="122"/>
        <v>0.1</v>
      </c>
      <c r="B307" s="304">
        <f t="shared" ca="1" si="123"/>
        <v>25.90000000000008</v>
      </c>
      <c r="D307" s="306">
        <f t="shared" ca="1" si="124"/>
        <v>-0.94387570482261851</v>
      </c>
      <c r="E307" s="307">
        <f t="shared" ca="1" si="125"/>
        <v>-4.648260590419369</v>
      </c>
      <c r="F307" s="304">
        <f t="shared" ca="1" si="126"/>
        <v>4.7431242723125244</v>
      </c>
      <c r="G307" s="306">
        <f t="shared" ca="1" si="127"/>
        <v>15.043433777023916</v>
      </c>
      <c r="H307" s="307">
        <f t="shared" ca="1" si="128"/>
        <v>-83.248489867083208</v>
      </c>
      <c r="I307" s="304">
        <f t="shared" ca="1" si="129"/>
        <v>84.596784601742158</v>
      </c>
      <c r="J307" s="306">
        <f t="shared" ca="1" si="130"/>
        <v>629.79990157430348</v>
      </c>
      <c r="K307" s="307">
        <f t="shared" ca="1" si="131"/>
        <v>708.69967231334965</v>
      </c>
      <c r="L307" s="304">
        <f t="shared" ca="1" si="116"/>
        <v>948.10502665055606</v>
      </c>
      <c r="M307" s="306">
        <f t="shared" ca="1" si="132"/>
        <v>-1.3920204184219678</v>
      </c>
      <c r="N307" s="304">
        <f t="shared" ca="1" si="133"/>
        <v>-79.756894971613661</v>
      </c>
      <c r="P307" s="310">
        <f t="shared" ca="1" si="134"/>
        <v>23</v>
      </c>
      <c r="Q307" s="304">
        <f t="shared" ca="1" si="135"/>
        <v>0</v>
      </c>
      <c r="R307" s="306">
        <f t="shared" ca="1" si="136"/>
        <v>0</v>
      </c>
      <c r="S307" s="307">
        <f t="shared" ca="1" si="137"/>
        <v>4.9930000000000021</v>
      </c>
      <c r="T307" s="304">
        <f t="shared" ca="1" si="117"/>
        <v>48.981330000000021</v>
      </c>
      <c r="U307" s="311">
        <f t="shared" ca="1" si="118"/>
        <v>0</v>
      </c>
      <c r="V307" s="306">
        <f t="shared" ca="1" si="119"/>
        <v>1.1411553248324382</v>
      </c>
      <c r="W307" s="304">
        <f t="shared" ca="1" si="120"/>
        <v>26.49688940106666</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4.4026611023650348</v>
      </c>
      <c r="AH307" s="304">
        <f t="shared" ca="1" si="144"/>
        <v>-5.2473283753327467</v>
      </c>
    </row>
    <row r="308" spans="1:34" x14ac:dyDescent="0.2">
      <c r="A308" s="347">
        <f t="shared" ca="1" si="122"/>
        <v>0.1</v>
      </c>
      <c r="B308" s="304">
        <f t="shared" ca="1" si="123"/>
        <v>26.000000000000082</v>
      </c>
      <c r="D308" s="306">
        <f t="shared" ca="1" si="124"/>
        <v>-0.94368368992311047</v>
      </c>
      <c r="E308" s="307">
        <f t="shared" ca="1" si="125"/>
        <v>-4.5877719327430331</v>
      </c>
      <c r="F308" s="304">
        <f t="shared" ca="1" si="126"/>
        <v>4.683822179960683</v>
      </c>
      <c r="G308" s="306">
        <f t="shared" ca="1" si="127"/>
        <v>14.949065408031604</v>
      </c>
      <c r="H308" s="307">
        <f t="shared" ca="1" si="128"/>
        <v>-83.707267060357509</v>
      </c>
      <c r="I308" s="304">
        <f t="shared" ca="1" si="129"/>
        <v>85.03164772769972</v>
      </c>
      <c r="J308" s="306">
        <f t="shared" ca="1" si="130"/>
        <v>631.29952653355622</v>
      </c>
      <c r="K308" s="307">
        <f t="shared" ca="1" si="131"/>
        <v>700.35188446697759</v>
      </c>
      <c r="L308" s="304">
        <f t="shared" ca="1" si="116"/>
        <v>942.88485738076145</v>
      </c>
      <c r="M308" s="306">
        <f t="shared" ca="1" si="132"/>
        <v>-1.3940719671621364</v>
      </c>
      <c r="N308" s="304">
        <f t="shared" ca="1" si="133"/>
        <v>-79.874440055890716</v>
      </c>
      <c r="P308" s="310">
        <f t="shared" ca="1" si="134"/>
        <v>23</v>
      </c>
      <c r="Q308" s="304">
        <f t="shared" ca="1" si="135"/>
        <v>0</v>
      </c>
      <c r="R308" s="306">
        <f t="shared" ca="1" si="136"/>
        <v>0</v>
      </c>
      <c r="S308" s="307">
        <f t="shared" ca="1" si="137"/>
        <v>4.9930000000000021</v>
      </c>
      <c r="T308" s="304">
        <f t="shared" ca="1" si="117"/>
        <v>48.981330000000021</v>
      </c>
      <c r="U308" s="311">
        <f t="shared" ca="1" si="118"/>
        <v>0</v>
      </c>
      <c r="V308" s="306">
        <f t="shared" ca="1" si="119"/>
        <v>1.1421095193685264</v>
      </c>
      <c r="W308" s="304">
        <f t="shared" ca="1" si="120"/>
        <v>26.792384056442472</v>
      </c>
      <c r="Y308" s="314" t="str">
        <f t="shared" ca="1" si="138"/>
        <v/>
      </c>
      <c r="Z308" s="315" t="str">
        <f t="shared" ca="1" si="139"/>
        <v/>
      </c>
      <c r="AA308" s="316" t="str">
        <f t="shared" ca="1" si="140"/>
        <v/>
      </c>
      <c r="AC308" s="310">
        <f t="shared" ca="1" si="141"/>
        <v>26.000000000000082</v>
      </c>
      <c r="AD308" s="323">
        <f t="shared" ca="1" si="142"/>
        <v>631.29952653355622</v>
      </c>
      <c r="AE308" s="324" t="e">
        <f t="shared" ca="1" si="121"/>
        <v>#N/A</v>
      </c>
      <c r="AG308" s="306">
        <f t="shared" ca="1" si="143"/>
        <v>4.3468418320010045</v>
      </c>
      <c r="AH308" s="304">
        <f t="shared" ca="1" si="144"/>
        <v>-5.3068074105881529</v>
      </c>
    </row>
    <row r="309" spans="1:34" x14ac:dyDescent="0.2">
      <c r="A309" s="347">
        <f t="shared" ca="1" si="122"/>
        <v>0.1</v>
      </c>
      <c r="B309" s="304">
        <f t="shared" ca="1" si="123"/>
        <v>26.100000000000083</v>
      </c>
      <c r="D309" s="306">
        <f t="shared" ca="1" si="124"/>
        <v>-0.94337256322627061</v>
      </c>
      <c r="E309" s="307">
        <f t="shared" ca="1" si="125"/>
        <v>-4.5275868904172958</v>
      </c>
      <c r="F309" s="304">
        <f t="shared" ca="1" si="126"/>
        <v>4.6248237634883624</v>
      </c>
      <c r="G309" s="306">
        <f t="shared" ca="1" si="127"/>
        <v>14.854728151708978</v>
      </c>
      <c r="H309" s="307">
        <f t="shared" ca="1" si="128"/>
        <v>-84.160025749399239</v>
      </c>
      <c r="I309" s="304">
        <f t="shared" ca="1" si="129"/>
        <v>85.460943609351276</v>
      </c>
      <c r="J309" s="306">
        <f t="shared" ca="1" si="130"/>
        <v>632.78971621154324</v>
      </c>
      <c r="K309" s="307">
        <f t="shared" ca="1" si="131"/>
        <v>691.95851982648981</v>
      </c>
      <c r="L309" s="304">
        <f t="shared" ca="1" si="116"/>
        <v>937.67234048123237</v>
      </c>
      <c r="M309" s="306">
        <f t="shared" ca="1" si="132"/>
        <v>-1.3960900317687912</v>
      </c>
      <c r="N309" s="304">
        <f t="shared" ca="1" si="133"/>
        <v>-79.990066640636755</v>
      </c>
      <c r="P309" s="310">
        <f t="shared" ca="1" si="134"/>
        <v>23</v>
      </c>
      <c r="Q309" s="304">
        <f t="shared" ca="1" si="135"/>
        <v>0</v>
      </c>
      <c r="R309" s="306">
        <f t="shared" ca="1" si="136"/>
        <v>0</v>
      </c>
      <c r="S309" s="307">
        <f t="shared" ca="1" si="137"/>
        <v>4.9930000000000021</v>
      </c>
      <c r="T309" s="304">
        <f t="shared" ca="1" si="117"/>
        <v>48.981330000000021</v>
      </c>
      <c r="U309" s="311">
        <f t="shared" ca="1" si="118"/>
        <v>0</v>
      </c>
      <c r="V309" s="306">
        <f t="shared" ca="1" si="119"/>
        <v>1.143069699784556</v>
      </c>
      <c r="W309" s="304">
        <f t="shared" ca="1" si="120"/>
        <v>27.086350822920298</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4.2912185824250066</v>
      </c>
      <c r="AH309" s="304">
        <f t="shared" ca="1" si="144"/>
        <v>-5.3659891961631203</v>
      </c>
    </row>
    <row r="310" spans="1:34" x14ac:dyDescent="0.2">
      <c r="A310" s="347">
        <f t="shared" ca="1" si="122"/>
        <v>0.1</v>
      </c>
      <c r="B310" s="304">
        <f t="shared" ca="1" si="123"/>
        <v>26.200000000000085</v>
      </c>
      <c r="D310" s="306">
        <f t="shared" ca="1" si="124"/>
        <v>-0.9429441224037961</v>
      </c>
      <c r="E310" s="307">
        <f t="shared" ca="1" si="125"/>
        <v>-4.4677143108055937</v>
      </c>
      <c r="F310" s="304">
        <f t="shared" ca="1" si="126"/>
        <v>4.566137840774517</v>
      </c>
      <c r="G310" s="306">
        <f t="shared" ca="1" si="127"/>
        <v>14.760433739468597</v>
      </c>
      <c r="H310" s="307">
        <f t="shared" ca="1" si="128"/>
        <v>-84.606797180479802</v>
      </c>
      <c r="I310" s="304">
        <f t="shared" ca="1" si="129"/>
        <v>85.884693242254102</v>
      </c>
      <c r="J310" s="306">
        <f t="shared" ca="1" si="130"/>
        <v>634.27047430610207</v>
      </c>
      <c r="K310" s="307">
        <f t="shared" ca="1" si="131"/>
        <v>683.52017867999587</v>
      </c>
      <c r="L310" s="304">
        <f t="shared" ca="1" si="116"/>
        <v>932.46923232845654</v>
      </c>
      <c r="M310" s="306">
        <f t="shared" ca="1" si="132"/>
        <v>-1.3980754433396405</v>
      </c>
      <c r="N310" s="304">
        <f t="shared" ca="1" si="133"/>
        <v>-80.103822344242857</v>
      </c>
      <c r="P310" s="310">
        <f t="shared" ca="1" si="134"/>
        <v>23</v>
      </c>
      <c r="Q310" s="304">
        <f t="shared" ca="1" si="135"/>
        <v>0</v>
      </c>
      <c r="R310" s="306">
        <f t="shared" ca="1" si="136"/>
        <v>0</v>
      </c>
      <c r="S310" s="307">
        <f t="shared" ca="1" si="137"/>
        <v>4.9930000000000021</v>
      </c>
      <c r="T310" s="304">
        <f t="shared" ca="1" si="117"/>
        <v>48.981330000000021</v>
      </c>
      <c r="U310" s="311">
        <f t="shared" ca="1" si="118"/>
        <v>0</v>
      </c>
      <c r="V310" s="306">
        <f t="shared" ca="1" si="119"/>
        <v>1.1440358109596769</v>
      </c>
      <c r="W310" s="304">
        <f t="shared" ca="1" si="120"/>
        <v>27.378747446340157</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4.2358036027838555</v>
      </c>
      <c r="AH310" s="304">
        <f t="shared" ca="1" si="144"/>
        <v>-5.4248649755498271</v>
      </c>
    </row>
    <row r="311" spans="1:34" x14ac:dyDescent="0.2">
      <c r="A311" s="347">
        <f t="shared" ca="1" si="122"/>
        <v>0.1</v>
      </c>
      <c r="B311" s="304">
        <f t="shared" ca="1" si="123"/>
        <v>26.300000000000086</v>
      </c>
      <c r="D311" s="306">
        <f t="shared" ca="1" si="124"/>
        <v>-0.94240017988391189</v>
      </c>
      <c r="E311" s="307">
        <f t="shared" ca="1" si="125"/>
        <v>-4.4081627444264839</v>
      </c>
      <c r="F311" s="304">
        <f t="shared" ca="1" si="126"/>
        <v>4.5077729401995015</v>
      </c>
      <c r="G311" s="306">
        <f t="shared" ca="1" si="127"/>
        <v>14.666193721480207</v>
      </c>
      <c r="H311" s="307">
        <f t="shared" ca="1" si="128"/>
        <v>-85.047613454922455</v>
      </c>
      <c r="I311" s="304">
        <f t="shared" ca="1" si="129"/>
        <v>86.30291879568091</v>
      </c>
      <c r="J311" s="306">
        <f t="shared" ca="1" si="130"/>
        <v>635.74180567914948</v>
      </c>
      <c r="K311" s="307">
        <f t="shared" ca="1" si="131"/>
        <v>675.03745814822571</v>
      </c>
      <c r="L311" s="304">
        <f t="shared" ca="1" si="116"/>
        <v>927.27731202235452</v>
      </c>
      <c r="M311" s="306">
        <f t="shared" ca="1" si="132"/>
        <v>-1.40002900512128</v>
      </c>
      <c r="N311" s="304">
        <f t="shared" ca="1" si="133"/>
        <v>-80.21575318934886</v>
      </c>
      <c r="P311" s="310">
        <f t="shared" ca="1" si="134"/>
        <v>23</v>
      </c>
      <c r="Q311" s="304">
        <f t="shared" ca="1" si="135"/>
        <v>0</v>
      </c>
      <c r="R311" s="306">
        <f t="shared" ca="1" si="136"/>
        <v>0</v>
      </c>
      <c r="S311" s="307">
        <f t="shared" ca="1" si="137"/>
        <v>4.9930000000000021</v>
      </c>
      <c r="T311" s="304">
        <f t="shared" ca="1" si="117"/>
        <v>48.981330000000021</v>
      </c>
      <c r="U311" s="311">
        <f t="shared" ca="1" si="118"/>
        <v>0</v>
      </c>
      <c r="V311" s="306">
        <f t="shared" ca="1" si="119"/>
        <v>1.145007798011928</v>
      </c>
      <c r="W311" s="304">
        <f t="shared" ca="1" si="120"/>
        <v>27.669533128966624</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4.1806087009268253</v>
      </c>
      <c r="AH311" s="304">
        <f t="shared" ca="1" si="144"/>
        <v>-5.483426286068525</v>
      </c>
    </row>
    <row r="312" spans="1:34" x14ac:dyDescent="0.2">
      <c r="A312" s="347">
        <f t="shared" ca="1" si="122"/>
        <v>0.1</v>
      </c>
      <c r="B312" s="304">
        <f t="shared" ca="1" si="123"/>
        <v>26.400000000000087</v>
      </c>
      <c r="D312" s="306">
        <f t="shared" ca="1" si="124"/>
        <v>-0.94174256130776646</v>
      </c>
      <c r="E312" s="307">
        <f t="shared" ca="1" si="125"/>
        <v>-4.3489404470468136</v>
      </c>
      <c r="F312" s="304">
        <f t="shared" ca="1" si="126"/>
        <v>4.4497373027784741</v>
      </c>
      <c r="G312" s="306">
        <f t="shared" ca="1" si="127"/>
        <v>14.572019465349431</v>
      </c>
      <c r="H312" s="307">
        <f t="shared" ca="1" si="128"/>
        <v>-85.482507499627133</v>
      </c>
      <c r="I312" s="304">
        <f t="shared" ca="1" si="129"/>
        <v>86.715643569786948</v>
      </c>
      <c r="J312" s="306">
        <f t="shared" ca="1" si="130"/>
        <v>637.20371633849095</v>
      </c>
      <c r="K312" s="307">
        <f t="shared" ca="1" si="131"/>
        <v>666.51095210049823</v>
      </c>
      <c r="L312" s="304">
        <f t="shared" ca="1" si="116"/>
        <v>922.09838161960613</v>
      </c>
      <c r="M312" s="306">
        <f t="shared" ca="1" si="132"/>
        <v>-1.4019514936473876</v>
      </c>
      <c r="N312" s="304">
        <f t="shared" ca="1" si="133"/>
        <v>-80.325903668057151</v>
      </c>
      <c r="P312" s="310">
        <f t="shared" ca="1" si="134"/>
        <v>23</v>
      </c>
      <c r="Q312" s="304">
        <f t="shared" ca="1" si="135"/>
        <v>0</v>
      </c>
      <c r="R312" s="306">
        <f t="shared" ca="1" si="136"/>
        <v>0</v>
      </c>
      <c r="S312" s="307">
        <f t="shared" ca="1" si="137"/>
        <v>4.9930000000000021</v>
      </c>
      <c r="T312" s="304">
        <f t="shared" ca="1" si="117"/>
        <v>48.981330000000021</v>
      </c>
      <c r="U312" s="311">
        <f t="shared" ca="1" si="118"/>
        <v>0</v>
      </c>
      <c r="V312" s="306">
        <f t="shared" ca="1" si="119"/>
        <v>1.1459856063062133</v>
      </c>
      <c r="W312" s="304">
        <f t="shared" ca="1" si="120"/>
        <v>27.958668517984385</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4.1256452528791128</v>
      </c>
      <c r="AH312" s="304">
        <f t="shared" ca="1" si="144"/>
        <v>-5.5416649567327481</v>
      </c>
    </row>
    <row r="313" spans="1:34" x14ac:dyDescent="0.2">
      <c r="A313" s="347">
        <f t="shared" ca="1" si="122"/>
        <v>0.1</v>
      </c>
      <c r="B313" s="304">
        <f t="shared" ca="1" si="123"/>
        <v>26.500000000000089</v>
      </c>
      <c r="D313" s="306">
        <f t="shared" ca="1" si="124"/>
        <v>-0.94097310402606804</v>
      </c>
      <c r="E313" s="307">
        <f t="shared" ca="1" si="125"/>
        <v>-4.2900553819513467</v>
      </c>
      <c r="F313" s="304">
        <f t="shared" ca="1" si="126"/>
        <v>4.3920388844715577</v>
      </c>
      <c r="G313" s="306">
        <f t="shared" ca="1" si="127"/>
        <v>14.477922154946825</v>
      </c>
      <c r="H313" s="307">
        <f t="shared" ca="1" si="128"/>
        <v>-85.91151303782226</v>
      </c>
      <c r="I313" s="304">
        <f t="shared" ca="1" si="129"/>
        <v>87.122891953680039</v>
      </c>
      <c r="J313" s="306">
        <f t="shared" ca="1" si="130"/>
        <v>638.65621341950578</v>
      </c>
      <c r="K313" s="307">
        <f t="shared" ca="1" si="131"/>
        <v>657.94125107362572</v>
      </c>
      <c r="L313" s="304">
        <f t="shared" ca="1" si="116"/>
        <v>916.93426634828575</v>
      </c>
      <c r="M313" s="306">
        <f t="shared" ca="1" si="132"/>
        <v>-1.4038436598226611</v>
      </c>
      <c r="N313" s="304">
        <f t="shared" ca="1" si="133"/>
        <v>-80.434316804037735</v>
      </c>
      <c r="P313" s="310">
        <f t="shared" ca="1" si="134"/>
        <v>23</v>
      </c>
      <c r="Q313" s="304">
        <f t="shared" ca="1" si="135"/>
        <v>0</v>
      </c>
      <c r="R313" s="306">
        <f t="shared" ca="1" si="136"/>
        <v>0</v>
      </c>
      <c r="S313" s="307">
        <f t="shared" ca="1" si="137"/>
        <v>4.9930000000000021</v>
      </c>
      <c r="T313" s="304">
        <f t="shared" ca="1" si="117"/>
        <v>48.981330000000021</v>
      </c>
      <c r="U313" s="311">
        <f t="shared" ca="1" si="118"/>
        <v>0</v>
      </c>
      <c r="V313" s="306">
        <f t="shared" ca="1" si="119"/>
        <v>1.1469691814620393</v>
      </c>
      <c r="W313" s="304">
        <f t="shared" ca="1" si="120"/>
        <v>28.24611569318618</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4.0709242120671822</v>
      </c>
      <c r="AH313" s="304">
        <f t="shared" ca="1" si="144"/>
        <v>-5.5995731059451979</v>
      </c>
    </row>
    <row r="314" spans="1:34" x14ac:dyDescent="0.2">
      <c r="A314" s="347">
        <f t="shared" ca="1" si="122"/>
        <v>0.1</v>
      </c>
      <c r="B314" s="304">
        <f t="shared" ca="1" si="123"/>
        <v>26.60000000000009</v>
      </c>
      <c r="D314" s="306">
        <f t="shared" ca="1" si="124"/>
        <v>-0.94009365563576697</v>
      </c>
      <c r="E314" s="307">
        <f t="shared" ca="1" si="125"/>
        <v>-4.2315152223808274</v>
      </c>
      <c r="F314" s="304">
        <f t="shared" ca="1" si="126"/>
        <v>4.3346853586629885</v>
      </c>
      <c r="G314" s="306">
        <f t="shared" ca="1" si="127"/>
        <v>14.383912789383247</v>
      </c>
      <c r="H314" s="307">
        <f t="shared" ca="1" si="128"/>
        <v>-86.334664560060347</v>
      </c>
      <c r="I314" s="304">
        <f t="shared" ca="1" si="129"/>
        <v>87.524689384371555</v>
      </c>
      <c r="J314" s="306">
        <f t="shared" ca="1" si="130"/>
        <v>640.09930516672227</v>
      </c>
      <c r="K314" s="307">
        <f t="shared" ca="1" si="131"/>
        <v>649.32894219373156</v>
      </c>
      <c r="L314" s="304">
        <f t="shared" ca="1" si="116"/>
        <v>911.78681480121827</v>
      </c>
      <c r="M314" s="306">
        <f t="shared" ca="1" si="132"/>
        <v>-1.405706229955437</v>
      </c>
      <c r="N314" s="304">
        <f t="shared" ca="1" si="133"/>
        <v>-80.541034211692917</v>
      </c>
      <c r="P314" s="310">
        <f t="shared" ca="1" si="134"/>
        <v>23</v>
      </c>
      <c r="Q314" s="304">
        <f t="shared" ca="1" si="135"/>
        <v>0</v>
      </c>
      <c r="R314" s="306">
        <f t="shared" ca="1" si="136"/>
        <v>0</v>
      </c>
      <c r="S314" s="307">
        <f t="shared" ca="1" si="137"/>
        <v>4.9930000000000021</v>
      </c>
      <c r="T314" s="304">
        <f t="shared" ca="1" si="117"/>
        <v>48.981330000000021</v>
      </c>
      <c r="U314" s="311">
        <f t="shared" ca="1" si="118"/>
        <v>0</v>
      </c>
      <c r="V314" s="306">
        <f t="shared" ca="1" si="119"/>
        <v>1.1479584693610083</v>
      </c>
      <c r="W314" s="304">
        <f t="shared" ca="1" si="120"/>
        <v>28.531838153890263</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4.016456118315058</v>
      </c>
      <c r="AH314" s="304">
        <f t="shared" ca="1" si="144"/>
        <v>-5.657143139031878</v>
      </c>
    </row>
    <row r="315" spans="1:34" x14ac:dyDescent="0.2">
      <c r="A315" s="347">
        <f t="shared" ca="1" si="122"/>
        <v>0.1</v>
      </c>
      <c r="B315" s="304">
        <f t="shared" ca="1" si="123"/>
        <v>26.700000000000092</v>
      </c>
      <c r="D315" s="306">
        <f t="shared" ca="1" si="124"/>
        <v>-0.9391060725565632</v>
      </c>
      <c r="E315" s="307">
        <f t="shared" ca="1" si="125"/>
        <v>-4.173327354130671</v>
      </c>
      <c r="F315" s="304">
        <f t="shared" ca="1" si="126"/>
        <v>4.2776841188016581</v>
      </c>
      <c r="G315" s="306">
        <f t="shared" ca="1" si="127"/>
        <v>14.290002182127591</v>
      </c>
      <c r="H315" s="307">
        <f t="shared" ca="1" si="128"/>
        <v>-86.751997295473416</v>
      </c>
      <c r="I315" s="304">
        <f t="shared" ca="1" si="129"/>
        <v>87.921062306588624</v>
      </c>
      <c r="J315" s="306">
        <f t="shared" ca="1" si="130"/>
        <v>641.53300091529786</v>
      </c>
      <c r="K315" s="307">
        <f t="shared" ca="1" si="131"/>
        <v>640.67460910095485</v>
      </c>
      <c r="L315" s="304">
        <f t="shared" ca="1" si="116"/>
        <v>906.65789910530691</v>
      </c>
      <c r="M315" s="306">
        <f t="shared" ca="1" si="132"/>
        <v>-1.4075399067417507</v>
      </c>
      <c r="N315" s="304">
        <f t="shared" ca="1" si="133"/>
        <v>-80.646096152539798</v>
      </c>
      <c r="P315" s="310">
        <f t="shared" ca="1" si="134"/>
        <v>23</v>
      </c>
      <c r="Q315" s="304">
        <f t="shared" ca="1" si="135"/>
        <v>0</v>
      </c>
      <c r="R315" s="306">
        <f t="shared" ca="1" si="136"/>
        <v>0</v>
      </c>
      <c r="S315" s="307">
        <f t="shared" ca="1" si="137"/>
        <v>4.9930000000000021</v>
      </c>
      <c r="T315" s="304">
        <f t="shared" ca="1" si="117"/>
        <v>48.981330000000021</v>
      </c>
      <c r="U315" s="311">
        <f t="shared" ca="1" si="118"/>
        <v>0</v>
      </c>
      <c r="V315" s="306">
        <f t="shared" ca="1" si="119"/>
        <v>1.1489534161540804</v>
      </c>
      <c r="W315" s="304">
        <f t="shared" ca="1" si="120"/>
        <v>28.81580080512494</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3.9622511066287274</v>
      </c>
      <c r="AH315" s="304">
        <f t="shared" ca="1" si="144"/>
        <v>-5.7143677456219208</v>
      </c>
    </row>
    <row r="316" spans="1:34" x14ac:dyDescent="0.2">
      <c r="A316" s="347">
        <f t="shared" ca="1" si="122"/>
        <v>0.1</v>
      </c>
      <c r="B316" s="304">
        <f t="shared" ca="1" si="123"/>
        <v>26.800000000000093</v>
      </c>
      <c r="D316" s="306">
        <f t="shared" ca="1" si="124"/>
        <v>-0.93801221864701767</v>
      </c>
      <c r="E316" s="307">
        <f t="shared" ca="1" si="125"/>
        <v>-4.1154988783023754</v>
      </c>
      <c r="F316" s="304">
        <f t="shared" ca="1" si="126"/>
        <v>4.2210422811953938</v>
      </c>
      <c r="G316" s="306">
        <f t="shared" ca="1" si="127"/>
        <v>14.196200960262889</v>
      </c>
      <c r="H316" s="307">
        <f t="shared" ca="1" si="128"/>
        <v>-87.163547183303649</v>
      </c>
      <c r="I316" s="304">
        <f t="shared" ca="1" si="129"/>
        <v>88.312038133428729</v>
      </c>
      <c r="J316" s="306">
        <f t="shared" ca="1" si="130"/>
        <v>642.95731107241738</v>
      </c>
      <c r="K316" s="307">
        <f t="shared" ca="1" si="131"/>
        <v>631.97883187701598</v>
      </c>
      <c r="L316" s="304">
        <f t="shared" ca="1" si="116"/>
        <v>901.54941506392811</v>
      </c>
      <c r="M316" s="306">
        <f t="shared" ca="1" si="132"/>
        <v>-1.4093453702034338</v>
      </c>
      <c r="N316" s="304">
        <f t="shared" ca="1" si="133"/>
        <v>-80.749541588959318</v>
      </c>
      <c r="P316" s="310">
        <f t="shared" ca="1" si="134"/>
        <v>23</v>
      </c>
      <c r="Q316" s="304">
        <f t="shared" ca="1" si="135"/>
        <v>0</v>
      </c>
      <c r="R316" s="306">
        <f t="shared" ca="1" si="136"/>
        <v>0</v>
      </c>
      <c r="S316" s="307">
        <f t="shared" ca="1" si="137"/>
        <v>4.9930000000000021</v>
      </c>
      <c r="T316" s="304">
        <f t="shared" ca="1" si="117"/>
        <v>48.981330000000021</v>
      </c>
      <c r="U316" s="311">
        <f t="shared" ca="1" si="118"/>
        <v>0</v>
      </c>
      <c r="V316" s="306">
        <f t="shared" ca="1" si="119"/>
        <v>1.1499539682685966</v>
      </c>
      <c r="W316" s="304">
        <f t="shared" ca="1" si="120"/>
        <v>29.097969943116688</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3.9083189157842204</v>
      </c>
      <c r="AH316" s="304">
        <f t="shared" ca="1" si="144"/>
        <v>-5.7712398968806182</v>
      </c>
    </row>
    <row r="317" spans="1:34" x14ac:dyDescent="0.2">
      <c r="A317" s="347">
        <f t="shared" ca="1" si="122"/>
        <v>0.1</v>
      </c>
      <c r="B317" s="304">
        <f t="shared" ca="1" si="123"/>
        <v>26.900000000000095</v>
      </c>
      <c r="D317" s="306">
        <f t="shared" ca="1" si="124"/>
        <v>-0.93681396386002602</v>
      </c>
      <c r="E317" s="307">
        <f t="shared" ca="1" si="125"/>
        <v>-4.0580366141999855</v>
      </c>
      <c r="F317" s="304">
        <f t="shared" ca="1" si="126"/>
        <v>4.1647666879515368</v>
      </c>
      <c r="G317" s="306">
        <f t="shared" ca="1" si="127"/>
        <v>14.102519563876886</v>
      </c>
      <c r="H317" s="307">
        <f t="shared" ca="1" si="128"/>
        <v>-87.569350844723644</v>
      </c>
      <c r="I317" s="304">
        <f t="shared" ca="1" si="129"/>
        <v>88.697645207839827</v>
      </c>
      <c r="J317" s="306">
        <f t="shared" ca="1" si="130"/>
        <v>644.37224709862437</v>
      </c>
      <c r="K317" s="307">
        <f t="shared" ca="1" si="131"/>
        <v>623.24218697561457</v>
      </c>
      <c r="L317" s="304">
        <f t="shared" ca="1" si="116"/>
        <v>896.46328226931723</v>
      </c>
      <c r="M317" s="306">
        <f t="shared" ca="1" si="132"/>
        <v>-1.4111232785826919</v>
      </c>
      <c r="N317" s="304">
        <f t="shared" ca="1" si="133"/>
        <v>-80.851408235451757</v>
      </c>
      <c r="P317" s="310">
        <f t="shared" ca="1" si="134"/>
        <v>23</v>
      </c>
      <c r="Q317" s="304">
        <f t="shared" ca="1" si="135"/>
        <v>0</v>
      </c>
      <c r="R317" s="306">
        <f t="shared" ca="1" si="136"/>
        <v>0</v>
      </c>
      <c r="S317" s="307">
        <f t="shared" ca="1" si="137"/>
        <v>4.9930000000000021</v>
      </c>
      <c r="T317" s="304">
        <f t="shared" ca="1" si="117"/>
        <v>48.981330000000021</v>
      </c>
      <c r="U317" s="311">
        <f t="shared" ca="1" si="118"/>
        <v>0</v>
      </c>
      <c r="V317" s="306">
        <f t="shared" ca="1" si="119"/>
        <v>1.1509600724150648</v>
      </c>
      <c r="W317" s="304">
        <f t="shared" ca="1" si="120"/>
        <v>29.378313240118374</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3.8546688967333438</v>
      </c>
      <c r="AH317" s="304">
        <f t="shared" ca="1" si="144"/>
        <v>-5.8277528426029797</v>
      </c>
    </row>
    <row r="318" spans="1:34" x14ac:dyDescent="0.2">
      <c r="A318" s="347">
        <f t="shared" ca="1" si="122"/>
        <v>0.1</v>
      </c>
      <c r="B318" s="304">
        <f t="shared" ca="1" si="123"/>
        <v>27.000000000000096</v>
      </c>
      <c r="D318" s="306">
        <f t="shared" ca="1" si="124"/>
        <v>-0.9355131829373825</v>
      </c>
      <c r="E318" s="307">
        <f t="shared" ca="1" si="125"/>
        <v>-4.0009471023639733</v>
      </c>
      <c r="F318" s="304">
        <f t="shared" ca="1" si="126"/>
        <v>4.1088639100564412</v>
      </c>
      <c r="G318" s="306">
        <f t="shared" ca="1" si="127"/>
        <v>14.008968245583148</v>
      </c>
      <c r="H318" s="307">
        <f t="shared" ca="1" si="128"/>
        <v>-87.969445554960046</v>
      </c>
      <c r="I318" s="304">
        <f t="shared" ca="1" si="129"/>
        <v>89.077912764909556</v>
      </c>
      <c r="J318" s="306">
        <f t="shared" ca="1" si="130"/>
        <v>645.77782148909739</v>
      </c>
      <c r="K318" s="307">
        <f t="shared" ca="1" si="131"/>
        <v>614.46524715563044</v>
      </c>
      <c r="L318" s="304">
        <f t="shared" ca="1" si="116"/>
        <v>891.40144418170792</v>
      </c>
      <c r="M318" s="306">
        <f t="shared" ca="1" si="132"/>
        <v>-1.4128742691954601</v>
      </c>
      <c r="N318" s="304">
        <f t="shared" ca="1" si="133"/>
        <v>-80.951732607530403</v>
      </c>
      <c r="P318" s="310">
        <f t="shared" ca="1" si="134"/>
        <v>23</v>
      </c>
      <c r="Q318" s="304">
        <f t="shared" ca="1" si="135"/>
        <v>0</v>
      </c>
      <c r="R318" s="306">
        <f t="shared" ca="1" si="136"/>
        <v>0</v>
      </c>
      <c r="S318" s="307">
        <f t="shared" ca="1" si="137"/>
        <v>4.9930000000000021</v>
      </c>
      <c r="T318" s="304">
        <f t="shared" ca="1" si="117"/>
        <v>48.981330000000021</v>
      </c>
      <c r="U318" s="311">
        <f t="shared" ca="1" si="118"/>
        <v>0</v>
      </c>
      <c r="V318" s="306">
        <f t="shared" ca="1" si="119"/>
        <v>1.1519716755937188</v>
      </c>
      <c r="W318" s="304">
        <f t="shared" ca="1" si="120"/>
        <v>29.656799728613748</v>
      </c>
      <c r="Y318" s="314" t="str">
        <f t="shared" ca="1" si="138"/>
        <v/>
      </c>
      <c r="Z318" s="315" t="str">
        <f t="shared" ca="1" si="139"/>
        <v/>
      </c>
      <c r="AA318" s="316" t="str">
        <f t="shared" ca="1" si="140"/>
        <v/>
      </c>
      <c r="AC318" s="310">
        <f t="shared" ca="1" si="141"/>
        <v>27.000000000000096</v>
      </c>
      <c r="AD318" s="323">
        <f t="shared" ca="1" si="142"/>
        <v>645.77782148909739</v>
      </c>
      <c r="AE318" s="324" t="e">
        <f t="shared" ca="1" si="121"/>
        <v>#N/A</v>
      </c>
      <c r="AG318" s="306">
        <f t="shared" ca="1" si="143"/>
        <v>3.8013100208397681</v>
      </c>
      <c r="AH318" s="304">
        <f t="shared" ca="1" si="144"/>
        <v>-5.8839001081751174</v>
      </c>
    </row>
    <row r="319" spans="1:34" x14ac:dyDescent="0.2">
      <c r="A319" s="347">
        <f t="shared" ca="1" si="122"/>
        <v>0.1</v>
      </c>
      <c r="B319" s="304">
        <f t="shared" ca="1" si="123"/>
        <v>27.100000000000097</v>
      </c>
      <c r="D319" s="306">
        <f t="shared" ca="1" si="124"/>
        <v>-0.93411175414316294</v>
      </c>
      <c r="E319" s="307">
        <f t="shared" ca="1" si="125"/>
        <v>-3.9442366077349504</v>
      </c>
      <c r="F319" s="304">
        <f t="shared" ca="1" si="126"/>
        <v>4.0533402505865368</v>
      </c>
      <c r="G319" s="306">
        <f t="shared" ca="1" si="127"/>
        <v>13.915557070168832</v>
      </c>
      <c r="H319" s="307">
        <f t="shared" ca="1" si="128"/>
        <v>-88.363869215733544</v>
      </c>
      <c r="I319" s="304">
        <f t="shared" ca="1" si="129"/>
        <v>89.452870894948859</v>
      </c>
      <c r="J319" s="306">
        <f t="shared" ca="1" si="130"/>
        <v>647.17404775488501</v>
      </c>
      <c r="K319" s="307">
        <f t="shared" ca="1" si="131"/>
        <v>605.64858141709578</v>
      </c>
      <c r="L319" s="304">
        <f t="shared" ca="1" si="116"/>
        <v>886.36586817181922</v>
      </c>
      <c r="M319" s="306">
        <f t="shared" ca="1" si="132"/>
        <v>-1.4145989592456953</v>
      </c>
      <c r="N319" s="304">
        <f t="shared" ca="1" si="133"/>
        <v>-81.050550068377092</v>
      </c>
      <c r="P319" s="310">
        <f t="shared" ca="1" si="134"/>
        <v>23</v>
      </c>
      <c r="Q319" s="304">
        <f t="shared" ca="1" si="135"/>
        <v>0</v>
      </c>
      <c r="R319" s="306">
        <f t="shared" ca="1" si="136"/>
        <v>0</v>
      </c>
      <c r="S319" s="307">
        <f t="shared" ca="1" si="137"/>
        <v>4.9930000000000021</v>
      </c>
      <c r="T319" s="304">
        <f t="shared" ca="1" si="117"/>
        <v>48.981330000000021</v>
      </c>
      <c r="U319" s="311">
        <f t="shared" ca="1" si="118"/>
        <v>0</v>
      </c>
      <c r="V319" s="306">
        <f t="shared" ca="1" si="119"/>
        <v>1.1529887251008415</v>
      </c>
      <c r="W319" s="304">
        <f t="shared" ca="1" si="120"/>
        <v>29.933399784933407</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3.7482508879567087</v>
      </c>
      <c r="AH319" s="304">
        <f t="shared" ca="1" si="144"/>
        <v>-5.9396754914107222</v>
      </c>
    </row>
    <row r="320" spans="1:34" x14ac:dyDescent="0.2">
      <c r="A320" s="347">
        <f t="shared" ca="1" si="122"/>
        <v>0.1</v>
      </c>
      <c r="B320" s="304">
        <f t="shared" ca="1" si="123"/>
        <v>27.200000000000099</v>
      </c>
      <c r="D320" s="306">
        <f t="shared" ca="1" si="124"/>
        <v>-0.932611558035633</v>
      </c>
      <c r="E320" s="307">
        <f t="shared" ca="1" si="125"/>
        <v>-3.8879111229398813</v>
      </c>
      <c r="F320" s="304">
        <f t="shared" ca="1" si="126"/>
        <v>3.9982017480439005</v>
      </c>
      <c r="G320" s="306">
        <f t="shared" ca="1" si="127"/>
        <v>13.822295914365268</v>
      </c>
      <c r="H320" s="307">
        <f t="shared" ca="1" si="128"/>
        <v>-88.752660328027531</v>
      </c>
      <c r="I320" s="304">
        <f t="shared" ca="1" si="129"/>
        <v>89.822550507355956</v>
      </c>
      <c r="J320" s="306">
        <f t="shared" ca="1" si="130"/>
        <v>648.56094040411176</v>
      </c>
      <c r="K320" s="307">
        <f t="shared" ca="1" si="131"/>
        <v>596.7927549399077</v>
      </c>
      <c r="L320" s="304">
        <f t="shared" ca="1" si="116"/>
        <v>881.35854552312048</v>
      </c>
      <c r="M320" s="306">
        <f t="shared" ca="1" si="132"/>
        <v>-1.4162979466026455</v>
      </c>
      <c r="N320" s="304">
        <f t="shared" ca="1" si="133"/>
        <v>-81.147894873376416</v>
      </c>
      <c r="P320" s="310">
        <f t="shared" ca="1" si="134"/>
        <v>23</v>
      </c>
      <c r="Q320" s="304">
        <f t="shared" ca="1" si="135"/>
        <v>0</v>
      </c>
      <c r="R320" s="306">
        <f t="shared" ca="1" si="136"/>
        <v>0</v>
      </c>
      <c r="S320" s="307">
        <f t="shared" ca="1" si="137"/>
        <v>4.9930000000000021</v>
      </c>
      <c r="T320" s="304">
        <f t="shared" ca="1" si="117"/>
        <v>48.981330000000021</v>
      </c>
      <c r="U320" s="311">
        <f t="shared" ca="1" si="118"/>
        <v>0</v>
      </c>
      <c r="V320" s="306">
        <f t="shared" ca="1" si="119"/>
        <v>1.1540111685348637</v>
      </c>
      <c r="W320" s="304">
        <f t="shared" ca="1" si="120"/>
        <v>30.208085112317711</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3.6954997343565177</v>
      </c>
      <c r="AH320" s="304">
        <f t="shared" ca="1" si="144"/>
        <v>-5.9950730592696564</v>
      </c>
    </row>
    <row r="321" spans="1:34" x14ac:dyDescent="0.2">
      <c r="A321" s="347">
        <f t="shared" ca="1" si="122"/>
        <v>0.1</v>
      </c>
      <c r="B321" s="304">
        <f t="shared" ca="1" si="123"/>
        <v>27.3000000000001</v>
      </c>
      <c r="D321" s="306">
        <f t="shared" ca="1" si="124"/>
        <v>-0.931014476277367</v>
      </c>
      <c r="E321" s="307">
        <f t="shared" ca="1" si="125"/>
        <v>-3.8319763716933828</v>
      </c>
      <c r="F321" s="304">
        <f t="shared" ca="1" si="126"/>
        <v>3.9434541798091685</v>
      </c>
      <c r="G321" s="306">
        <f t="shared" ca="1" si="127"/>
        <v>13.729194466737532</v>
      </c>
      <c r="H321" s="307">
        <f t="shared" ca="1" si="128"/>
        <v>-89.135857965196863</v>
      </c>
      <c r="I321" s="304">
        <f t="shared" ca="1" si="129"/>
        <v>90.186983295247458</v>
      </c>
      <c r="J321" s="306">
        <f t="shared" ca="1" si="130"/>
        <v>649.93851492316685</v>
      </c>
      <c r="K321" s="307">
        <f t="shared" ca="1" si="131"/>
        <v>587.89832902524643</v>
      </c>
      <c r="L321" s="304">
        <f t="shared" ca="1" si="116"/>
        <v>876.38149139014138</v>
      </c>
      <c r="M321" s="306">
        <f t="shared" ca="1" si="132"/>
        <v>-1.4179718105430106</v>
      </c>
      <c r="N321" s="304">
        <f t="shared" ca="1" si="133"/>
        <v>-81.243800212638476</v>
      </c>
      <c r="P321" s="310">
        <f t="shared" ca="1" si="134"/>
        <v>23</v>
      </c>
      <c r="Q321" s="304">
        <f t="shared" ca="1" si="135"/>
        <v>0</v>
      </c>
      <c r="R321" s="306">
        <f t="shared" ca="1" si="136"/>
        <v>0</v>
      </c>
      <c r="S321" s="307">
        <f t="shared" ca="1" si="137"/>
        <v>4.9930000000000021</v>
      </c>
      <c r="T321" s="304">
        <f t="shared" ca="1" si="117"/>
        <v>48.981330000000021</v>
      </c>
      <c r="U321" s="311">
        <f t="shared" ca="1" si="118"/>
        <v>0</v>
      </c>
      <c r="V321" s="306">
        <f t="shared" ca="1" si="119"/>
        <v>1.1550389538022334</v>
      </c>
      <c r="W321" s="304">
        <f t="shared" ca="1" si="120"/>
        <v>30.480828723460718</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3.6430644405211847</v>
      </c>
      <c r="AH321" s="304">
        <f t="shared" ca="1" si="144"/>
        <v>-6.0500871444657918</v>
      </c>
    </row>
    <row r="322" spans="1:34" x14ac:dyDescent="0.2">
      <c r="A322" s="347">
        <f t="shared" ca="1" si="122"/>
        <v>0.1</v>
      </c>
      <c r="B322" s="304">
        <f t="shared" ca="1" si="123"/>
        <v>27.400000000000102</v>
      </c>
      <c r="D322" s="306">
        <f t="shared" ca="1" si="124"/>
        <v>-0.9293223904832385</v>
      </c>
      <c r="E322" s="307">
        <f t="shared" ca="1" si="125"/>
        <v>-3.7764378123070328</v>
      </c>
      <c r="F322" s="304">
        <f t="shared" ca="1" si="126"/>
        <v>3.8891030657049717</v>
      </c>
      <c r="G322" s="306">
        <f t="shared" ca="1" si="127"/>
        <v>13.636262227689208</v>
      </c>
      <c r="H322" s="307">
        <f t="shared" ca="1" si="128"/>
        <v>-89.513501746427565</v>
      </c>
      <c r="I322" s="304">
        <f t="shared" ca="1" si="129"/>
        <v>90.546201700844378</v>
      </c>
      <c r="J322" s="306">
        <f t="shared" ca="1" si="130"/>
        <v>651.30678775788817</v>
      </c>
      <c r="K322" s="307">
        <f t="shared" ca="1" si="131"/>
        <v>578.96586103966524</v>
      </c>
      <c r="L322" s="304">
        <f t="shared" ca="1" si="116"/>
        <v>871.43674470893166</v>
      </c>
      <c r="M322" s="306">
        <f t="shared" ca="1" si="132"/>
        <v>-1.4196211124598044</v>
      </c>
      <c r="N322" s="304">
        <f t="shared" ca="1" si="133"/>
        <v>-81.338298251613594</v>
      </c>
      <c r="P322" s="310">
        <f t="shared" ca="1" si="134"/>
        <v>23</v>
      </c>
      <c r="Q322" s="304">
        <f t="shared" ca="1" si="135"/>
        <v>0</v>
      </c>
      <c r="R322" s="306">
        <f t="shared" ca="1" si="136"/>
        <v>0</v>
      </c>
      <c r="S322" s="307">
        <f t="shared" ca="1" si="137"/>
        <v>4.9930000000000021</v>
      </c>
      <c r="T322" s="304">
        <f t="shared" ca="1" si="117"/>
        <v>48.981330000000021</v>
      </c>
      <c r="U322" s="311">
        <f t="shared" ca="1" si="118"/>
        <v>0</v>
      </c>
      <c r="V322" s="306">
        <f t="shared" ca="1" si="119"/>
        <v>1.1560720291230651</v>
      </c>
      <c r="W322" s="304">
        <f t="shared" ca="1" si="120"/>
        <v>30.751604922569477</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3.5909525388019787</v>
      </c>
      <c r="AH322" s="304">
        <f t="shared" ca="1" si="144"/>
        <v>-6.1047123419709006</v>
      </c>
    </row>
    <row r="323" spans="1:34" x14ac:dyDescent="0.2">
      <c r="A323" s="347">
        <f t="shared" ca="1" si="122"/>
        <v>0.1</v>
      </c>
      <c r="B323" s="304">
        <f t="shared" ca="1" si="123"/>
        <v>27.500000000000103</v>
      </c>
      <c r="D323" s="306">
        <f t="shared" ca="1" si="124"/>
        <v>-0.92753718110593597</v>
      </c>
      <c r="E323" s="307">
        <f t="shared" ca="1" si="125"/>
        <v>-3.7213006412995293</v>
      </c>
      <c r="F323" s="304">
        <f t="shared" ca="1" si="126"/>
        <v>3.8351536716630057</v>
      </c>
      <c r="G323" s="306">
        <f t="shared" ca="1" si="127"/>
        <v>13.543508509578615</v>
      </c>
      <c r="H323" s="307">
        <f t="shared" ca="1" si="128"/>
        <v>-89.885631810557513</v>
      </c>
      <c r="I323" s="304">
        <f t="shared" ca="1" si="129"/>
        <v>90.900238881601055</v>
      </c>
      <c r="J323" s="306">
        <f t="shared" ca="1" si="130"/>
        <v>652.66577629475159</v>
      </c>
      <c r="K323" s="307">
        <f t="shared" ca="1" si="131"/>
        <v>569.99590436181597</v>
      </c>
      <c r="L323" s="304">
        <f t="shared" ca="1" si="116"/>
        <v>866.52636805562656</v>
      </c>
      <c r="M323" s="306">
        <f t="shared" ca="1" si="132"/>
        <v>-1.4212463965396167</v>
      </c>
      <c r="N323" s="304">
        <f t="shared" ca="1" si="133"/>
        <v>-81.43142016989664</v>
      </c>
      <c r="P323" s="310">
        <f t="shared" ca="1" si="134"/>
        <v>23</v>
      </c>
      <c r="Q323" s="304">
        <f t="shared" ca="1" si="135"/>
        <v>0</v>
      </c>
      <c r="R323" s="306">
        <f t="shared" ca="1" si="136"/>
        <v>0</v>
      </c>
      <c r="S323" s="307">
        <f t="shared" ca="1" si="137"/>
        <v>4.9930000000000021</v>
      </c>
      <c r="T323" s="304">
        <f t="shared" ca="1" si="117"/>
        <v>48.981330000000021</v>
      </c>
      <c r="U323" s="311">
        <f t="shared" ca="1" si="118"/>
        <v>0</v>
      </c>
      <c r="V323" s="306">
        <f t="shared" ca="1" si="119"/>
        <v>1.1571103430365621</v>
      </c>
      <c r="W323" s="304">
        <f t="shared" ca="1" si="120"/>
        <v>31.020389286971479</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3.5391712209554438</v>
      </c>
      <c r="AH323" s="304">
        <f t="shared" ca="1" si="144"/>
        <v>-6.1589435054214832</v>
      </c>
    </row>
    <row r="324" spans="1:34" x14ac:dyDescent="0.2">
      <c r="A324" s="347">
        <f t="shared" ca="1" si="122"/>
        <v>0.1</v>
      </c>
      <c r="B324" s="304">
        <f t="shared" ca="1" si="123"/>
        <v>27.600000000000104</v>
      </c>
      <c r="D324" s="306">
        <f t="shared" ca="1" si="124"/>
        <v>-0.92566072635864216</v>
      </c>
      <c r="E324" s="307">
        <f t="shared" ca="1" si="125"/>
        <v>-3.6665697971009088</v>
      </c>
      <c r="F324" s="304">
        <f t="shared" ca="1" si="126"/>
        <v>3.781611013488221</v>
      </c>
      <c r="G324" s="306">
        <f t="shared" ca="1" si="127"/>
        <v>13.45094243694275</v>
      </c>
      <c r="H324" s="307">
        <f t="shared" ca="1" si="128"/>
        <v>-90.252288790267599</v>
      </c>
      <c r="I324" s="304">
        <f t="shared" ca="1" si="129"/>
        <v>91.249128677066338</v>
      </c>
      <c r="J324" s="306">
        <f t="shared" ca="1" si="130"/>
        <v>654.0154988420777</v>
      </c>
      <c r="K324" s="307">
        <f t="shared" ca="1" si="131"/>
        <v>560.9890083317747</v>
      </c>
      <c r="L324" s="304">
        <f t="shared" ref="L324:L387" ca="1" si="145">SQRT(pos_x^2+pos_z^2)</f>
        <v>861.65244744892345</v>
      </c>
      <c r="M324" s="306">
        <f t="shared" ca="1" si="132"/>
        <v>-1.4228481904098873</v>
      </c>
      <c r="N324" s="304">
        <f t="shared" ca="1" si="133"/>
        <v>-81.523196198313073</v>
      </c>
      <c r="P324" s="310">
        <f t="shared" ca="1" si="134"/>
        <v>23</v>
      </c>
      <c r="Q324" s="304">
        <f t="shared" ca="1" si="135"/>
        <v>0</v>
      </c>
      <c r="R324" s="306">
        <f t="shared" ca="1" si="136"/>
        <v>0</v>
      </c>
      <c r="S324" s="307">
        <f t="shared" ca="1" si="137"/>
        <v>4.9930000000000021</v>
      </c>
      <c r="T324" s="304">
        <f t="shared" ref="T324:T387" ca="1" si="146">m*g</f>
        <v>48.981330000000021</v>
      </c>
      <c r="U324" s="311">
        <f t="shared" ref="U324:U387" ca="1" si="147">IF(pos_xz&lt;L_rampe,Poids*COS(Beta),0)</f>
        <v>0</v>
      </c>
      <c r="V324" s="306">
        <f t="shared" ref="V324:V387" ca="1" si="148">Rho_moyen*(20000-Alt_rampe-pos_z)/(20000+Alt_rampe+pos_z)</f>
        <v>1.1581538444062249</v>
      </c>
      <c r="W324" s="304">
        <f t="shared" ref="W324:W387" ca="1" si="149">1/2*Rho*Sref*Cx*vit_xz^2</f>
        <v>31.287158648303542</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3.4877273455622593</v>
      </c>
      <c r="AH324" s="304">
        <f t="shared" ca="1" si="144"/>
        <v>-6.2127757434351025</v>
      </c>
    </row>
    <row r="325" spans="1:34" x14ac:dyDescent="0.2">
      <c r="A325" s="347">
        <f t="shared" ref="A325:A388" ca="1" si="151">IF(B324+0.01&lt;=T_ini+ROUNDUP(Temps_fin_propu,0), 0.01, IF(K324&gt;0, 0.1, 0.0001))</f>
        <v>0.1</v>
      </c>
      <c r="B325" s="304">
        <f t="shared" ref="B325:B388" ca="1" si="152">B324+pas</f>
        <v>27.700000000000106</v>
      </c>
      <c r="D325" s="306">
        <f t="shared" ref="D325:D388" ca="1" si="153">IF(AND(L324&lt;L_rampe,Poussee&lt;Poids*SIN(M324)),0,(-W324+Poussee)/m*COS(M324)-U324/m*SIN(M324))</f>
        <v>-0.92369490117446784</v>
      </c>
      <c r="E325" s="307">
        <f t="shared" ref="E325:E388" ca="1" si="154">IF(AND(L324&lt;L_rampe,Poussee&lt;Poids*SIN(M324)),0,(-W324+Poussee)/m*SIN(M324)+U324/m*COS(M324)-Poids/m)</f>
        <v>-3.6122499638438814</v>
      </c>
      <c r="F325" s="304">
        <f t="shared" ref="F325:F388" ca="1" si="155">SQRT(acc_x^2+acc_z^2)</f>
        <v>3.7284798607134562</v>
      </c>
      <c r="G325" s="306">
        <f t="shared" ref="G325:G388" ca="1" si="156">G324+acc_x*pas</f>
        <v>13.358572946825303</v>
      </c>
      <c r="H325" s="307">
        <f t="shared" ref="H325:H388" ca="1" si="157">H324+acc_z*pas</f>
        <v>-90.613513786651993</v>
      </c>
      <c r="I325" s="304">
        <f t="shared" ref="I325:I388" ca="1" si="158">SQRT(vit_x^2+vit_z^2)</f>
        <v>91.592905576466038</v>
      </c>
      <c r="J325" s="306">
        <f t="shared" ref="J325:J388" ca="1" si="159">J324+0.5*(vit_x+G324)*pas*(K324&gt;=0)</f>
        <v>655.35597461126611</v>
      </c>
      <c r="K325" s="307">
        <f t="shared" ref="K325:K388" ca="1" si="160">K324+0.5*(vit_z+H324)*pas</f>
        <v>551.94571820292867</v>
      </c>
      <c r="L325" s="304">
        <f t="shared" ca="1" si="145"/>
        <v>856.81709209213909</v>
      </c>
      <c r="M325" s="306">
        <f t="shared" ref="M325:M388" ca="1" si="161">IF(AND(L324&gt;L_rampe,G325&gt;0),ATAN2(G325,H325),$M$4)</f>
        <v>-1.4244270057577</v>
      </c>
      <c r="N325" s="304">
        <f t="shared" ref="N325:N388" ca="1" si="162">DEGREES(Beta)</f>
        <v>-81.613655654373218</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4.9930000000000021</v>
      </c>
      <c r="T325" s="304">
        <f t="shared" ca="1" si="146"/>
        <v>48.981330000000021</v>
      </c>
      <c r="U325" s="311">
        <f t="shared" ca="1" si="147"/>
        <v>0</v>
      </c>
      <c r="V325" s="306">
        <f t="shared" ca="1" si="148"/>
        <v>1.1592024824248408</v>
      </c>
      <c r="W325" s="304">
        <f t="shared" ca="1" si="149"/>
        <v>31.55189107331374</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3.4366274453346204</v>
      </c>
      <c r="AH325" s="304">
        <f t="shared" ref="AH325:AH388" ca="1" si="173">IF(AND(L324&lt;L_rampe,Poussee&lt;Poids*SIN(M324)), g*SIN(M324), (-W324+Poussee)/m)</f>
        <v>-6.2662044158428856</v>
      </c>
    </row>
    <row r="326" spans="1:34" x14ac:dyDescent="0.2">
      <c r="A326" s="347">
        <f t="shared" ca="1" si="151"/>
        <v>0.1</v>
      </c>
      <c r="B326" s="304">
        <f t="shared" ca="1" si="152"/>
        <v>27.800000000000107</v>
      </c>
      <c r="D326" s="306">
        <f t="shared" ca="1" si="153"/>
        <v>-0.9216415762022685</v>
      </c>
      <c r="E326" s="307">
        <f t="shared" ca="1" si="154"/>
        <v>-3.5583455752357862</v>
      </c>
      <c r="F326" s="304">
        <f t="shared" ca="1" si="155"/>
        <v>3.6757647405383143</v>
      </c>
      <c r="G326" s="306">
        <f t="shared" ca="1" si="156"/>
        <v>13.266408789205077</v>
      </c>
      <c r="H326" s="307">
        <f t="shared" ca="1" si="157"/>
        <v>-90.969348344175572</v>
      </c>
      <c r="I326" s="304">
        <f t="shared" ca="1" si="158"/>
        <v>91.93160468699682</v>
      </c>
      <c r="J326" s="306">
        <f t="shared" ca="1" si="159"/>
        <v>656.68722369806767</v>
      </c>
      <c r="K326" s="307">
        <f t="shared" ca="1" si="160"/>
        <v>542.86657509638735</v>
      </c>
      <c r="L326" s="304">
        <f t="shared" ca="1" si="145"/>
        <v>852.02243405039371</v>
      </c>
      <c r="M326" s="306">
        <f t="shared" ca="1" si="161"/>
        <v>-1.425983338921532</v>
      </c>
      <c r="N326" s="304">
        <f t="shared" ca="1" si="162"/>
        <v>-81.702826976177036</v>
      </c>
      <c r="P326" s="310">
        <f t="shared" ca="1" si="163"/>
        <v>23</v>
      </c>
      <c r="Q326" s="304">
        <f t="shared" ca="1" si="164"/>
        <v>0</v>
      </c>
      <c r="R326" s="306">
        <f t="shared" ca="1" si="165"/>
        <v>0</v>
      </c>
      <c r="S326" s="307">
        <f t="shared" ca="1" si="166"/>
        <v>4.9930000000000021</v>
      </c>
      <c r="T326" s="304">
        <f t="shared" ca="1" si="146"/>
        <v>48.981330000000021</v>
      </c>
      <c r="U326" s="311">
        <f t="shared" ca="1" si="147"/>
        <v>0</v>
      </c>
      <c r="V326" s="306">
        <f t="shared" ca="1" si="148"/>
        <v>1.1602562066192601</v>
      </c>
      <c r="W326" s="304">
        <f t="shared" ca="1" si="149"/>
        <v>31.81456584430779</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3.3858777343172086</v>
      </c>
      <c r="AH326" s="304">
        <f t="shared" ca="1" si="173"/>
        <v>-6.3192251298445274</v>
      </c>
    </row>
    <row r="327" spans="1:34" x14ac:dyDescent="0.2">
      <c r="A327" s="347">
        <f t="shared" ca="1" si="151"/>
        <v>0.1</v>
      </c>
      <c r="B327" s="304">
        <f t="shared" ca="1" si="152"/>
        <v>27.900000000000109</v>
      </c>
      <c r="D327" s="306">
        <f t="shared" ca="1" si="153"/>
        <v>-0.91950261683838486</v>
      </c>
      <c r="E327" s="307">
        <f t="shared" ca="1" si="154"/>
        <v>-3.5048608185045937</v>
      </c>
      <c r="F327" s="304">
        <f t="shared" ca="1" si="155"/>
        <v>3.6234699418459826</v>
      </c>
      <c r="G327" s="306">
        <f t="shared" ca="1" si="156"/>
        <v>13.174458527521239</v>
      </c>
      <c r="H327" s="307">
        <f t="shared" ca="1" si="157"/>
        <v>-91.319834426026034</v>
      </c>
      <c r="I327" s="304">
        <f t="shared" ca="1" si="158"/>
        <v>92.265261702821746</v>
      </c>
      <c r="J327" s="306">
        <f t="shared" ca="1" si="159"/>
        <v>658.00926706390396</v>
      </c>
      <c r="K327" s="307">
        <f t="shared" ca="1" si="160"/>
        <v>533.75211595787732</v>
      </c>
      <c r="L327" s="304">
        <f t="shared" ca="1" si="145"/>
        <v>847.27062785835278</v>
      </c>
      <c r="M327" s="306">
        <f t="shared" ca="1" si="161"/>
        <v>-1.4275176714573039</v>
      </c>
      <c r="N327" s="304">
        <f t="shared" ca="1" si="162"/>
        <v>-81.790737754846376</v>
      </c>
      <c r="P327" s="310">
        <f t="shared" ca="1" si="163"/>
        <v>23</v>
      </c>
      <c r="Q327" s="304">
        <f t="shared" ca="1" si="164"/>
        <v>0</v>
      </c>
      <c r="R327" s="306">
        <f t="shared" ca="1" si="165"/>
        <v>0</v>
      </c>
      <c r="S327" s="307">
        <f t="shared" ca="1" si="166"/>
        <v>4.9930000000000021</v>
      </c>
      <c r="T327" s="304">
        <f t="shared" ca="1" si="146"/>
        <v>48.981330000000021</v>
      </c>
      <c r="U327" s="311">
        <f t="shared" ca="1" si="147"/>
        <v>0</v>
      </c>
      <c r="V327" s="306">
        <f t="shared" ca="1" si="148"/>
        <v>1.1613149668549609</v>
      </c>
      <c r="W327" s="304">
        <f t="shared" ca="1" si="149"/>
        <v>32.075163439270732</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3.3354841149862668</v>
      </c>
      <c r="AH327" s="304">
        <f t="shared" ca="1" si="173"/>
        <v>-6.3718337360920838</v>
      </c>
    </row>
    <row r="328" spans="1:34" x14ac:dyDescent="0.2">
      <c r="A328" s="347">
        <f t="shared" ca="1" si="151"/>
        <v>0.1</v>
      </c>
      <c r="B328" s="304">
        <f t="shared" ca="1" si="152"/>
        <v>28.00000000000011</v>
      </c>
      <c r="D328" s="306">
        <f t="shared" ca="1" si="153"/>
        <v>-0.91727988229389645</v>
      </c>
      <c r="E328" s="307">
        <f t="shared" ca="1" si="154"/>
        <v>-3.4517996384126333</v>
      </c>
      <c r="F328" s="304">
        <f t="shared" ca="1" si="155"/>
        <v>3.5715995192919783</v>
      </c>
      <c r="G328" s="306">
        <f t="shared" ca="1" si="156"/>
        <v>13.082730539291848</v>
      </c>
      <c r="H328" s="307">
        <f t="shared" ca="1" si="157"/>
        <v>-91.665014389867295</v>
      </c>
      <c r="I328" s="304">
        <f t="shared" ca="1" si="158"/>
        <v>92.593912874758118</v>
      </c>
      <c r="J328" s="306">
        <f t="shared" ca="1" si="159"/>
        <v>659.32212651724467</v>
      </c>
      <c r="K328" s="307">
        <f t="shared" ca="1" si="160"/>
        <v>524.60287351708268</v>
      </c>
      <c r="L328" s="304">
        <f t="shared" ca="1" si="145"/>
        <v>842.56385005387085</v>
      </c>
      <c r="M328" s="306">
        <f t="shared" ca="1" si="161"/>
        <v>-1.4290304706800045</v>
      </c>
      <c r="N328" s="304">
        <f t="shared" ca="1" si="162"/>
        <v>-81.877414765557788</v>
      </c>
      <c r="P328" s="310">
        <f t="shared" ca="1" si="163"/>
        <v>23</v>
      </c>
      <c r="Q328" s="304">
        <f t="shared" ca="1" si="164"/>
        <v>0</v>
      </c>
      <c r="R328" s="306">
        <f t="shared" ca="1" si="165"/>
        <v>0</v>
      </c>
      <c r="S328" s="307">
        <f t="shared" ca="1" si="166"/>
        <v>4.9930000000000021</v>
      </c>
      <c r="T328" s="304">
        <f t="shared" ca="1" si="146"/>
        <v>48.981330000000021</v>
      </c>
      <c r="U328" s="311">
        <f t="shared" ca="1" si="147"/>
        <v>0</v>
      </c>
      <c r="V328" s="306">
        <f t="shared" ca="1" si="148"/>
        <v>1.1623787133404053</v>
      </c>
      <c r="W328" s="304">
        <f t="shared" ca="1" si="149"/>
        <v>32.333665511693482</v>
      </c>
      <c r="Y328" s="314" t="str">
        <f t="shared" ca="1" si="167"/>
        <v/>
      </c>
      <c r="Z328" s="315" t="str">
        <f t="shared" ca="1" si="168"/>
        <v/>
      </c>
      <c r="AA328" s="316" t="str">
        <f t="shared" ca="1" si="169"/>
        <v/>
      </c>
      <c r="AC328" s="310">
        <f t="shared" ca="1" si="170"/>
        <v>28.00000000000011</v>
      </c>
      <c r="AD328" s="323">
        <f t="shared" ca="1" si="171"/>
        <v>659.32212651724467</v>
      </c>
      <c r="AE328" s="324" t="e">
        <f t="shared" ca="1" si="150"/>
        <v>#N/A</v>
      </c>
      <c r="AG328" s="306">
        <f t="shared" ca="1" si="172"/>
        <v>3.285452185250529</v>
      </c>
      <c r="AH328" s="304">
        <f t="shared" ca="1" si="173"/>
        <v>-6.4240263247087359</v>
      </c>
    </row>
    <row r="329" spans="1:34" x14ac:dyDescent="0.2">
      <c r="A329" s="347">
        <f t="shared" ca="1" si="151"/>
        <v>0.1</v>
      </c>
      <c r="B329" s="304">
        <f t="shared" ca="1" si="152"/>
        <v>28.100000000000112</v>
      </c>
      <c r="D329" s="306">
        <f t="shared" ca="1" si="153"/>
        <v>-0.91497522469692483</v>
      </c>
      <c r="E329" s="307">
        <f t="shared" ca="1" si="154"/>
        <v>-3.3991657413318883</v>
      </c>
      <c r="F329" s="304">
        <f t="shared" ca="1" si="155"/>
        <v>3.5201572974589577</v>
      </c>
      <c r="G329" s="306">
        <f t="shared" ca="1" si="156"/>
        <v>12.991233016822155</v>
      </c>
      <c r="H329" s="307">
        <f t="shared" ca="1" si="157"/>
        <v>-92.004930964000479</v>
      </c>
      <c r="I329" s="304">
        <f t="shared" ca="1" si="158"/>
        <v>92.917594980648659</v>
      </c>
      <c r="J329" s="306">
        <f t="shared" ca="1" si="159"/>
        <v>660.62582469505037</v>
      </c>
      <c r="K329" s="307">
        <f t="shared" ca="1" si="160"/>
        <v>515.4193762493893</v>
      </c>
      <c r="L329" s="304">
        <f t="shared" ca="1" si="145"/>
        <v>837.90429863280019</v>
      </c>
      <c r="M329" s="306">
        <f t="shared" ca="1" si="161"/>
        <v>-1.4305221901820966</v>
      </c>
      <c r="N329" s="304">
        <f t="shared" ca="1" si="162"/>
        <v>-81.962883997245029</v>
      </c>
      <c r="P329" s="310">
        <f t="shared" ca="1" si="163"/>
        <v>23</v>
      </c>
      <c r="Q329" s="304">
        <f t="shared" ca="1" si="164"/>
        <v>0</v>
      </c>
      <c r="R329" s="306">
        <f t="shared" ca="1" si="165"/>
        <v>0</v>
      </c>
      <c r="S329" s="307">
        <f t="shared" ca="1" si="166"/>
        <v>4.9930000000000021</v>
      </c>
      <c r="T329" s="304">
        <f t="shared" ca="1" si="146"/>
        <v>48.981330000000021</v>
      </c>
      <c r="U329" s="311">
        <f t="shared" ca="1" si="147"/>
        <v>0</v>
      </c>
      <c r="V329" s="306">
        <f t="shared" ca="1" si="148"/>
        <v>1.1634473966311938</v>
      </c>
      <c r="W329" s="304">
        <f t="shared" ca="1" si="149"/>
        <v>32.590054870133905</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3.2357872453575807</v>
      </c>
      <c r="AH329" s="304">
        <f t="shared" ca="1" si="173"/>
        <v>-6.4757992212484412</v>
      </c>
    </row>
    <row r="330" spans="1:34" x14ac:dyDescent="0.2">
      <c r="A330" s="347">
        <f t="shared" ca="1" si="151"/>
        <v>0.1</v>
      </c>
      <c r="B330" s="304">
        <f t="shared" ca="1" si="152"/>
        <v>28.200000000000113</v>
      </c>
      <c r="D330" s="306">
        <f t="shared" ca="1" si="153"/>
        <v>-0.91259048822950728</v>
      </c>
      <c r="E330" s="307">
        <f t="shared" ca="1" si="154"/>
        <v>-3.3469625993747449</v>
      </c>
      <c r="F330" s="304">
        <f t="shared" ca="1" si="155"/>
        <v>3.4691468750717833</v>
      </c>
      <c r="G330" s="306">
        <f t="shared" ca="1" si="156"/>
        <v>12.899973967999205</v>
      </c>
      <c r="H330" s="307">
        <f t="shared" ca="1" si="157"/>
        <v>-92.339627223937953</v>
      </c>
      <c r="I330" s="304">
        <f t="shared" ca="1" si="158"/>
        <v>93.236345296407237</v>
      </c>
      <c r="J330" s="306">
        <f t="shared" ca="1" si="159"/>
        <v>661.92038504429149</v>
      </c>
      <c r="K330" s="307">
        <f t="shared" ca="1" si="160"/>
        <v>506.20214833999239</v>
      </c>
      <c r="L330" s="304">
        <f t="shared" ca="1" si="145"/>
        <v>833.29419242018412</v>
      </c>
      <c r="M330" s="306">
        <f t="shared" ca="1" si="161"/>
        <v>-1.4319932703298373</v>
      </c>
      <c r="N330" s="304">
        <f t="shared" ca="1" si="162"/>
        <v>-82.04717068103605</v>
      </c>
      <c r="P330" s="310">
        <f t="shared" ca="1" si="163"/>
        <v>23</v>
      </c>
      <c r="Q330" s="304">
        <f t="shared" ca="1" si="164"/>
        <v>0</v>
      </c>
      <c r="R330" s="306">
        <f t="shared" ca="1" si="165"/>
        <v>0</v>
      </c>
      <c r="S330" s="307">
        <f t="shared" ca="1" si="166"/>
        <v>4.9930000000000021</v>
      </c>
      <c r="T330" s="304">
        <f t="shared" ca="1" si="146"/>
        <v>48.981330000000021</v>
      </c>
      <c r="U330" s="311">
        <f t="shared" ca="1" si="147"/>
        <v>0</v>
      </c>
      <c r="V330" s="306">
        <f t="shared" ca="1" si="148"/>
        <v>1.1645209676340107</v>
      </c>
      <c r="W330" s="304">
        <f t="shared" ca="1" si="149"/>
        <v>32.84431545754024</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3.1864943047084138</v>
      </c>
      <c r="AH330" s="304">
        <f t="shared" ca="1" si="173"/>
        <v>-6.527148982602422</v>
      </c>
    </row>
    <row r="331" spans="1:34" x14ac:dyDescent="0.2">
      <c r="A331" s="347">
        <f t="shared" ca="1" si="151"/>
        <v>0.1</v>
      </c>
      <c r="B331" s="304">
        <f t="shared" ca="1" si="152"/>
        <v>28.300000000000114</v>
      </c>
      <c r="D331" s="306">
        <f t="shared" ca="1" si="153"/>
        <v>-0.91012750829855704</v>
      </c>
      <c r="E331" s="307">
        <f t="shared" ca="1" si="154"/>
        <v>-3.2951934545744619</v>
      </c>
      <c r="F331" s="304">
        <f t="shared" ca="1" si="155"/>
        <v>3.4185716292674222</v>
      </c>
      <c r="G331" s="306">
        <f t="shared" ca="1" si="156"/>
        <v>12.808961217169349</v>
      </c>
      <c r="H331" s="307">
        <f t="shared" ca="1" si="157"/>
        <v>-92.669146569395394</v>
      </c>
      <c r="I331" s="304">
        <f t="shared" ca="1" si="158"/>
        <v>93.550201567730653</v>
      </c>
      <c r="J331" s="306">
        <f t="shared" ca="1" si="159"/>
        <v>663.20583180354993</v>
      </c>
      <c r="K331" s="307">
        <f t="shared" ca="1" si="160"/>
        <v>496.95170965032571</v>
      </c>
      <c r="L331" s="304">
        <f t="shared" ca="1" si="145"/>
        <v>828.73577035302401</v>
      </c>
      <c r="M331" s="306">
        <f t="shared" ca="1" si="161"/>
        <v>-1.4334441387385879</v>
      </c>
      <c r="N331" s="304">
        <f t="shared" ca="1" si="162"/>
        <v>-82.130299317486319</v>
      </c>
      <c r="P331" s="310">
        <f t="shared" ca="1" si="163"/>
        <v>23</v>
      </c>
      <c r="Q331" s="304">
        <f t="shared" ca="1" si="164"/>
        <v>0</v>
      </c>
      <c r="R331" s="306">
        <f t="shared" ca="1" si="165"/>
        <v>0</v>
      </c>
      <c r="S331" s="307">
        <f t="shared" ca="1" si="166"/>
        <v>4.9930000000000021</v>
      </c>
      <c r="T331" s="304">
        <f t="shared" ca="1" si="146"/>
        <v>48.981330000000021</v>
      </c>
      <c r="U331" s="311">
        <f t="shared" ca="1" si="147"/>
        <v>0</v>
      </c>
      <c r="V331" s="306">
        <f t="shared" ca="1" si="148"/>
        <v>1.1655993776103761</v>
      </c>
      <c r="W331" s="304">
        <f t="shared" ca="1" si="149"/>
        <v>33.096432330365104</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3.1375780885828801</v>
      </c>
      <c r="AH331" s="304">
        <f t="shared" ca="1" si="173"/>
        <v>-6.5780723928580462</v>
      </c>
    </row>
    <row r="332" spans="1:34" x14ac:dyDescent="0.2">
      <c r="A332" s="347">
        <f t="shared" ca="1" si="151"/>
        <v>0.1</v>
      </c>
      <c r="B332" s="304">
        <f t="shared" ca="1" si="152"/>
        <v>28.400000000000116</v>
      </c>
      <c r="D332" s="306">
        <f t="shared" ca="1" si="153"/>
        <v>-0.90758811074043622</v>
      </c>
      <c r="E332" s="307">
        <f t="shared" ca="1" si="154"/>
        <v>-3.2438613231095008</v>
      </c>
      <c r="F332" s="304">
        <f t="shared" ca="1" si="155"/>
        <v>3.3684347199141493</v>
      </c>
      <c r="G332" s="306">
        <f t="shared" ca="1" si="156"/>
        <v>12.718202406095305</v>
      </c>
      <c r="H332" s="307">
        <f t="shared" ca="1" si="157"/>
        <v>-92.993532701706343</v>
      </c>
      <c r="I332" s="304">
        <f t="shared" ca="1" si="158"/>
        <v>93.859201982468051</v>
      </c>
      <c r="J332" s="306">
        <f t="shared" ca="1" si="159"/>
        <v>664.48218998471316</v>
      </c>
      <c r="K332" s="307">
        <f t="shared" ca="1" si="160"/>
        <v>487.66857568677062</v>
      </c>
      <c r="L332" s="304">
        <f t="shared" ca="1" si="145"/>
        <v>824.23129066982403</v>
      </c>
      <c r="M332" s="306">
        <f t="shared" ca="1" si="161"/>
        <v>-1.4348752107281335</v>
      </c>
      <c r="N332" s="304">
        <f t="shared" ca="1" si="162"/>
        <v>-82.21229370266667</v>
      </c>
      <c r="P332" s="310">
        <f t="shared" ca="1" si="163"/>
        <v>23</v>
      </c>
      <c r="Q332" s="304">
        <f t="shared" ca="1" si="164"/>
        <v>0</v>
      </c>
      <c r="R332" s="306">
        <f t="shared" ca="1" si="165"/>
        <v>0</v>
      </c>
      <c r="S332" s="307">
        <f t="shared" ca="1" si="166"/>
        <v>4.9930000000000021</v>
      </c>
      <c r="T332" s="304">
        <f t="shared" ca="1" si="146"/>
        <v>48.981330000000021</v>
      </c>
      <c r="U332" s="311">
        <f t="shared" ca="1" si="147"/>
        <v>0</v>
      </c>
      <c r="V332" s="306">
        <f t="shared" ca="1" si="148"/>
        <v>1.1666825781802002</v>
      </c>
      <c r="W332" s="304">
        <f t="shared" ca="1" si="149"/>
        <v>33.346391637496609</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3.089043044778113</v>
      </c>
      <c r="AH332" s="304">
        <f t="shared" ca="1" si="173"/>
        <v>-6.6285664591157802</v>
      </c>
    </row>
    <row r="333" spans="1:34" x14ac:dyDescent="0.2">
      <c r="A333" s="347">
        <f t="shared" ca="1" si="151"/>
        <v>0.1</v>
      </c>
      <c r="B333" s="304">
        <f t="shared" ca="1" si="152"/>
        <v>28.500000000000117</v>
      </c>
      <c r="D333" s="306">
        <f t="shared" ca="1" si="153"/>
        <v>-0.9049741110585765</v>
      </c>
      <c r="E333" s="307">
        <f t="shared" ca="1" si="154"/>
        <v>-3.1929689995662844</v>
      </c>
      <c r="F333" s="304">
        <f t="shared" ca="1" si="155"/>
        <v>3.3187390939749362</v>
      </c>
      <c r="G333" s="306">
        <f t="shared" ca="1" si="156"/>
        <v>12.627704994989447</v>
      </c>
      <c r="H333" s="307">
        <f t="shared" ca="1" si="157"/>
        <v>-93.312829601662969</v>
      </c>
      <c r="I333" s="304">
        <f t="shared" ca="1" si="158"/>
        <v>94.163385143639928</v>
      </c>
      <c r="J333" s="306">
        <f t="shared" ca="1" si="159"/>
        <v>665.74948535476744</v>
      </c>
      <c r="K333" s="307">
        <f t="shared" ca="1" si="160"/>
        <v>478.35325757160217</v>
      </c>
      <c r="L333" s="304">
        <f t="shared" ca="1" si="145"/>
        <v>819.78303000214714</v>
      </c>
      <c r="M333" s="306">
        <f t="shared" ca="1" si="161"/>
        <v>-1.4362868897589662</v>
      </c>
      <c r="N333" s="304">
        <f t="shared" ca="1" si="162"/>
        <v>-82.293176953160511</v>
      </c>
      <c r="P333" s="310">
        <f t="shared" ca="1" si="163"/>
        <v>23</v>
      </c>
      <c r="Q333" s="304">
        <f t="shared" ca="1" si="164"/>
        <v>0</v>
      </c>
      <c r="R333" s="306">
        <f t="shared" ca="1" si="165"/>
        <v>0</v>
      </c>
      <c r="S333" s="307">
        <f t="shared" ca="1" si="166"/>
        <v>4.9930000000000021</v>
      </c>
      <c r="T333" s="304">
        <f t="shared" ca="1" si="146"/>
        <v>48.981330000000021</v>
      </c>
      <c r="U333" s="311">
        <f t="shared" ca="1" si="147"/>
        <v>0</v>
      </c>
      <c r="V333" s="306">
        <f t="shared" ca="1" si="148"/>
        <v>1.167770521325141</v>
      </c>
      <c r="W333" s="304">
        <f t="shared" ca="1" si="149"/>
        <v>33.594180599032825</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3.0408933501618236</v>
      </c>
      <c r="AH333" s="304">
        <f t="shared" ca="1" si="173"/>
        <v>-6.6786284072694961</v>
      </c>
    </row>
    <row r="334" spans="1:34" x14ac:dyDescent="0.2">
      <c r="A334" s="347">
        <f t="shared" ca="1" si="151"/>
        <v>0.1</v>
      </c>
      <c r="B334" s="304">
        <f t="shared" ca="1" si="152"/>
        <v>28.600000000000119</v>
      </c>
      <c r="D334" s="306">
        <f t="shared" ca="1" si="153"/>
        <v>-0.90228731369367987</v>
      </c>
      <c r="E334" s="307">
        <f t="shared" ca="1" si="154"/>
        <v>-3.1425190612349345</v>
      </c>
      <c r="F334" s="304">
        <f t="shared" ca="1" si="155"/>
        <v>3.2694874899099173</v>
      </c>
      <c r="G334" s="306">
        <f t="shared" ca="1" si="156"/>
        <v>12.537476263620078</v>
      </c>
      <c r="H334" s="307">
        <f t="shared" ca="1" si="157"/>
        <v>-93.627081507786457</v>
      </c>
      <c r="I334" s="304">
        <f t="shared" ca="1" si="158"/>
        <v>94.462790043098579</v>
      </c>
      <c r="J334" s="306">
        <f t="shared" ca="1" si="159"/>
        <v>667.00774441769795</v>
      </c>
      <c r="K334" s="307">
        <f t="shared" ca="1" si="160"/>
        <v>469.00626201612971</v>
      </c>
      <c r="L334" s="304">
        <f t="shared" ca="1" si="145"/>
        <v>815.39328236350309</v>
      </c>
      <c r="M334" s="306">
        <f t="shared" ca="1" si="161"/>
        <v>-1.4376795678504481</v>
      </c>
      <c r="N334" s="304">
        <f t="shared" ca="1" si="162"/>
        <v>-82.372971530022753</v>
      </c>
      <c r="P334" s="310">
        <f t="shared" ca="1" si="163"/>
        <v>23</v>
      </c>
      <c r="Q334" s="304">
        <f t="shared" ca="1" si="164"/>
        <v>0</v>
      </c>
      <c r="R334" s="306">
        <f t="shared" ca="1" si="165"/>
        <v>0</v>
      </c>
      <c r="S334" s="307">
        <f t="shared" ca="1" si="166"/>
        <v>4.9930000000000021</v>
      </c>
      <c r="T334" s="304">
        <f t="shared" ca="1" si="146"/>
        <v>48.981330000000021</v>
      </c>
      <c r="U334" s="311">
        <f t="shared" ca="1" si="147"/>
        <v>0</v>
      </c>
      <c r="V334" s="306">
        <f t="shared" ca="1" si="148"/>
        <v>1.1688631593917771</v>
      </c>
      <c r="W334" s="304">
        <f t="shared" ca="1" si="149"/>
        <v>33.839787484924805</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2.9931329171419927</v>
      </c>
      <c r="AH334" s="304">
        <f t="shared" ca="1" si="173"/>
        <v>-6.7282556777554197</v>
      </c>
    </row>
    <row r="335" spans="1:34" x14ac:dyDescent="0.2">
      <c r="A335" s="347">
        <f t="shared" ca="1" si="151"/>
        <v>0.1</v>
      </c>
      <c r="B335" s="304">
        <f t="shared" ca="1" si="152"/>
        <v>28.70000000000012</v>
      </c>
      <c r="D335" s="306">
        <f t="shared" ca="1" si="153"/>
        <v>-0.89952951132591308</v>
      </c>
      <c r="E335" s="307">
        <f t="shared" ca="1" si="154"/>
        <v>-3.0925138724328276</v>
      </c>
      <c r="F335" s="304">
        <f t="shared" ca="1" si="155"/>
        <v>3.2206824421131182</v>
      </c>
      <c r="G335" s="306">
        <f t="shared" ca="1" si="156"/>
        <v>12.447523312487487</v>
      </c>
      <c r="H335" s="307">
        <f t="shared" ca="1" si="157"/>
        <v>-93.936332895029736</v>
      </c>
      <c r="I335" s="304">
        <f t="shared" ca="1" si="158"/>
        <v>94.757456035822145</v>
      </c>
      <c r="J335" s="306">
        <f t="shared" ca="1" si="159"/>
        <v>668.25699439650327</v>
      </c>
      <c r="K335" s="307">
        <f t="shared" ca="1" si="160"/>
        <v>459.6280912959889</v>
      </c>
      <c r="L335" s="304">
        <f t="shared" ca="1" si="145"/>
        <v>811.06435803100248</v>
      </c>
      <c r="M335" s="306">
        <f t="shared" ca="1" si="161"/>
        <v>-1.4390536259817106</v>
      </c>
      <c r="N335" s="304">
        <f t="shared" ca="1" si="162"/>
        <v>-82.451699261749724</v>
      </c>
      <c r="P335" s="310">
        <f t="shared" ca="1" si="163"/>
        <v>23</v>
      </c>
      <c r="Q335" s="304">
        <f t="shared" ca="1" si="164"/>
        <v>0</v>
      </c>
      <c r="R335" s="306">
        <f t="shared" ca="1" si="165"/>
        <v>0</v>
      </c>
      <c r="S335" s="307">
        <f t="shared" ca="1" si="166"/>
        <v>4.9930000000000021</v>
      </c>
      <c r="T335" s="304">
        <f t="shared" ca="1" si="146"/>
        <v>48.981330000000021</v>
      </c>
      <c r="U335" s="311">
        <f t="shared" ca="1" si="147"/>
        <v>0</v>
      </c>
      <c r="V335" s="306">
        <f t="shared" ca="1" si="148"/>
        <v>1.1699604450945893</v>
      </c>
      <c r="W335" s="304">
        <f t="shared" ca="1" si="149"/>
        <v>34.083201593512868</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2.9457654000543068</v>
      </c>
      <c r="AH335" s="304">
        <f t="shared" ca="1" si="173"/>
        <v>-6.7774459212747429</v>
      </c>
    </row>
    <row r="336" spans="1:34" x14ac:dyDescent="0.2">
      <c r="A336" s="347">
        <f t="shared" ca="1" si="151"/>
        <v>0.1</v>
      </c>
      <c r="B336" s="304">
        <f t="shared" ca="1" si="152"/>
        <v>28.800000000000122</v>
      </c>
      <c r="D336" s="306">
        <f t="shared" ca="1" si="153"/>
        <v>-0.89670248420857734</v>
      </c>
      <c r="E336" s="307">
        <f t="shared" ca="1" si="154"/>
        <v>-3.0429555888508562</v>
      </c>
      <c r="F336" s="304">
        <f t="shared" ca="1" si="155"/>
        <v>3.1723262853786802</v>
      </c>
      <c r="G336" s="306">
        <f t="shared" ca="1" si="156"/>
        <v>12.35785306406663</v>
      </c>
      <c r="H336" s="307">
        <f t="shared" ca="1" si="157"/>
        <v>-94.240628453914823</v>
      </c>
      <c r="I336" s="304">
        <f t="shared" ca="1" si="158"/>
        <v>95.047422814834292</v>
      </c>
      <c r="J336" s="306">
        <f t="shared" ca="1" si="159"/>
        <v>669.49726321533103</v>
      </c>
      <c r="K336" s="307">
        <f t="shared" ca="1" si="160"/>
        <v>450.21924322854164</v>
      </c>
      <c r="L336" s="304">
        <f t="shared" ca="1" si="145"/>
        <v>806.79858231537503</v>
      </c>
      <c r="M336" s="306">
        <f t="shared" ca="1" si="161"/>
        <v>-1.4404094344761056</v>
      </c>
      <c r="N336" s="304">
        <f t="shared" ca="1" si="162"/>
        <v>-82.529381366306552</v>
      </c>
      <c r="P336" s="310">
        <f t="shared" ca="1" si="163"/>
        <v>23</v>
      </c>
      <c r="Q336" s="304">
        <f t="shared" ca="1" si="164"/>
        <v>0</v>
      </c>
      <c r="R336" s="306">
        <f t="shared" ca="1" si="165"/>
        <v>0</v>
      </c>
      <c r="S336" s="307">
        <f t="shared" ca="1" si="166"/>
        <v>4.9930000000000021</v>
      </c>
      <c r="T336" s="304">
        <f t="shared" ca="1" si="146"/>
        <v>48.981330000000021</v>
      </c>
      <c r="U336" s="311">
        <f t="shared" ca="1" si="147"/>
        <v>0</v>
      </c>
      <c r="V336" s="306">
        <f t="shared" ca="1" si="148"/>
        <v>1.1710623315187607</v>
      </c>
      <c r="W336" s="304">
        <f t="shared" ca="1" si="149"/>
        <v>34.324413229979527</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2.8987942014683528</v>
      </c>
      <c r="AH336" s="304">
        <f t="shared" ca="1" si="173"/>
        <v>-6.8261969944948637</v>
      </c>
    </row>
    <row r="337" spans="1:34" x14ac:dyDescent="0.2">
      <c r="A337" s="347">
        <f t="shared" ca="1" si="151"/>
        <v>0.1</v>
      </c>
      <c r="B337" s="304">
        <f t="shared" ca="1" si="152"/>
        <v>28.900000000000123</v>
      </c>
      <c r="D337" s="306">
        <f t="shared" ca="1" si="153"/>
        <v>-0.89380799953268097</v>
      </c>
      <c r="E337" s="307">
        <f t="shared" ca="1" si="154"/>
        <v>-2.9938461619175909</v>
      </c>
      <c r="F337" s="304">
        <f t="shared" ca="1" si="155"/>
        <v>3.1244211593921363</v>
      </c>
      <c r="G337" s="306">
        <f t="shared" ca="1" si="156"/>
        <v>12.268472264113361</v>
      </c>
      <c r="H337" s="307">
        <f t="shared" ca="1" si="157"/>
        <v>-94.540013070106582</v>
      </c>
      <c r="I337" s="304">
        <f t="shared" ca="1" si="158"/>
        <v>95.332730386742</v>
      </c>
      <c r="J337" s="306">
        <f t="shared" ca="1" si="159"/>
        <v>670.72857948173998</v>
      </c>
      <c r="K337" s="307">
        <f t="shared" ca="1" si="160"/>
        <v>440.7802111523406</v>
      </c>
      <c r="L337" s="304">
        <f t="shared" ca="1" si="145"/>
        <v>802.59829421516633</v>
      </c>
      <c r="M337" s="306">
        <f t="shared" ca="1" si="161"/>
        <v>-1.4417473533699823</v>
      </c>
      <c r="N337" s="304">
        <f t="shared" ca="1" si="162"/>
        <v>-82.606038472256486</v>
      </c>
      <c r="P337" s="310">
        <f t="shared" ca="1" si="163"/>
        <v>23</v>
      </c>
      <c r="Q337" s="304">
        <f t="shared" ca="1" si="164"/>
        <v>0</v>
      </c>
      <c r="R337" s="306">
        <f t="shared" ca="1" si="165"/>
        <v>0</v>
      </c>
      <c r="S337" s="307">
        <f t="shared" ca="1" si="166"/>
        <v>4.9930000000000021</v>
      </c>
      <c r="T337" s="304">
        <f t="shared" ca="1" si="146"/>
        <v>48.981330000000021</v>
      </c>
      <c r="U337" s="311">
        <f t="shared" ca="1" si="147"/>
        <v>0</v>
      </c>
      <c r="V337" s="306">
        <f t="shared" ca="1" si="148"/>
        <v>1.1721687721227958</v>
      </c>
      <c r="W337" s="304">
        <f t="shared" ca="1" si="149"/>
        <v>34.563413684742436</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2.8522224784134984</v>
      </c>
      <c r="AH337" s="304">
        <f t="shared" ca="1" si="173"/>
        <v>-6.8745069557339296</v>
      </c>
    </row>
    <row r="338" spans="1:34" x14ac:dyDescent="0.2">
      <c r="A338" s="347">
        <f t="shared" ca="1" si="151"/>
        <v>0.1</v>
      </c>
      <c r="B338" s="304">
        <f t="shared" ca="1" si="152"/>
        <v>29.000000000000124</v>
      </c>
      <c r="D338" s="306">
        <f t="shared" ca="1" si="153"/>
        <v>-0.8908478108218455</v>
      </c>
      <c r="E338" s="307">
        <f t="shared" ca="1" si="154"/>
        <v>-2.9451873431765332</v>
      </c>
      <c r="F338" s="304">
        <f t="shared" ca="1" si="155"/>
        <v>3.0769690132423042</v>
      </c>
      <c r="G338" s="306">
        <f t="shared" ca="1" si="156"/>
        <v>12.179387483031176</v>
      </c>
      <c r="H338" s="307">
        <f t="shared" ca="1" si="157"/>
        <v>-94.83453180442423</v>
      </c>
      <c r="I338" s="304">
        <f t="shared" ca="1" si="158"/>
        <v>95.613419047883482</v>
      </c>
      <c r="J338" s="306">
        <f t="shared" ca="1" si="159"/>
        <v>671.95097246909722</v>
      </c>
      <c r="K338" s="307">
        <f t="shared" ca="1" si="160"/>
        <v>431.31148390861404</v>
      </c>
      <c r="L338" s="304">
        <f t="shared" ca="1" si="145"/>
        <v>798.46584495118896</v>
      </c>
      <c r="M338" s="306">
        <f t="shared" ca="1" si="161"/>
        <v>-1.4430677327665162</v>
      </c>
      <c r="N338" s="304">
        <f t="shared" ca="1" si="162"/>
        <v>-82.681690639033917</v>
      </c>
      <c r="P338" s="310">
        <f t="shared" ca="1" si="163"/>
        <v>23</v>
      </c>
      <c r="Q338" s="304">
        <f t="shared" ca="1" si="164"/>
        <v>0</v>
      </c>
      <c r="R338" s="306">
        <f t="shared" ca="1" si="165"/>
        <v>0</v>
      </c>
      <c r="S338" s="307">
        <f t="shared" ca="1" si="166"/>
        <v>4.9930000000000021</v>
      </c>
      <c r="T338" s="304">
        <f t="shared" ca="1" si="146"/>
        <v>48.981330000000021</v>
      </c>
      <c r="U338" s="311">
        <f t="shared" ca="1" si="147"/>
        <v>0</v>
      </c>
      <c r="V338" s="306">
        <f t="shared" ca="1" si="148"/>
        <v>1.173279720740964</v>
      </c>
      <c r="W338" s="304">
        <f t="shared" ca="1" si="149"/>
        <v>34.800195211809026</v>
      </c>
      <c r="Y338" s="314" t="str">
        <f t="shared" ca="1" si="167"/>
        <v/>
      </c>
      <c r="Z338" s="315" t="str">
        <f t="shared" ca="1" si="168"/>
        <v/>
      </c>
      <c r="AA338" s="316" t="str">
        <f t="shared" ca="1" si="169"/>
        <v/>
      </c>
      <c r="AC338" s="310">
        <f t="shared" ca="1" si="170"/>
        <v>29.000000000000124</v>
      </c>
      <c r="AD338" s="323">
        <f t="shared" ca="1" si="171"/>
        <v>671.95097246909722</v>
      </c>
      <c r="AE338" s="324" t="e">
        <f t="shared" ca="1" si="150"/>
        <v>#N/A</v>
      </c>
      <c r="AG338" s="306">
        <f t="shared" ca="1" si="172"/>
        <v>2.8060531485250602</v>
      </c>
      <c r="AH338" s="304">
        <f t="shared" ca="1" si="173"/>
        <v>-6.9223740606333708</v>
      </c>
    </row>
    <row r="339" spans="1:34" x14ac:dyDescent="0.2">
      <c r="A339" s="347">
        <f t="shared" ca="1" si="151"/>
        <v>0.1</v>
      </c>
      <c r="B339" s="304">
        <f t="shared" ca="1" si="152"/>
        <v>29.100000000000126</v>
      </c>
      <c r="D339" s="306">
        <f t="shared" ca="1" si="153"/>
        <v>-0.88782365735698365</v>
      </c>
      <c r="E339" s="307">
        <f t="shared" ca="1" si="154"/>
        <v>-2.8969806886720013</v>
      </c>
      <c r="F339" s="304">
        <f t="shared" ca="1" si="155"/>
        <v>3.0299716099497096</v>
      </c>
      <c r="G339" s="306">
        <f t="shared" ca="1" si="156"/>
        <v>12.090605117295478</v>
      </c>
      <c r="H339" s="307">
        <f t="shared" ca="1" si="157"/>
        <v>-95.124229873291426</v>
      </c>
      <c r="I339" s="304">
        <f t="shared" ca="1" si="158"/>
        <v>95.88952936107863</v>
      </c>
      <c r="J339" s="306">
        <f t="shared" ca="1" si="159"/>
        <v>673.1644720991136</v>
      </c>
      <c r="K339" s="307">
        <f t="shared" ca="1" si="160"/>
        <v>421.81354582472824</v>
      </c>
      <c r="L339" s="304">
        <f t="shared" ca="1" si="145"/>
        <v>794.40359637762742</v>
      </c>
      <c r="M339" s="306">
        <f t="shared" ca="1" si="161"/>
        <v>-1.4443709131752884</v>
      </c>
      <c r="N339" s="304">
        <f t="shared" ca="1" si="162"/>
        <v>-82.7563573764007</v>
      </c>
      <c r="P339" s="310">
        <f t="shared" ca="1" si="163"/>
        <v>23</v>
      </c>
      <c r="Q339" s="304">
        <f t="shared" ca="1" si="164"/>
        <v>0</v>
      </c>
      <c r="R339" s="306">
        <f t="shared" ca="1" si="165"/>
        <v>0</v>
      </c>
      <c r="S339" s="307">
        <f t="shared" ca="1" si="166"/>
        <v>4.9930000000000021</v>
      </c>
      <c r="T339" s="304">
        <f t="shared" ca="1" si="146"/>
        <v>48.981330000000021</v>
      </c>
      <c r="U339" s="311">
        <f t="shared" ca="1" si="147"/>
        <v>0</v>
      </c>
      <c r="V339" s="306">
        <f t="shared" ca="1" si="148"/>
        <v>1.1743951315855654</v>
      </c>
      <c r="W339" s="304">
        <f t="shared" ca="1" si="149"/>
        <v>35.034751007114309</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2.7602888961113585</v>
      </c>
      <c r="AH339" s="304">
        <f t="shared" ca="1" si="173"/>
        <v>-6.9697967578227544</v>
      </c>
    </row>
    <row r="340" spans="1:34" x14ac:dyDescent="0.2">
      <c r="A340" s="347">
        <f t="shared" ca="1" si="151"/>
        <v>0.1</v>
      </c>
      <c r="B340" s="304">
        <f t="shared" ca="1" si="152"/>
        <v>29.200000000000127</v>
      </c>
      <c r="D340" s="306">
        <f t="shared" ca="1" si="153"/>
        <v>-0.88473726363013971</v>
      </c>
      <c r="E340" s="307">
        <f t="shared" ca="1" si="154"/>
        <v>-2.8492275633392179</v>
      </c>
      <c r="F340" s="304">
        <f t="shared" ca="1" si="155"/>
        <v>2.9834305310074987</v>
      </c>
      <c r="G340" s="306">
        <f t="shared" ca="1" si="156"/>
        <v>12.002131390932464</v>
      </c>
      <c r="H340" s="307">
        <f t="shared" ca="1" si="157"/>
        <v>-95.409152629625353</v>
      </c>
      <c r="I340" s="304">
        <f t="shared" ca="1" si="158"/>
        <v>96.161102132974506</v>
      </c>
      <c r="J340" s="306">
        <f t="shared" ca="1" si="159"/>
        <v>674.36910892452499</v>
      </c>
      <c r="K340" s="307">
        <f t="shared" ca="1" si="160"/>
        <v>412.28687669958242</v>
      </c>
      <c r="L340" s="304">
        <f t="shared" ca="1" si="145"/>
        <v>790.41391926657923</v>
      </c>
      <c r="M340" s="306">
        <f t="shared" ca="1" si="161"/>
        <v>-1.4456572258382676</v>
      </c>
      <c r="N340" s="304">
        <f t="shared" ca="1" si="162"/>
        <v>-82.83005766312364</v>
      </c>
      <c r="P340" s="310">
        <f t="shared" ca="1" si="163"/>
        <v>23</v>
      </c>
      <c r="Q340" s="304">
        <f t="shared" ca="1" si="164"/>
        <v>0</v>
      </c>
      <c r="R340" s="306">
        <f t="shared" ca="1" si="165"/>
        <v>0</v>
      </c>
      <c r="S340" s="307">
        <f t="shared" ca="1" si="166"/>
        <v>4.9930000000000021</v>
      </c>
      <c r="T340" s="304">
        <f t="shared" ca="1" si="146"/>
        <v>48.981330000000021</v>
      </c>
      <c r="U340" s="311">
        <f t="shared" ca="1" si="147"/>
        <v>0</v>
      </c>
      <c r="V340" s="306">
        <f t="shared" ca="1" si="148"/>
        <v>1.1755149592490297</v>
      </c>
      <c r="W340" s="304">
        <f t="shared" ca="1" si="149"/>
        <v>35.267075186862513</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2.7149321781420479</v>
      </c>
      <c r="AH340" s="304">
        <f t="shared" ca="1" si="173"/>
        <v>-7.0167736845812723</v>
      </c>
    </row>
    <row r="341" spans="1:34" x14ac:dyDescent="0.2">
      <c r="A341" s="347">
        <f t="shared" ca="1" si="151"/>
        <v>0.1</v>
      </c>
      <c r="B341" s="304">
        <f t="shared" ca="1" si="152"/>
        <v>29.300000000000129</v>
      </c>
      <c r="D341" s="306">
        <f t="shared" ca="1" si="153"/>
        <v>-0.88159033882692484</v>
      </c>
      <c r="E341" s="307">
        <f t="shared" ca="1" si="154"/>
        <v>-2.8019291453943662</v>
      </c>
      <c r="F341" s="304">
        <f t="shared" ca="1" si="155"/>
        <v>2.9373471809310141</v>
      </c>
      <c r="G341" s="306">
        <f t="shared" ca="1" si="156"/>
        <v>11.91397235704977</v>
      </c>
      <c r="H341" s="307">
        <f t="shared" ca="1" si="157"/>
        <v>-95.689345544164794</v>
      </c>
      <c r="I341" s="304">
        <f t="shared" ca="1" si="158"/>
        <v>96.428178391977923</v>
      </c>
      <c r="J341" s="306">
        <f t="shared" ca="1" si="159"/>
        <v>675.56491411192405</v>
      </c>
      <c r="K341" s="307">
        <f t="shared" ca="1" si="160"/>
        <v>402.73195179089294</v>
      </c>
      <c r="L341" s="304">
        <f t="shared" ca="1" si="145"/>
        <v>786.49919146325476</v>
      </c>
      <c r="M341" s="306">
        <f t="shared" ca="1" si="161"/>
        <v>-1.4469269930428199</v>
      </c>
      <c r="N341" s="304">
        <f t="shared" ca="1" si="162"/>
        <v>-82.902809964908613</v>
      </c>
      <c r="P341" s="310">
        <f t="shared" ca="1" si="163"/>
        <v>23</v>
      </c>
      <c r="Q341" s="304">
        <f t="shared" ca="1" si="164"/>
        <v>0</v>
      </c>
      <c r="R341" s="306">
        <f t="shared" ca="1" si="165"/>
        <v>0</v>
      </c>
      <c r="S341" s="307">
        <f t="shared" ca="1" si="166"/>
        <v>4.9930000000000021</v>
      </c>
      <c r="T341" s="304">
        <f t="shared" ca="1" si="146"/>
        <v>48.981330000000021</v>
      </c>
      <c r="U341" s="311">
        <f t="shared" ca="1" si="147"/>
        <v>0</v>
      </c>
      <c r="V341" s="306">
        <f t="shared" ca="1" si="148"/>
        <v>1.1766391587058478</v>
      </c>
      <c r="W341" s="304">
        <f t="shared" ca="1" si="149"/>
        <v>35.497162765891979</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2.6699852301579226</v>
      </c>
      <c r="AH341" s="304">
        <f t="shared" ca="1" si="173"/>
        <v>-7.0633036625000001</v>
      </c>
    </row>
    <row r="342" spans="1:34" x14ac:dyDescent="0.2">
      <c r="A342" s="347">
        <f t="shared" ca="1" si="151"/>
        <v>0.1</v>
      </c>
      <c r="B342" s="304">
        <f t="shared" ca="1" si="152"/>
        <v>29.40000000000013</v>
      </c>
      <c r="D342" s="306">
        <f t="shared" ca="1" si="153"/>
        <v>-0.87838457633693556</v>
      </c>
      <c r="E342" s="307">
        <f t="shared" ca="1" si="154"/>
        <v>-2.7550864307206258</v>
      </c>
      <c r="F342" s="304">
        <f t="shared" ca="1" si="155"/>
        <v>2.8917227918124406</v>
      </c>
      <c r="G342" s="306">
        <f t="shared" ca="1" si="156"/>
        <v>11.826133899416076</v>
      </c>
      <c r="H342" s="307">
        <f t="shared" ca="1" si="157"/>
        <v>-95.964854187236853</v>
      </c>
      <c r="I342" s="304">
        <f t="shared" ca="1" si="158"/>
        <v>96.690799366767834</v>
      </c>
      <c r="J342" s="306">
        <f t="shared" ca="1" si="159"/>
        <v>676.75191942474737</v>
      </c>
      <c r="K342" s="307">
        <f t="shared" ca="1" si="160"/>
        <v>393.14924180432286</v>
      </c>
      <c r="L342" s="304">
        <f t="shared" ca="1" si="145"/>
        <v>782.66179590957017</v>
      </c>
      <c r="M342" s="306">
        <f t="shared" ca="1" si="161"/>
        <v>-1.448180528422337</v>
      </c>
      <c r="N342" s="304">
        <f t="shared" ca="1" si="162"/>
        <v>-82.974632251625266</v>
      </c>
      <c r="P342" s="310">
        <f t="shared" ca="1" si="163"/>
        <v>23</v>
      </c>
      <c r="Q342" s="304">
        <f t="shared" ca="1" si="164"/>
        <v>0</v>
      </c>
      <c r="R342" s="306">
        <f t="shared" ca="1" si="165"/>
        <v>0</v>
      </c>
      <c r="S342" s="307">
        <f t="shared" ca="1" si="166"/>
        <v>4.9930000000000021</v>
      </c>
      <c r="T342" s="304">
        <f t="shared" ca="1" si="146"/>
        <v>48.981330000000021</v>
      </c>
      <c r="U342" s="311">
        <f t="shared" ca="1" si="147"/>
        <v>0</v>
      </c>
      <c r="V342" s="306">
        <f t="shared" ca="1" si="148"/>
        <v>1.1777676853143371</v>
      </c>
      <c r="W342" s="304">
        <f t="shared" ca="1" si="149"/>
        <v>35.72500963608254</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2.6254500721024714</v>
      </c>
      <c r="AH342" s="304">
        <f t="shared" ca="1" si="173"/>
        <v>-7.1093856931488011</v>
      </c>
    </row>
    <row r="343" spans="1:34" x14ac:dyDescent="0.2">
      <c r="A343" s="347">
        <f t="shared" ca="1" si="151"/>
        <v>0.1</v>
      </c>
      <c r="B343" s="304">
        <f t="shared" ca="1" si="152"/>
        <v>29.500000000000131</v>
      </c>
      <c r="D343" s="306">
        <f t="shared" ca="1" si="153"/>
        <v>-0.87512165329155789</v>
      </c>
      <c r="E343" s="307">
        <f t="shared" ca="1" si="154"/>
        <v>-2.7087002372462026</v>
      </c>
      <c r="F343" s="304">
        <f t="shared" ca="1" si="155"/>
        <v>2.8465584278769662</v>
      </c>
      <c r="G343" s="306">
        <f t="shared" ca="1" si="156"/>
        <v>11.738621734086921</v>
      </c>
      <c r="H343" s="307">
        <f t="shared" ca="1" si="157"/>
        <v>-96.235724210961479</v>
      </c>
      <c r="I343" s="304">
        <f t="shared" ca="1" si="158"/>
        <v>96.949006465379597</v>
      </c>
      <c r="J343" s="306">
        <f t="shared" ca="1" si="159"/>
        <v>677.93015720642256</v>
      </c>
      <c r="K343" s="307">
        <f t="shared" ca="1" si="160"/>
        <v>383.53921288441296</v>
      </c>
      <c r="L343" s="304">
        <f t="shared" ca="1" si="145"/>
        <v>778.90411853444448</v>
      </c>
      <c r="M343" s="306">
        <f t="shared" ca="1" si="161"/>
        <v>-1.4494181372450416</v>
      </c>
      <c r="N343" s="304">
        <f t="shared" ca="1" si="162"/>
        <v>-83.045542013854401</v>
      </c>
      <c r="P343" s="310">
        <f t="shared" ca="1" si="163"/>
        <v>23</v>
      </c>
      <c r="Q343" s="304">
        <f t="shared" ca="1" si="164"/>
        <v>0</v>
      </c>
      <c r="R343" s="306">
        <f t="shared" ca="1" si="165"/>
        <v>0</v>
      </c>
      <c r="S343" s="307">
        <f t="shared" ca="1" si="166"/>
        <v>4.9930000000000021</v>
      </c>
      <c r="T343" s="304">
        <f t="shared" ca="1" si="146"/>
        <v>48.981330000000021</v>
      </c>
      <c r="U343" s="311">
        <f t="shared" ca="1" si="147"/>
        <v>0</v>
      </c>
      <c r="V343" s="306">
        <f t="shared" ca="1" si="148"/>
        <v>1.178900494818248</v>
      </c>
      <c r="W343" s="304">
        <f t="shared" ca="1" si="149"/>
        <v>35.950612544823215</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2.5813285140751931</v>
      </c>
      <c r="AH343" s="304">
        <f t="shared" ca="1" si="173"/>
        <v>-7.1550189537517577</v>
      </c>
    </row>
    <row r="344" spans="1:34" x14ac:dyDescent="0.2">
      <c r="A344" s="347">
        <f t="shared" ca="1" si="151"/>
        <v>0.1</v>
      </c>
      <c r="B344" s="304">
        <f t="shared" ca="1" si="152"/>
        <v>29.600000000000133</v>
      </c>
      <c r="D344" s="306">
        <f t="shared" ca="1" si="153"/>
        <v>-0.87180323012855354</v>
      </c>
      <c r="E344" s="307">
        <f t="shared" ca="1" si="154"/>
        <v>-2.6627712093107352</v>
      </c>
      <c r="F344" s="304">
        <f t="shared" ca="1" si="155"/>
        <v>2.8018549900372673</v>
      </c>
      <c r="G344" s="306">
        <f t="shared" ca="1" si="156"/>
        <v>11.651441411074066</v>
      </c>
      <c r="H344" s="307">
        <f t="shared" ca="1" si="157"/>
        <v>-96.502001331892558</v>
      </c>
      <c r="I344" s="304">
        <f t="shared" ca="1" si="158"/>
        <v>97.202841254853681</v>
      </c>
      <c r="J344" s="306">
        <f t="shared" ca="1" si="159"/>
        <v>679.09966036368064</v>
      </c>
      <c r="K344" s="307">
        <f t="shared" ca="1" si="160"/>
        <v>373.90232660727025</v>
      </c>
      <c r="L344" s="304">
        <f t="shared" ca="1" si="145"/>
        <v>775.22854600975336</v>
      </c>
      <c r="M344" s="306">
        <f t="shared" ca="1" si="161"/>
        <v>-1.4506401166915053</v>
      </c>
      <c r="N344" s="304">
        <f t="shared" ca="1" si="162"/>
        <v>-83.115556278788503</v>
      </c>
      <c r="P344" s="310">
        <f t="shared" ca="1" si="163"/>
        <v>23</v>
      </c>
      <c r="Q344" s="304">
        <f t="shared" ca="1" si="164"/>
        <v>0</v>
      </c>
      <c r="R344" s="306">
        <f t="shared" ca="1" si="165"/>
        <v>0</v>
      </c>
      <c r="S344" s="307">
        <f t="shared" ca="1" si="166"/>
        <v>4.9930000000000021</v>
      </c>
      <c r="T344" s="304">
        <f t="shared" ca="1" si="146"/>
        <v>48.981330000000021</v>
      </c>
      <c r="U344" s="311">
        <f t="shared" ca="1" si="147"/>
        <v>0</v>
      </c>
      <c r="V344" s="306">
        <f t="shared" ca="1" si="148"/>
        <v>1.1800375433482135</v>
      </c>
      <c r="W344" s="304">
        <f t="shared" ca="1" si="149"/>
        <v>36.173969073558027</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2.5376221620067394</v>
      </c>
      <c r="AH344" s="304">
        <f t="shared" ca="1" si="173"/>
        <v>-7.2002027928746646</v>
      </c>
    </row>
    <row r="345" spans="1:34" x14ac:dyDescent="0.2">
      <c r="A345" s="347">
        <f t="shared" ca="1" si="151"/>
        <v>0.1</v>
      </c>
      <c r="B345" s="304">
        <f t="shared" ca="1" si="152"/>
        <v>29.700000000000134</v>
      </c>
      <c r="D345" s="306">
        <f t="shared" ca="1" si="153"/>
        <v>-0.86843095018280869</v>
      </c>
      <c r="E345" s="307">
        <f t="shared" ca="1" si="154"/>
        <v>-2.6172998220163857</v>
      </c>
      <c r="F345" s="304">
        <f t="shared" ca="1" si="155"/>
        <v>2.7576132204430737</v>
      </c>
      <c r="G345" s="306">
        <f t="shared" ca="1" si="156"/>
        <v>11.564598316055784</v>
      </c>
      <c r="H345" s="307">
        <f t="shared" ca="1" si="157"/>
        <v>-96.763731314094201</v>
      </c>
      <c r="I345" s="304">
        <f t="shared" ca="1" si="158"/>
        <v>97.45234544144094</v>
      </c>
      <c r="J345" s="306">
        <f t="shared" ca="1" si="159"/>
        <v>680.26046235003719</v>
      </c>
      <c r="K345" s="307">
        <f t="shared" ca="1" si="160"/>
        <v>364.23903997497092</v>
      </c>
      <c r="L345" s="304">
        <f t="shared" ca="1" si="145"/>
        <v>771.63746337161137</v>
      </c>
      <c r="M345" s="306">
        <f t="shared" ca="1" si="161"/>
        <v>-1.4518467561213788</v>
      </c>
      <c r="N345" s="304">
        <f t="shared" ca="1" si="162"/>
        <v>-83.184691625514319</v>
      </c>
      <c r="P345" s="310">
        <f t="shared" ca="1" si="163"/>
        <v>23</v>
      </c>
      <c r="Q345" s="304">
        <f t="shared" ca="1" si="164"/>
        <v>0</v>
      </c>
      <c r="R345" s="306">
        <f t="shared" ca="1" si="165"/>
        <v>0</v>
      </c>
      <c r="S345" s="307">
        <f t="shared" ca="1" si="166"/>
        <v>4.9930000000000021</v>
      </c>
      <c r="T345" s="304">
        <f t="shared" ca="1" si="146"/>
        <v>48.981330000000021</v>
      </c>
      <c r="U345" s="311">
        <f t="shared" ca="1" si="147"/>
        <v>0</v>
      </c>
      <c r="V345" s="306">
        <f t="shared" ca="1" si="148"/>
        <v>1.1811787874230446</v>
      </c>
      <c r="W345" s="304">
        <f t="shared" ca="1" si="149"/>
        <v>36.395077616425979</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2.4943324232558099</v>
      </c>
      <c r="AH345" s="304">
        <f t="shared" ca="1" si="173"/>
        <v>-7.2449367261281816</v>
      </c>
    </row>
    <row r="346" spans="1:34" x14ac:dyDescent="0.2">
      <c r="A346" s="347">
        <f t="shared" ca="1" si="151"/>
        <v>0.1</v>
      </c>
      <c r="B346" s="304">
        <f t="shared" ca="1" si="152"/>
        <v>29.800000000000136</v>
      </c>
      <c r="D346" s="306">
        <f t="shared" ca="1" si="153"/>
        <v>-0.86500643930264998</v>
      </c>
      <c r="E346" s="307">
        <f t="shared" ca="1" si="154"/>
        <v>-2.5722863855603384</v>
      </c>
      <c r="F346" s="304">
        <f t="shared" ca="1" si="155"/>
        <v>2.7138337070229852</v>
      </c>
      <c r="G346" s="306">
        <f t="shared" ca="1" si="156"/>
        <v>11.47809767212552</v>
      </c>
      <c r="H346" s="307">
        <f t="shared" ca="1" si="157"/>
        <v>-97.02095995265023</v>
      </c>
      <c r="I346" s="304">
        <f t="shared" ca="1" si="158"/>
        <v>97.697560851357053</v>
      </c>
      <c r="J346" s="306">
        <f t="shared" ca="1" si="159"/>
        <v>681.41259714944624</v>
      </c>
      <c r="K346" s="307">
        <f t="shared" ca="1" si="160"/>
        <v>354.54980541163371</v>
      </c>
      <c r="L346" s="304">
        <f t="shared" ca="1" si="145"/>
        <v>768.13325150743265</v>
      </c>
      <c r="M346" s="306">
        <f t="shared" ca="1" si="161"/>
        <v>-1.4530383373298208</v>
      </c>
      <c r="N346" s="304">
        <f t="shared" ca="1" si="162"/>
        <v>-83.252964199705147</v>
      </c>
      <c r="P346" s="310">
        <f t="shared" ca="1" si="163"/>
        <v>23</v>
      </c>
      <c r="Q346" s="304">
        <f t="shared" ca="1" si="164"/>
        <v>0</v>
      </c>
      <c r="R346" s="306">
        <f t="shared" ca="1" si="165"/>
        <v>0</v>
      </c>
      <c r="S346" s="307">
        <f t="shared" ca="1" si="166"/>
        <v>4.9930000000000021</v>
      </c>
      <c r="T346" s="304">
        <f t="shared" ca="1" si="146"/>
        <v>48.981330000000021</v>
      </c>
      <c r="U346" s="311">
        <f t="shared" ca="1" si="147"/>
        <v>0</v>
      </c>
      <c r="V346" s="306">
        <f t="shared" ca="1" si="148"/>
        <v>1.1823241839508751</v>
      </c>
      <c r="W346" s="304">
        <f t="shared" ca="1" si="149"/>
        <v>36.613937359011665</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2.4514605121277606</v>
      </c>
      <c r="AH346" s="304">
        <f t="shared" ca="1" si="173"/>
        <v>-7.2892204318898388</v>
      </c>
    </row>
    <row r="347" spans="1:34" x14ac:dyDescent="0.2">
      <c r="A347" s="347">
        <f t="shared" ca="1" si="151"/>
        <v>0.1</v>
      </c>
      <c r="B347" s="304">
        <f t="shared" ca="1" si="152"/>
        <v>29.900000000000137</v>
      </c>
      <c r="D347" s="306">
        <f t="shared" ca="1" si="153"/>
        <v>-0.86153130549109391</v>
      </c>
      <c r="E347" s="307">
        <f t="shared" ca="1" si="154"/>
        <v>-2.5277310495453129</v>
      </c>
      <c r="F347" s="304">
        <f t="shared" ca="1" si="155"/>
        <v>2.6705168880156211</v>
      </c>
      <c r="G347" s="306">
        <f t="shared" ca="1" si="156"/>
        <v>11.391944541576411</v>
      </c>
      <c r="H347" s="307">
        <f t="shared" ca="1" si="157"/>
        <v>-97.273733057604758</v>
      </c>
      <c r="I347" s="304">
        <f t="shared" ca="1" si="158"/>
        <v>97.938529412078168</v>
      </c>
      <c r="J347" s="306">
        <f t="shared" ca="1" si="159"/>
        <v>682.5560992601313</v>
      </c>
      <c r="K347" s="307">
        <f t="shared" ca="1" si="160"/>
        <v>344.83507076112096</v>
      </c>
      <c r="L347" s="304">
        <f t="shared" ca="1" si="145"/>
        <v>764.71828451007593</v>
      </c>
      <c r="M347" s="306">
        <f t="shared" ca="1" si="161"/>
        <v>-1.4542151347940755</v>
      </c>
      <c r="N347" s="304">
        <f t="shared" ca="1" si="162"/>
        <v>-83.320389727748633</v>
      </c>
      <c r="P347" s="310">
        <f t="shared" ca="1" si="163"/>
        <v>23</v>
      </c>
      <c r="Q347" s="304">
        <f t="shared" ca="1" si="164"/>
        <v>0</v>
      </c>
      <c r="R347" s="306">
        <f t="shared" ca="1" si="165"/>
        <v>0</v>
      </c>
      <c r="S347" s="307">
        <f t="shared" ca="1" si="166"/>
        <v>4.9930000000000021</v>
      </c>
      <c r="T347" s="304">
        <f t="shared" ca="1" si="146"/>
        <v>48.981330000000021</v>
      </c>
      <c r="U347" s="311">
        <f t="shared" ca="1" si="147"/>
        <v>0</v>
      </c>
      <c r="V347" s="306">
        <f t="shared" ca="1" si="148"/>
        <v>1.1834736902301592</v>
      </c>
      <c r="W347" s="304">
        <f t="shared" ca="1" si="149"/>
        <v>36.830548257221047</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2.409007455314752</v>
      </c>
      <c r="AH347" s="304">
        <f t="shared" ca="1" si="173"/>
        <v>-7.3330537470481971</v>
      </c>
    </row>
    <row r="348" spans="1:34" x14ac:dyDescent="0.2">
      <c r="A348" s="347">
        <f t="shared" ca="1" si="151"/>
        <v>0.1</v>
      </c>
      <c r="B348" s="304">
        <f t="shared" ca="1" si="152"/>
        <v>30.000000000000139</v>
      </c>
      <c r="D348" s="306">
        <f t="shared" ca="1" si="153"/>
        <v>-0.85800713857142485</v>
      </c>
      <c r="E348" s="307">
        <f t="shared" ca="1" si="154"/>
        <v>-2.4836338072651136</v>
      </c>
      <c r="F348" s="304">
        <f t="shared" ca="1" si="155"/>
        <v>2.6276630564875947</v>
      </c>
      <c r="G348" s="306">
        <f t="shared" ca="1" si="156"/>
        <v>11.306143827719268</v>
      </c>
      <c r="H348" s="307">
        <f t="shared" ca="1" si="157"/>
        <v>-97.522096438331275</v>
      </c>
      <c r="I348" s="304">
        <f t="shared" ca="1" si="158"/>
        <v>98.175293134170261</v>
      </c>
      <c r="J348" s="306">
        <f t="shared" ca="1" si="159"/>
        <v>683.69100367859608</v>
      </c>
      <c r="K348" s="307">
        <f t="shared" ca="1" si="160"/>
        <v>335.09527928632417</v>
      </c>
      <c r="L348" s="304">
        <f t="shared" ca="1" si="145"/>
        <v>761.39492690129316</v>
      </c>
      <c r="M348" s="306">
        <f t="shared" ca="1" si="161"/>
        <v>-1.4553774159106345</v>
      </c>
      <c r="N348" s="304">
        <f t="shared" ca="1" si="162"/>
        <v>-83.386983530335229</v>
      </c>
      <c r="P348" s="310">
        <f t="shared" ca="1" si="163"/>
        <v>23</v>
      </c>
      <c r="Q348" s="304">
        <f t="shared" ca="1" si="164"/>
        <v>0</v>
      </c>
      <c r="R348" s="306">
        <f t="shared" ca="1" si="165"/>
        <v>0</v>
      </c>
      <c r="S348" s="307">
        <f t="shared" ca="1" si="166"/>
        <v>4.9930000000000021</v>
      </c>
      <c r="T348" s="304">
        <f t="shared" ca="1" si="146"/>
        <v>48.981330000000021</v>
      </c>
      <c r="U348" s="311">
        <f t="shared" ca="1" si="147"/>
        <v>0</v>
      </c>
      <c r="V348" s="306">
        <f t="shared" ca="1" si="148"/>
        <v>1.1846272639505278</v>
      </c>
      <c r="W348" s="304">
        <f t="shared" ca="1" si="149"/>
        <v>37.044911016297327</v>
      </c>
      <c r="Y348" s="314" t="str">
        <f t="shared" ca="1" si="167"/>
        <v/>
      </c>
      <c r="Z348" s="315" t="str">
        <f t="shared" ca="1" si="168"/>
        <v/>
      </c>
      <c r="AA348" s="316" t="str">
        <f t="shared" ca="1" si="169"/>
        <v/>
      </c>
      <c r="AC348" s="310">
        <f t="shared" ca="1" si="170"/>
        <v>30.000000000000139</v>
      </c>
      <c r="AD348" s="323">
        <f t="shared" ca="1" si="171"/>
        <v>683.69100367859608</v>
      </c>
      <c r="AE348" s="324" t="e">
        <f t="shared" ca="1" si="150"/>
        <v>#N/A</v>
      </c>
      <c r="AG348" s="306">
        <f t="shared" ca="1" si="172"/>
        <v>2.3669740972573559</v>
      </c>
      <c r="AH348" s="304">
        <f t="shared" ca="1" si="173"/>
        <v>-7.376436662772087</v>
      </c>
    </row>
    <row r="349" spans="1:34" x14ac:dyDescent="0.2">
      <c r="A349" s="347">
        <f t="shared" ca="1" si="151"/>
        <v>0.1</v>
      </c>
      <c r="B349" s="304">
        <f t="shared" ca="1" si="152"/>
        <v>30.10000000000014</v>
      </c>
      <c r="D349" s="306">
        <f t="shared" ca="1" si="153"/>
        <v>-0.85443550987649231</v>
      </c>
      <c r="E349" s="307">
        <f t="shared" ca="1" si="154"/>
        <v>-2.439994499962153</v>
      </c>
      <c r="F349" s="304">
        <f t="shared" ca="1" si="155"/>
        <v>2.5852723648357552</v>
      </c>
      <c r="G349" s="306">
        <f t="shared" ca="1" si="156"/>
        <v>11.220700276731618</v>
      </c>
      <c r="H349" s="307">
        <f t="shared" ca="1" si="157"/>
        <v>-97.766095888327484</v>
      </c>
      <c r="I349" s="304">
        <f t="shared" ca="1" si="158"/>
        <v>98.407894093644174</v>
      </c>
      <c r="J349" s="306">
        <f t="shared" ca="1" si="159"/>
        <v>684.81734588381858</v>
      </c>
      <c r="K349" s="307">
        <f t="shared" ca="1" si="160"/>
        <v>325.33086966999122</v>
      </c>
      <c r="L349" s="304">
        <f t="shared" ca="1" si="145"/>
        <v>758.16553072768374</v>
      </c>
      <c r="M349" s="306">
        <f t="shared" ca="1" si="161"/>
        <v>-1.4565254412233959</v>
      </c>
      <c r="N349" s="304">
        <f t="shared" ca="1" si="162"/>
        <v>-83.452760535530643</v>
      </c>
      <c r="P349" s="310">
        <f t="shared" ca="1" si="163"/>
        <v>23</v>
      </c>
      <c r="Q349" s="304">
        <f t="shared" ca="1" si="164"/>
        <v>0</v>
      </c>
      <c r="R349" s="306">
        <f t="shared" ca="1" si="165"/>
        <v>0</v>
      </c>
      <c r="S349" s="307">
        <f t="shared" ca="1" si="166"/>
        <v>4.9930000000000021</v>
      </c>
      <c r="T349" s="304">
        <f t="shared" ca="1" si="146"/>
        <v>48.981330000000021</v>
      </c>
      <c r="U349" s="311">
        <f t="shared" ca="1" si="147"/>
        <v>0</v>
      </c>
      <c r="V349" s="306">
        <f t="shared" ca="1" si="148"/>
        <v>1.1857848631935006</v>
      </c>
      <c r="W349" s="304">
        <f t="shared" ca="1" si="149"/>
        <v>37.257027069989931</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2.3253611054273957</v>
      </c>
      <c r="AH349" s="304">
        <f t="shared" ca="1" si="173"/>
        <v>-7.4193693203078936</v>
      </c>
    </row>
    <row r="350" spans="1:34" x14ac:dyDescent="0.2">
      <c r="A350" s="347">
        <f t="shared" ca="1" si="151"/>
        <v>0.1</v>
      </c>
      <c r="B350" s="304">
        <f t="shared" ca="1" si="152"/>
        <v>30.200000000000141</v>
      </c>
      <c r="D350" s="306">
        <f t="shared" ca="1" si="153"/>
        <v>-0.85081797196108344</v>
      </c>
      <c r="E350" s="307">
        <f t="shared" ca="1" si="154"/>
        <v>-2.3968128210542705</v>
      </c>
      <c r="F350" s="304">
        <f t="shared" ca="1" si="155"/>
        <v>2.5433448292715051</v>
      </c>
      <c r="G350" s="306">
        <f t="shared" ca="1" si="156"/>
        <v>11.135618479535509</v>
      </c>
      <c r="H350" s="307">
        <f t="shared" ca="1" si="157"/>
        <v>-98.005777170432907</v>
      </c>
      <c r="I350" s="304">
        <f t="shared" ca="1" si="158"/>
        <v>98.636374414828936</v>
      </c>
      <c r="J350" s="306">
        <f t="shared" ca="1" si="159"/>
        <v>685.93516182163194</v>
      </c>
      <c r="K350" s="307">
        <f t="shared" ca="1" si="160"/>
        <v>315.54227601705321</v>
      </c>
      <c r="L350" s="304">
        <f t="shared" ca="1" si="145"/>
        <v>755.03243253339167</v>
      </c>
      <c r="M350" s="306">
        <f t="shared" ca="1" si="161"/>
        <v>-1.4576594646432068</v>
      </c>
      <c r="N350" s="304">
        <f t="shared" ca="1" si="162"/>
        <v>-83.517735291354796</v>
      </c>
      <c r="P350" s="310">
        <f t="shared" ca="1" si="163"/>
        <v>23</v>
      </c>
      <c r="Q350" s="304">
        <f t="shared" ca="1" si="164"/>
        <v>0</v>
      </c>
      <c r="R350" s="306">
        <f t="shared" ca="1" si="165"/>
        <v>0</v>
      </c>
      <c r="S350" s="307">
        <f t="shared" ca="1" si="166"/>
        <v>4.9930000000000021</v>
      </c>
      <c r="T350" s="304">
        <f t="shared" ca="1" si="146"/>
        <v>48.981330000000021</v>
      </c>
      <c r="U350" s="311">
        <f t="shared" ca="1" si="147"/>
        <v>0</v>
      </c>
      <c r="V350" s="306">
        <f t="shared" ca="1" si="148"/>
        <v>1.1869464464330632</v>
      </c>
      <c r="W350" s="304">
        <f t="shared" ca="1" si="149"/>
        <v>37.466898559890119</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2.2841689755319168</v>
      </c>
      <c r="AH350" s="304">
        <f t="shared" ca="1" si="173"/>
        <v>-7.461852006807514</v>
      </c>
    </row>
    <row r="351" spans="1:34" x14ac:dyDescent="0.2">
      <c r="A351" s="347">
        <f t="shared" ca="1" si="151"/>
        <v>0.1</v>
      </c>
      <c r="B351" s="304">
        <f t="shared" ca="1" si="152"/>
        <v>30.300000000000143</v>
      </c>
      <c r="D351" s="306">
        <f t="shared" ca="1" si="153"/>
        <v>-0.84715605833680641</v>
      </c>
      <c r="E351" s="307">
        <f t="shared" ca="1" si="154"/>
        <v>-2.3540883203280698</v>
      </c>
      <c r="F351" s="304">
        <f t="shared" ca="1" si="155"/>
        <v>2.5018803342849529</v>
      </c>
      <c r="G351" s="306">
        <f t="shared" ca="1" si="156"/>
        <v>11.050902873701828</v>
      </c>
      <c r="H351" s="307">
        <f t="shared" ca="1" si="157"/>
        <v>-98.24118600246571</v>
      </c>
      <c r="I351" s="304">
        <f t="shared" ca="1" si="158"/>
        <v>98.860776253755233</v>
      </c>
      <c r="J351" s="306">
        <f t="shared" ca="1" si="159"/>
        <v>687.0444878892938</v>
      </c>
      <c r="K351" s="307">
        <f t="shared" ca="1" si="160"/>
        <v>305.7299278584083</v>
      </c>
      <c r="L351" s="304">
        <f t="shared" ca="1" si="145"/>
        <v>751.99795021487228</v>
      </c>
      <c r="M351" s="306">
        <f t="shared" ca="1" si="161"/>
        <v>-1.4587797336591688</v>
      </c>
      <c r="N351" s="304">
        <f t="shared" ca="1" si="162"/>
        <v>-83.581921977888697</v>
      </c>
      <c r="P351" s="310">
        <f t="shared" ca="1" si="163"/>
        <v>23</v>
      </c>
      <c r="Q351" s="304">
        <f t="shared" ca="1" si="164"/>
        <v>0</v>
      </c>
      <c r="R351" s="306">
        <f t="shared" ca="1" si="165"/>
        <v>0</v>
      </c>
      <c r="S351" s="307">
        <f t="shared" ca="1" si="166"/>
        <v>4.9930000000000021</v>
      </c>
      <c r="T351" s="304">
        <f t="shared" ca="1" si="146"/>
        <v>48.981330000000021</v>
      </c>
      <c r="U351" s="311">
        <f t="shared" ca="1" si="147"/>
        <v>0</v>
      </c>
      <c r="V351" s="306">
        <f t="shared" ca="1" si="148"/>
        <v>1.1881119725361138</v>
      </c>
      <c r="W351" s="304">
        <f t="shared" ca="1" si="149"/>
        <v>37.674528314945228</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2.2433980366380792</v>
      </c>
      <c r="AH351" s="304">
        <f t="shared" ca="1" si="173"/>
        <v>-7.503885151189686</v>
      </c>
    </row>
    <row r="352" spans="1:34" x14ac:dyDescent="0.2">
      <c r="A352" s="347">
        <f t="shared" ca="1" si="151"/>
        <v>0.1</v>
      </c>
      <c r="B352" s="304">
        <f t="shared" ca="1" si="152"/>
        <v>30.400000000000144</v>
      </c>
      <c r="D352" s="306">
        <f t="shared" ca="1" si="153"/>
        <v>-0.84345128322881802</v>
      </c>
      <c r="E352" s="307">
        <f t="shared" ca="1" si="154"/>
        <v>-2.3118204080963283</v>
      </c>
      <c r="F352" s="304">
        <f t="shared" ca="1" si="155"/>
        <v>2.4608786370869682</v>
      </c>
      <c r="G352" s="306">
        <f t="shared" ca="1" si="156"/>
        <v>10.966557745378946</v>
      </c>
      <c r="H352" s="307">
        <f t="shared" ca="1" si="157"/>
        <v>-98.472368043275338</v>
      </c>
      <c r="I352" s="304">
        <f t="shared" ca="1" si="158"/>
        <v>99.08114178204147</v>
      </c>
      <c r="J352" s="306">
        <f t="shared" ca="1" si="159"/>
        <v>688.14536092024787</v>
      </c>
      <c r="K352" s="307">
        <f t="shared" ca="1" si="160"/>
        <v>295.89425015612125</v>
      </c>
      <c r="L352" s="304">
        <f t="shared" ca="1" si="145"/>
        <v>749.06437976419056</v>
      </c>
      <c r="M352" s="306">
        <f t="shared" ca="1" si="161"/>
        <v>-1.4598864895420547</v>
      </c>
      <c r="N352" s="304">
        <f t="shared" ca="1" si="162"/>
        <v>-83.645334418929323</v>
      </c>
      <c r="P352" s="310">
        <f t="shared" ca="1" si="163"/>
        <v>23</v>
      </c>
      <c r="Q352" s="304">
        <f t="shared" ca="1" si="164"/>
        <v>0</v>
      </c>
      <c r="R352" s="306">
        <f t="shared" ca="1" si="165"/>
        <v>0</v>
      </c>
      <c r="S352" s="307">
        <f t="shared" ca="1" si="166"/>
        <v>4.9930000000000021</v>
      </c>
      <c r="T352" s="304">
        <f t="shared" ca="1" si="146"/>
        <v>48.981330000000021</v>
      </c>
      <c r="U352" s="311">
        <f t="shared" ca="1" si="147"/>
        <v>0</v>
      </c>
      <c r="V352" s="306">
        <f t="shared" ca="1" si="148"/>
        <v>1.1892814007627717</v>
      </c>
      <c r="W352" s="304">
        <f t="shared" ca="1" si="149"/>
        <v>37.879919831162873</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2.2030484562187915</v>
      </c>
      <c r="AH352" s="304">
        <f t="shared" ca="1" si="173"/>
        <v>-7.5454693200370944</v>
      </c>
    </row>
    <row r="353" spans="1:34" x14ac:dyDescent="0.2">
      <c r="A353" s="347">
        <f t="shared" ca="1" si="151"/>
        <v>0.1</v>
      </c>
      <c r="B353" s="304">
        <f t="shared" ca="1" si="152"/>
        <v>30.500000000000146</v>
      </c>
      <c r="D353" s="306">
        <f t="shared" ca="1" si="153"/>
        <v>-0.83970514135381369</v>
      </c>
      <c r="E353" s="307">
        <f t="shared" ca="1" si="154"/>
        <v>-2.2700083593171305</v>
      </c>
      <c r="F353" s="304">
        <f t="shared" ca="1" si="155"/>
        <v>2.4203393720273358</v>
      </c>
      <c r="G353" s="306">
        <f t="shared" ca="1" si="156"/>
        <v>10.882587231243564</v>
      </c>
      <c r="H353" s="307">
        <f t="shared" ca="1" si="157"/>
        <v>-98.699368879207057</v>
      </c>
      <c r="I353" s="304">
        <f t="shared" ca="1" si="158"/>
        <v>99.297513171274389</v>
      </c>
      <c r="J353" s="306">
        <f t="shared" ca="1" si="159"/>
        <v>689.23781816907899</v>
      </c>
      <c r="K353" s="307">
        <f t="shared" ca="1" si="160"/>
        <v>286.03566330999712</v>
      </c>
      <c r="L353" s="304">
        <f t="shared" ca="1" si="145"/>
        <v>746.23399190847795</v>
      </c>
      <c r="M353" s="306">
        <f t="shared" ca="1" si="161"/>
        <v>-1.4609799675401758</v>
      </c>
      <c r="N353" s="304">
        <f t="shared" ca="1" si="162"/>
        <v>-83.707986093212085</v>
      </c>
      <c r="P353" s="310">
        <f t="shared" ca="1" si="163"/>
        <v>23</v>
      </c>
      <c r="Q353" s="304">
        <f t="shared" ca="1" si="164"/>
        <v>0</v>
      </c>
      <c r="R353" s="306">
        <f t="shared" ca="1" si="165"/>
        <v>0</v>
      </c>
      <c r="S353" s="307">
        <f t="shared" ca="1" si="166"/>
        <v>4.9930000000000021</v>
      </c>
      <c r="T353" s="304">
        <f t="shared" ca="1" si="146"/>
        <v>48.981330000000021</v>
      </c>
      <c r="U353" s="311">
        <f t="shared" ca="1" si="147"/>
        <v>0</v>
      </c>
      <c r="V353" s="306">
        <f t="shared" ca="1" si="148"/>
        <v>1.1904546907665672</v>
      </c>
      <c r="W353" s="304">
        <f t="shared" ca="1" si="149"/>
        <v>38.083077251516386</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2.1631202451190008</v>
      </c>
      <c r="AH353" s="304">
        <f t="shared" ca="1" si="173"/>
        <v>-7.5866052135315156</v>
      </c>
    </row>
    <row r="354" spans="1:34" x14ac:dyDescent="0.2">
      <c r="A354" s="347">
        <f t="shared" ca="1" si="151"/>
        <v>0.1</v>
      </c>
      <c r="B354" s="304">
        <f t="shared" ca="1" si="152"/>
        <v>30.600000000000147</v>
      </c>
      <c r="D354" s="306">
        <f t="shared" ca="1" si="153"/>
        <v>-0.83591910771867683</v>
      </c>
      <c r="E354" s="307">
        <f t="shared" ca="1" si="154"/>
        <v>-2.228651317672429</v>
      </c>
      <c r="F354" s="304">
        <f t="shared" ca="1" si="155"/>
        <v>2.3802620549872744</v>
      </c>
      <c r="G354" s="306">
        <f t="shared" ca="1" si="156"/>
        <v>10.798995320471697</v>
      </c>
      <c r="H354" s="307">
        <f t="shared" ca="1" si="157"/>
        <v>-98.922234010974293</v>
      </c>
      <c r="I354" s="304">
        <f t="shared" ca="1" si="158"/>
        <v>99.509932577876512</v>
      </c>
      <c r="J354" s="306">
        <f t="shared" ca="1" si="159"/>
        <v>690.3218972966647</v>
      </c>
      <c r="K354" s="307">
        <f t="shared" ca="1" si="160"/>
        <v>276.15458316548808</v>
      </c>
      <c r="L354" s="304">
        <f t="shared" ca="1" si="145"/>
        <v>743.50902865437433</v>
      </c>
      <c r="M354" s="306">
        <f t="shared" ca="1" si="161"/>
        <v>-1.4620603970680202</v>
      </c>
      <c r="N354" s="304">
        <f t="shared" ca="1" si="162"/>
        <v>-83.769890145218881</v>
      </c>
      <c r="P354" s="310">
        <f t="shared" ca="1" si="163"/>
        <v>23</v>
      </c>
      <c r="Q354" s="304">
        <f t="shared" ca="1" si="164"/>
        <v>0</v>
      </c>
      <c r="R354" s="306">
        <f t="shared" ca="1" si="165"/>
        <v>0</v>
      </c>
      <c r="S354" s="307">
        <f t="shared" ca="1" si="166"/>
        <v>4.9930000000000021</v>
      </c>
      <c r="T354" s="304">
        <f t="shared" ca="1" si="146"/>
        <v>48.981330000000021</v>
      </c>
      <c r="U354" s="311">
        <f t="shared" ca="1" si="147"/>
        <v>0</v>
      </c>
      <c r="V354" s="306">
        <f t="shared" ca="1" si="148"/>
        <v>1.1916318025945027</v>
      </c>
      <c r="W354" s="304">
        <f t="shared" ca="1" si="149"/>
        <v>38.28400534606152</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2.1236132624424284</v>
      </c>
      <c r="AH354" s="304">
        <f t="shared" ca="1" si="173"/>
        <v>-7.6272936614292748</v>
      </c>
    </row>
    <row r="355" spans="1:34" x14ac:dyDescent="0.2">
      <c r="A355" s="347">
        <f t="shared" ca="1" si="151"/>
        <v>0.1</v>
      </c>
      <c r="B355" s="304">
        <f t="shared" ca="1" si="152"/>
        <v>30.700000000000149</v>
      </c>
      <c r="D355" s="306">
        <f t="shared" ca="1" si="153"/>
        <v>-0.83209463743916956</v>
      </c>
      <c r="E355" s="307">
        <f t="shared" ca="1" si="154"/>
        <v>-2.1877482996039594</v>
      </c>
      <c r="F355" s="304">
        <f t="shared" ca="1" si="155"/>
        <v>2.3406460877448003</v>
      </c>
      <c r="G355" s="306">
        <f t="shared" ca="1" si="156"/>
        <v>10.715785856727781</v>
      </c>
      <c r="H355" s="307">
        <f t="shared" ca="1" si="157"/>
        <v>-99.141008840934688</v>
      </c>
      <c r="I355" s="304">
        <f t="shared" ca="1" si="158"/>
        <v>99.718442128452537</v>
      </c>
      <c r="J355" s="306">
        <f t="shared" ca="1" si="159"/>
        <v>691.3976363555247</v>
      </c>
      <c r="K355" s="307">
        <f t="shared" ca="1" si="160"/>
        <v>266.2514210228926</v>
      </c>
      <c r="L355" s="304">
        <f t="shared" ca="1" si="145"/>
        <v>740.89169974748404</v>
      </c>
      <c r="M355" s="306">
        <f t="shared" ca="1" si="161"/>
        <v>-1.4631280018879682</v>
      </c>
      <c r="N355" s="304">
        <f t="shared" ca="1" si="162"/>
        <v>-83.831059395589719</v>
      </c>
      <c r="P355" s="310">
        <f t="shared" ca="1" si="163"/>
        <v>23</v>
      </c>
      <c r="Q355" s="304">
        <f t="shared" ca="1" si="164"/>
        <v>0</v>
      </c>
      <c r="R355" s="306">
        <f t="shared" ca="1" si="165"/>
        <v>0</v>
      </c>
      <c r="S355" s="307">
        <f t="shared" ca="1" si="166"/>
        <v>4.9930000000000021</v>
      </c>
      <c r="T355" s="304">
        <f t="shared" ca="1" si="146"/>
        <v>48.981330000000021</v>
      </c>
      <c r="U355" s="311">
        <f t="shared" ca="1" si="147"/>
        <v>0</v>
      </c>
      <c r="V355" s="306">
        <f t="shared" ca="1" si="148"/>
        <v>1.192812696686995</v>
      </c>
      <c r="W355" s="304">
        <f t="shared" ca="1" si="149"/>
        <v>38.482709492273919</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2.0845272203586624</v>
      </c>
      <c r="AH355" s="304">
        <f t="shared" ca="1" si="173"/>
        <v>-7.6675356190790112</v>
      </c>
    </row>
    <row r="356" spans="1:34" x14ac:dyDescent="0.2">
      <c r="A356" s="347">
        <f t="shared" ca="1" si="151"/>
        <v>0.1</v>
      </c>
      <c r="B356" s="304">
        <f t="shared" ca="1" si="152"/>
        <v>30.80000000000015</v>
      </c>
      <c r="D356" s="306">
        <f t="shared" ca="1" si="153"/>
        <v>-0.8282331655780647</v>
      </c>
      <c r="E356" s="307">
        <f t="shared" ca="1" si="154"/>
        <v>-2.1472981983045809</v>
      </c>
      <c r="F356" s="304">
        <f t="shared" ca="1" si="155"/>
        <v>2.3014907623115852</v>
      </c>
      <c r="G356" s="306">
        <f t="shared" ca="1" si="156"/>
        <v>10.632962540169974</v>
      </c>
      <c r="H356" s="307">
        <f t="shared" ca="1" si="157"/>
        <v>-99.355738660765141</v>
      </c>
      <c r="I356" s="304">
        <f t="shared" ca="1" si="158"/>
        <v>99.923083905606703</v>
      </c>
      <c r="J356" s="306">
        <f t="shared" ca="1" si="159"/>
        <v>692.46507377536955</v>
      </c>
      <c r="K356" s="307">
        <f t="shared" ca="1" si="160"/>
        <v>256.32658364780764</v>
      </c>
      <c r="L356" s="304">
        <f t="shared" ca="1" si="145"/>
        <v>738.3841790580866</v>
      </c>
      <c r="M356" s="306">
        <f t="shared" ca="1" si="161"/>
        <v>-1.4641830002853744</v>
      </c>
      <c r="N356" s="304">
        <f t="shared" ca="1" si="162"/>
        <v>-83.891506351154163</v>
      </c>
      <c r="P356" s="310">
        <f t="shared" ca="1" si="163"/>
        <v>23</v>
      </c>
      <c r="Q356" s="304">
        <f t="shared" ca="1" si="164"/>
        <v>0</v>
      </c>
      <c r="R356" s="306">
        <f t="shared" ca="1" si="165"/>
        <v>0</v>
      </c>
      <c r="S356" s="307">
        <f t="shared" ca="1" si="166"/>
        <v>4.9930000000000021</v>
      </c>
      <c r="T356" s="304">
        <f t="shared" ca="1" si="146"/>
        <v>48.981330000000021</v>
      </c>
      <c r="U356" s="311">
        <f t="shared" ca="1" si="147"/>
        <v>0</v>
      </c>
      <c r="V356" s="306">
        <f t="shared" ca="1" si="148"/>
        <v>1.1939973338776986</v>
      </c>
      <c r="W356" s="304">
        <f t="shared" ca="1" si="149"/>
        <v>38.679195655616439</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2.0458616888305095</v>
      </c>
      <c r="AH356" s="304">
        <f t="shared" ca="1" si="173"/>
        <v>-7.7073321634836578</v>
      </c>
    </row>
    <row r="357" spans="1:34" x14ac:dyDescent="0.2">
      <c r="A357" s="347">
        <f t="shared" ca="1" si="151"/>
        <v>0.1</v>
      </c>
      <c r="B357" s="304">
        <f t="shared" ca="1" si="152"/>
        <v>30.900000000000151</v>
      </c>
      <c r="D357" s="306">
        <f t="shared" ca="1" si="153"/>
        <v>-0.82433610700213766</v>
      </c>
      <c r="E357" s="307">
        <f t="shared" ca="1" si="154"/>
        <v>-2.1072997876631536</v>
      </c>
      <c r="F357" s="304">
        <f t="shared" ca="1" si="155"/>
        <v>2.262795265240011</v>
      </c>
      <c r="G357" s="306">
        <f t="shared" ca="1" si="156"/>
        <v>10.55052892946976</v>
      </c>
      <c r="H357" s="307">
        <f t="shared" ca="1" si="157"/>
        <v>-99.56646863953145</v>
      </c>
      <c r="I357" s="304">
        <f t="shared" ca="1" si="158"/>
        <v>100.12389993422339</v>
      </c>
      <c r="J357" s="306">
        <f t="shared" ca="1" si="159"/>
        <v>693.52424834885153</v>
      </c>
      <c r="K357" s="307">
        <f t="shared" ca="1" si="160"/>
        <v>246.38047328279282</v>
      </c>
      <c r="L357" s="304">
        <f t="shared" ca="1" si="145"/>
        <v>735.98860090553876</v>
      </c>
      <c r="M357" s="306">
        <f t="shared" ca="1" si="161"/>
        <v>-1.4652256052372945</v>
      </c>
      <c r="N357" s="304">
        <f t="shared" ca="1" si="162"/>
        <v>-83.95124321459862</v>
      </c>
      <c r="P357" s="310">
        <f t="shared" ca="1" si="163"/>
        <v>23</v>
      </c>
      <c r="Q357" s="304">
        <f t="shared" ca="1" si="164"/>
        <v>0</v>
      </c>
      <c r="R357" s="306">
        <f t="shared" ca="1" si="165"/>
        <v>0</v>
      </c>
      <c r="S357" s="307">
        <f t="shared" ca="1" si="166"/>
        <v>4.9930000000000021</v>
      </c>
      <c r="T357" s="304">
        <f t="shared" ca="1" si="146"/>
        <v>48.981330000000021</v>
      </c>
      <c r="U357" s="311">
        <f t="shared" ca="1" si="147"/>
        <v>0</v>
      </c>
      <c r="V357" s="306">
        <f t="shared" ca="1" si="148"/>
        <v>1.1951856753932193</v>
      </c>
      <c r="W357" s="304">
        <f t="shared" ca="1" si="149"/>
        <v>38.873470370344776</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2.0076161002615605</v>
      </c>
      <c r="AH357" s="304">
        <f t="shared" ca="1" si="173"/>
        <v>-7.7466844894084561</v>
      </c>
    </row>
    <row r="358" spans="1:34" x14ac:dyDescent="0.2">
      <c r="A358" s="347">
        <f t="shared" ca="1" si="151"/>
        <v>0.1</v>
      </c>
      <c r="B358" s="304">
        <f t="shared" ca="1" si="152"/>
        <v>31.000000000000153</v>
      </c>
      <c r="D358" s="306">
        <f t="shared" ca="1" si="153"/>
        <v>-0.82040485625741577</v>
      </c>
      <c r="E358" s="307">
        <f t="shared" ca="1" si="154"/>
        <v>-2.0677517261612248</v>
      </c>
      <c r="F358" s="304">
        <f t="shared" ca="1" si="155"/>
        <v>2.2245586818992829</v>
      </c>
      <c r="G358" s="306">
        <f t="shared" ca="1" si="156"/>
        <v>10.468488443844018</v>
      </c>
      <c r="H358" s="307">
        <f t="shared" ca="1" si="157"/>
        <v>-99.77324381214757</v>
      </c>
      <c r="I358" s="304">
        <f t="shared" ca="1" si="158"/>
        <v>100.32093216820276</v>
      </c>
      <c r="J358" s="306">
        <f t="shared" ca="1" si="159"/>
        <v>694.57519921751725</v>
      </c>
      <c r="K358" s="307">
        <f t="shared" ca="1" si="160"/>
        <v>236.41348766020886</v>
      </c>
      <c r="L358" s="304">
        <f t="shared" ca="1" si="145"/>
        <v>733.70705633496368</v>
      </c>
      <c r="M358" s="306">
        <f t="shared" ca="1" si="161"/>
        <v>-1.4662560245751215</v>
      </c>
      <c r="N358" s="304">
        <f t="shared" ca="1" si="162"/>
        <v>-84.010281893784779</v>
      </c>
      <c r="P358" s="310">
        <f t="shared" ca="1" si="163"/>
        <v>23</v>
      </c>
      <c r="Q358" s="304">
        <f t="shared" ca="1" si="164"/>
        <v>0</v>
      </c>
      <c r="R358" s="306">
        <f t="shared" ca="1" si="165"/>
        <v>0</v>
      </c>
      <c r="S358" s="307">
        <f t="shared" ca="1" si="166"/>
        <v>4.9930000000000021</v>
      </c>
      <c r="T358" s="304">
        <f t="shared" ca="1" si="146"/>
        <v>48.981330000000021</v>
      </c>
      <c r="U358" s="311">
        <f t="shared" ca="1" si="147"/>
        <v>0</v>
      </c>
      <c r="V358" s="306">
        <f t="shared" ca="1" si="148"/>
        <v>1.19637768285271</v>
      </c>
      <c r="W358" s="304">
        <f t="shared" ca="1" si="149"/>
        <v>39.065540720558708</v>
      </c>
      <c r="Y358" s="314" t="str">
        <f t="shared" ca="1" si="167"/>
        <v/>
      </c>
      <c r="Z358" s="315" t="str">
        <f t="shared" ca="1" si="168"/>
        <v/>
      </c>
      <c r="AA358" s="316" t="str">
        <f t="shared" ca="1" si="169"/>
        <v/>
      </c>
      <c r="AC358" s="310">
        <f t="shared" ca="1" si="170"/>
        <v>31.000000000000153</v>
      </c>
      <c r="AD358" s="323">
        <f t="shared" ca="1" si="171"/>
        <v>694.57519921751725</v>
      </c>
      <c r="AE358" s="324" t="e">
        <f t="shared" ca="1" si="150"/>
        <v>#N/A</v>
      </c>
      <c r="AG358" s="306">
        <f t="shared" ca="1" si="172"/>
        <v>1.9697897540638474</v>
      </c>
      <c r="AH358" s="304">
        <f t="shared" ca="1" si="173"/>
        <v>-7.7855939055367029</v>
      </c>
    </row>
    <row r="359" spans="1:34" x14ac:dyDescent="0.2">
      <c r="A359" s="347">
        <f t="shared" ca="1" si="151"/>
        <v>0.1</v>
      </c>
      <c r="B359" s="304">
        <f t="shared" ca="1" si="152"/>
        <v>31.100000000000154</v>
      </c>
      <c r="D359" s="306">
        <f t="shared" ca="1" si="153"/>
        <v>-0.81644078746209547</v>
      </c>
      <c r="E359" s="307">
        <f t="shared" ca="1" si="154"/>
        <v>-2.0286525607200439</v>
      </c>
      <c r="F359" s="304">
        <f t="shared" ca="1" si="155"/>
        <v>2.1867800007197151</v>
      </c>
      <c r="G359" s="306">
        <f t="shared" ca="1" si="156"/>
        <v>10.386844365097808</v>
      </c>
      <c r="H359" s="307">
        <f t="shared" ca="1" si="157"/>
        <v>-99.976109068219571</v>
      </c>
      <c r="I359" s="304">
        <f t="shared" ca="1" si="158"/>
        <v>100.51422247764393</v>
      </c>
      <c r="J359" s="306">
        <f t="shared" ca="1" si="159"/>
        <v>695.61796585796435</v>
      </c>
      <c r="K359" s="307">
        <f t="shared" ca="1" si="160"/>
        <v>226.42602001619051</v>
      </c>
      <c r="L359" s="304">
        <f t="shared" ca="1" si="145"/>
        <v>731.54158936094973</v>
      </c>
      <c r="M359" s="306">
        <f t="shared" ca="1" si="161"/>
        <v>-1.4672744611413804</v>
      </c>
      <c r="N359" s="304">
        <f t="shared" ca="1" si="162"/>
        <v>-84.068634010733206</v>
      </c>
      <c r="P359" s="310">
        <f t="shared" ca="1" si="163"/>
        <v>23</v>
      </c>
      <c r="Q359" s="304">
        <f t="shared" ca="1" si="164"/>
        <v>0</v>
      </c>
      <c r="R359" s="306">
        <f t="shared" ca="1" si="165"/>
        <v>0</v>
      </c>
      <c r="S359" s="307">
        <f t="shared" ca="1" si="166"/>
        <v>4.9930000000000021</v>
      </c>
      <c r="T359" s="304">
        <f t="shared" ca="1" si="146"/>
        <v>48.981330000000021</v>
      </c>
      <c r="U359" s="311">
        <f t="shared" ca="1" si="147"/>
        <v>0</v>
      </c>
      <c r="V359" s="306">
        <f t="shared" ca="1" si="148"/>
        <v>1.1975733182673653</v>
      </c>
      <c r="W359" s="304">
        <f t="shared" ca="1" si="149"/>
        <v>39.25541432150677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1.9323818211457251</v>
      </c>
      <c r="AH359" s="304">
        <f t="shared" ca="1" si="173"/>
        <v>-7.8240618306746832</v>
      </c>
    </row>
    <row r="360" spans="1:34" x14ac:dyDescent="0.2">
      <c r="A360" s="347">
        <f t="shared" ca="1" si="151"/>
        <v>0.1</v>
      </c>
      <c r="B360" s="304">
        <f t="shared" ca="1" si="152"/>
        <v>31.200000000000156</v>
      </c>
      <c r="D360" s="306">
        <f t="shared" ca="1" si="153"/>
        <v>-0.81244525421657743</v>
      </c>
      <c r="E360" s="307">
        <f t="shared" ca="1" si="154"/>
        <v>-1.9900007304962655</v>
      </c>
      <c r="F360" s="304">
        <f t="shared" ca="1" si="155"/>
        <v>2.1494581174041771</v>
      </c>
      <c r="G360" s="306">
        <f t="shared" ca="1" si="156"/>
        <v>10.30559983967615</v>
      </c>
      <c r="H360" s="307">
        <f t="shared" ca="1" si="157"/>
        <v>-100.1751091412692</v>
      </c>
      <c r="I360" s="304">
        <f t="shared" ca="1" si="158"/>
        <v>100.70381263646739</v>
      </c>
      <c r="J360" s="306">
        <f t="shared" ca="1" si="159"/>
        <v>696.65258806820304</v>
      </c>
      <c r="K360" s="307">
        <f t="shared" ca="1" si="160"/>
        <v>216.41845910571607</v>
      </c>
      <c r="L360" s="304">
        <f t="shared" ca="1" si="145"/>
        <v>729.49419319403626</v>
      </c>
      <c r="M360" s="306">
        <f t="shared" ca="1" si="161"/>
        <v>-1.4682811129409259</v>
      </c>
      <c r="N360" s="304">
        <f t="shared" ca="1" si="162"/>
        <v>-84.126310910286421</v>
      </c>
      <c r="P360" s="310">
        <f t="shared" ca="1" si="163"/>
        <v>23</v>
      </c>
      <c r="Q360" s="304">
        <f t="shared" ca="1" si="164"/>
        <v>0</v>
      </c>
      <c r="R360" s="306">
        <f t="shared" ca="1" si="165"/>
        <v>0</v>
      </c>
      <c r="S360" s="307">
        <f t="shared" ca="1" si="166"/>
        <v>4.9930000000000021</v>
      </c>
      <c r="T360" s="304">
        <f t="shared" ca="1" si="146"/>
        <v>48.981330000000021</v>
      </c>
      <c r="U360" s="311">
        <f t="shared" ca="1" si="147"/>
        <v>0</v>
      </c>
      <c r="V360" s="306">
        <f t="shared" ca="1" si="148"/>
        <v>1.1987725440398083</v>
      </c>
      <c r="W360" s="304">
        <f t="shared" ca="1" si="149"/>
        <v>39.443099301150362</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1.8953913483198344</v>
      </c>
      <c r="AH360" s="304">
        <f t="shared" ca="1" si="173"/>
        <v>-7.862089790007361</v>
      </c>
    </row>
    <row r="361" spans="1:34" x14ac:dyDescent="0.2">
      <c r="A361" s="347">
        <f t="shared" ca="1" si="151"/>
        <v>0.1</v>
      </c>
      <c r="B361" s="304">
        <f t="shared" ca="1" si="152"/>
        <v>31.300000000000157</v>
      </c>
      <c r="D361" s="306">
        <f t="shared" ca="1" si="153"/>
        <v>-0.80841958952999959</v>
      </c>
      <c r="E361" s="307">
        <f t="shared" ca="1" si="154"/>
        <v>-1.9517945706251369</v>
      </c>
      <c r="F361" s="304">
        <f t="shared" ca="1" si="155"/>
        <v>2.1125918391060812</v>
      </c>
      <c r="G361" s="306">
        <f t="shared" ca="1" si="156"/>
        <v>10.22475788072315</v>
      </c>
      <c r="H361" s="307">
        <f t="shared" ca="1" si="157"/>
        <v>-100.37028859833171</v>
      </c>
      <c r="I361" s="304">
        <f t="shared" ca="1" si="158"/>
        <v>100.88974431046897</v>
      </c>
      <c r="J361" s="306">
        <f t="shared" ca="1" si="159"/>
        <v>697.67910595422302</v>
      </c>
      <c r="K361" s="307">
        <f t="shared" ca="1" si="160"/>
        <v>206.39118921873603</v>
      </c>
      <c r="L361" s="304">
        <f t="shared" ca="1" si="145"/>
        <v>727.56680646673817</v>
      </c>
      <c r="M361" s="306">
        <f t="shared" ca="1" si="161"/>
        <v>-1.4692761732867656</v>
      </c>
      <c r="N361" s="304">
        <f t="shared" ca="1" si="162"/>
        <v>-84.183323668463856</v>
      </c>
      <c r="P361" s="310">
        <f t="shared" ca="1" si="163"/>
        <v>23</v>
      </c>
      <c r="Q361" s="304">
        <f t="shared" ca="1" si="164"/>
        <v>0</v>
      </c>
      <c r="R361" s="306">
        <f t="shared" ca="1" si="165"/>
        <v>0</v>
      </c>
      <c r="S361" s="307">
        <f t="shared" ca="1" si="166"/>
        <v>4.9930000000000021</v>
      </c>
      <c r="T361" s="304">
        <f t="shared" ca="1" si="146"/>
        <v>48.981330000000021</v>
      </c>
      <c r="U361" s="311">
        <f t="shared" ca="1" si="147"/>
        <v>0</v>
      </c>
      <c r="V361" s="306">
        <f t="shared" ca="1" si="148"/>
        <v>1.1999753229633752</v>
      </c>
      <c r="W361" s="304">
        <f t="shared" ca="1" si="149"/>
        <v>39.628604281993773</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1.8588172626313462</v>
      </c>
      <c r="AH361" s="304">
        <f t="shared" ca="1" si="173"/>
        <v>-7.8996794114060371</v>
      </c>
    </row>
    <row r="362" spans="1:34" x14ac:dyDescent="0.2">
      <c r="A362" s="347">
        <f t="shared" ca="1" si="151"/>
        <v>0.1</v>
      </c>
      <c r="B362" s="304">
        <f t="shared" ca="1" si="152"/>
        <v>31.400000000000158</v>
      </c>
      <c r="D362" s="306">
        <f t="shared" ca="1" si="153"/>
        <v>-0.80436510576276432</v>
      </c>
      <c r="E362" s="307">
        <f t="shared" ca="1" si="154"/>
        <v>-1.914032315909826</v>
      </c>
      <c r="F362" s="304">
        <f t="shared" ca="1" si="155"/>
        <v>2.0761798885732121</v>
      </c>
      <c r="G362" s="306">
        <f t="shared" ca="1" si="156"/>
        <v>10.144321370146873</v>
      </c>
      <c r="H362" s="307">
        <f t="shared" ca="1" si="157"/>
        <v>-100.56169182992269</v>
      </c>
      <c r="I362" s="304">
        <f t="shared" ca="1" si="158"/>
        <v>101.07205904579742</v>
      </c>
      <c r="J362" s="306">
        <f t="shared" ca="1" si="159"/>
        <v>698.69755991676652</v>
      </c>
      <c r="K362" s="307">
        <f t="shared" ca="1" si="160"/>
        <v>196.3445901973233</v>
      </c>
      <c r="L362" s="304">
        <f t="shared" ca="1" si="145"/>
        <v>725.76130947674415</v>
      </c>
      <c r="M362" s="306">
        <f t="shared" ca="1" si="161"/>
        <v>-1.4702598309407349</v>
      </c>
      <c r="N362" s="304">
        <f t="shared" ca="1" si="162"/>
        <v>-84.239683100522043</v>
      </c>
      <c r="P362" s="310">
        <f t="shared" ca="1" si="163"/>
        <v>23</v>
      </c>
      <c r="Q362" s="304">
        <f t="shared" ca="1" si="164"/>
        <v>0</v>
      </c>
      <c r="R362" s="306">
        <f t="shared" ca="1" si="165"/>
        <v>0</v>
      </c>
      <c r="S362" s="307">
        <f t="shared" ca="1" si="166"/>
        <v>4.9930000000000021</v>
      </c>
      <c r="T362" s="304">
        <f t="shared" ca="1" si="146"/>
        <v>48.981330000000021</v>
      </c>
      <c r="U362" s="311">
        <f t="shared" ca="1" si="147"/>
        <v>0</v>
      </c>
      <c r="V362" s="306">
        <f t="shared" ca="1" si="148"/>
        <v>1.2011816182213029</v>
      </c>
      <c r="W362" s="304">
        <f t="shared" ca="1" si="149"/>
        <v>39.811938363185476</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1.8226583756065127</v>
      </c>
      <c r="AH362" s="304">
        <f t="shared" ca="1" si="173"/>
        <v>-7.9368324217892559</v>
      </c>
    </row>
    <row r="363" spans="1:34" x14ac:dyDescent="0.2">
      <c r="A363" s="347">
        <f t="shared" ca="1" si="151"/>
        <v>0.1</v>
      </c>
      <c r="B363" s="304">
        <f t="shared" ca="1" si="152"/>
        <v>31.50000000000016</v>
      </c>
      <c r="D363" s="306">
        <f t="shared" ca="1" si="153"/>
        <v>-0.80028309458443425</v>
      </c>
      <c r="E363" s="307">
        <f t="shared" ca="1" si="154"/>
        <v>-1.8767121044557866</v>
      </c>
      <c r="F363" s="304">
        <f t="shared" ca="1" si="155"/>
        <v>2.0402209082568743</v>
      </c>
      <c r="G363" s="306">
        <f t="shared" ca="1" si="156"/>
        <v>10.06429306068843</v>
      </c>
      <c r="H363" s="307">
        <f t="shared" ca="1" si="157"/>
        <v>-100.74936304036827</v>
      </c>
      <c r="I363" s="304">
        <f t="shared" ca="1" si="158"/>
        <v>101.25079825784755</v>
      </c>
      <c r="J363" s="306">
        <f t="shared" ca="1" si="159"/>
        <v>699.70799063830827</v>
      </c>
      <c r="K363" s="307">
        <f t="shared" ca="1" si="160"/>
        <v>186.27903745380874</v>
      </c>
      <c r="L363" s="304">
        <f t="shared" ca="1" si="145"/>
        <v>724.07952046568505</v>
      </c>
      <c r="M363" s="306">
        <f t="shared" ca="1" si="161"/>
        <v>-1.4712322702492249</v>
      </c>
      <c r="N363" s="304">
        <f t="shared" ca="1" si="162"/>
        <v>-84.29539976873113</v>
      </c>
      <c r="P363" s="310">
        <f t="shared" ca="1" si="163"/>
        <v>23</v>
      </c>
      <c r="Q363" s="304">
        <f t="shared" ca="1" si="164"/>
        <v>0</v>
      </c>
      <c r="R363" s="306">
        <f t="shared" ca="1" si="165"/>
        <v>0</v>
      </c>
      <c r="S363" s="307">
        <f t="shared" ca="1" si="166"/>
        <v>4.9930000000000021</v>
      </c>
      <c r="T363" s="304">
        <f t="shared" ca="1" si="146"/>
        <v>48.981330000000021</v>
      </c>
      <c r="U363" s="311">
        <f t="shared" ca="1" si="147"/>
        <v>0</v>
      </c>
      <c r="V363" s="306">
        <f t="shared" ca="1" si="148"/>
        <v>1.2023913933858215</v>
      </c>
      <c r="W363" s="304">
        <f t="shared" ca="1" si="149"/>
        <v>39.993111102895718</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1.7869133874216647</v>
      </c>
      <c r="AH363" s="304">
        <f t="shared" ca="1" si="173"/>
        <v>-7.9735506435380454</v>
      </c>
    </row>
    <row r="364" spans="1:34" x14ac:dyDescent="0.2">
      <c r="A364" s="347">
        <f t="shared" ca="1" si="151"/>
        <v>0.1</v>
      </c>
      <c r="B364" s="304">
        <f t="shared" ca="1" si="152"/>
        <v>31.600000000000161</v>
      </c>
      <c r="D364" s="306">
        <f t="shared" ca="1" si="153"/>
        <v>-0.79617482694649722</v>
      </c>
      <c r="E364" s="307">
        <f t="shared" ca="1" si="154"/>
        <v>-1.839831981249147</v>
      </c>
      <c r="F364" s="304">
        <f t="shared" ca="1" si="155"/>
        <v>2.0047134643859823</v>
      </c>
      <c r="G364" s="306">
        <f t="shared" ca="1" si="156"/>
        <v>9.9846755779937801</v>
      </c>
      <c r="H364" s="307">
        <f t="shared" ca="1" si="157"/>
        <v>-100.93334623849319</v>
      </c>
      <c r="I364" s="304">
        <f t="shared" ca="1" si="158"/>
        <v>101.4260032205614</v>
      </c>
      <c r="J364" s="306">
        <f t="shared" ca="1" si="159"/>
        <v>700.71043907024239</v>
      </c>
      <c r="K364" s="307">
        <f t="shared" ca="1" si="160"/>
        <v>176.19490198986566</v>
      </c>
      <c r="L364" s="304">
        <f t="shared" ca="1" si="145"/>
        <v>722.52319195250072</v>
      </c>
      <c r="M364" s="306">
        <f t="shared" ca="1" si="161"/>
        <v>-1.472193671274165</v>
      </c>
      <c r="N364" s="304">
        <f t="shared" ca="1" si="162"/>
        <v>-84.350483989879748</v>
      </c>
      <c r="P364" s="310">
        <f t="shared" ca="1" si="163"/>
        <v>23</v>
      </c>
      <c r="Q364" s="304">
        <f t="shared" ca="1" si="164"/>
        <v>0</v>
      </c>
      <c r="R364" s="306">
        <f t="shared" ca="1" si="165"/>
        <v>0</v>
      </c>
      <c r="S364" s="307">
        <f t="shared" ca="1" si="166"/>
        <v>4.9930000000000021</v>
      </c>
      <c r="T364" s="304">
        <f t="shared" ca="1" si="146"/>
        <v>48.981330000000021</v>
      </c>
      <c r="U364" s="311">
        <f t="shared" ca="1" si="147"/>
        <v>0</v>
      </c>
      <c r="V364" s="306">
        <f t="shared" ca="1" si="148"/>
        <v>1.2036046124171516</v>
      </c>
      <c r="W364" s="304">
        <f t="shared" ca="1" si="149"/>
        <v>40.172132500974989</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1.7515808909928499</v>
      </c>
      <c r="AH364" s="304">
        <f t="shared" ca="1" si="173"/>
        <v>-8.0098359909664936</v>
      </c>
    </row>
    <row r="365" spans="1:34" x14ac:dyDescent="0.2">
      <c r="A365" s="347">
        <f t="shared" ca="1" si="151"/>
        <v>0.1</v>
      </c>
      <c r="B365" s="304">
        <f t="shared" ca="1" si="152"/>
        <v>31.700000000000163</v>
      </c>
      <c r="D365" s="306">
        <f t="shared" ca="1" si="153"/>
        <v>-0.79204155306944857</v>
      </c>
      <c r="E365" s="307">
        <f t="shared" ca="1" si="154"/>
        <v>-1.8033899016781465</v>
      </c>
      <c r="F365" s="304">
        <f t="shared" ca="1" si="155"/>
        <v>1.9696560510057026</v>
      </c>
      <c r="G365" s="306">
        <f t="shared" ca="1" si="156"/>
        <v>9.9054714226868352</v>
      </c>
      <c r="H365" s="307">
        <f t="shared" ca="1" si="157"/>
        <v>-101.113685228661</v>
      </c>
      <c r="I365" s="304">
        <f t="shared" ca="1" si="158"/>
        <v>101.5977150561291</v>
      </c>
      <c r="J365" s="306">
        <f t="shared" ca="1" si="159"/>
        <v>701.70494642027643</v>
      </c>
      <c r="K365" s="307">
        <f t="shared" ca="1" si="160"/>
        <v>166.09255041650795</v>
      </c>
      <c r="L365" s="304">
        <f t="shared" ca="1" si="145"/>
        <v>721.09400714091589</v>
      </c>
      <c r="M365" s="306">
        <f t="shared" ca="1" si="161"/>
        <v>-1.4731442099194518</v>
      </c>
      <c r="N365" s="304">
        <f t="shared" ca="1" si="162"/>
        <v>-84.404945842518771</v>
      </c>
      <c r="P365" s="310">
        <f t="shared" ca="1" si="163"/>
        <v>23</v>
      </c>
      <c r="Q365" s="304">
        <f t="shared" ca="1" si="164"/>
        <v>0</v>
      </c>
      <c r="R365" s="306">
        <f t="shared" ca="1" si="165"/>
        <v>0</v>
      </c>
      <c r="S365" s="307">
        <f t="shared" ca="1" si="166"/>
        <v>4.9930000000000021</v>
      </c>
      <c r="T365" s="304">
        <f t="shared" ca="1" si="146"/>
        <v>48.981330000000021</v>
      </c>
      <c r="U365" s="311">
        <f t="shared" ca="1" si="147"/>
        <v>0</v>
      </c>
      <c r="V365" s="306">
        <f t="shared" ca="1" si="148"/>
        <v>1.2048212396624136</v>
      </c>
      <c r="W365" s="304">
        <f t="shared" ca="1" si="149"/>
        <v>40.34901298189736</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1.7166593759863034</v>
      </c>
      <c r="AH365" s="304">
        <f t="shared" ca="1" si="173"/>
        <v>-8.0456904668485816</v>
      </c>
    </row>
    <row r="366" spans="1:34" x14ac:dyDescent="0.2">
      <c r="A366" s="347">
        <f t="shared" ca="1" si="151"/>
        <v>0.1</v>
      </c>
      <c r="B366" s="304">
        <f t="shared" ca="1" si="152"/>
        <v>31.800000000000164</v>
      </c>
      <c r="D366" s="306">
        <f t="shared" ca="1" si="153"/>
        <v>-0.78788450244362795</v>
      </c>
      <c r="E366" s="307">
        <f t="shared" ca="1" si="154"/>
        <v>-1.7673837349968302</v>
      </c>
      <c r="F366" s="304">
        <f t="shared" ca="1" si="155"/>
        <v>1.9350470939804512</v>
      </c>
      <c r="G366" s="306">
        <f t="shared" ca="1" si="156"/>
        <v>9.8266829724424731</v>
      </c>
      <c r="H366" s="307">
        <f t="shared" ca="1" si="157"/>
        <v>-101.29042360216069</v>
      </c>
      <c r="I366" s="304">
        <f t="shared" ca="1" si="158"/>
        <v>101.76597472508206</v>
      </c>
      <c r="J366" s="306">
        <f t="shared" ca="1" si="159"/>
        <v>702.69155414003285</v>
      </c>
      <c r="K366" s="307">
        <f t="shared" ca="1" si="160"/>
        <v>155.97234497496686</v>
      </c>
      <c r="L366" s="304">
        <f t="shared" ca="1" si="145"/>
        <v>719.79357642085472</v>
      </c>
      <c r="M366" s="306">
        <f t="shared" ca="1" si="161"/>
        <v>-1.4740840580530021</v>
      </c>
      <c r="N366" s="304">
        <f t="shared" ca="1" si="162"/>
        <v>-84.458795173954456</v>
      </c>
      <c r="P366" s="310">
        <f t="shared" ca="1" si="163"/>
        <v>23</v>
      </c>
      <c r="Q366" s="304">
        <f t="shared" ca="1" si="164"/>
        <v>0</v>
      </c>
      <c r="R366" s="306">
        <f t="shared" ca="1" si="165"/>
        <v>0</v>
      </c>
      <c r="S366" s="307">
        <f t="shared" ca="1" si="166"/>
        <v>4.9930000000000021</v>
      </c>
      <c r="T366" s="304">
        <f t="shared" ca="1" si="146"/>
        <v>48.981330000000021</v>
      </c>
      <c r="U366" s="311">
        <f t="shared" ca="1" si="147"/>
        <v>0</v>
      </c>
      <c r="V366" s="306">
        <f t="shared" ca="1" si="148"/>
        <v>1.2060412398544529</v>
      </c>
      <c r="W366" s="304">
        <f t="shared" ca="1" si="149"/>
        <v>40.523763377992353</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1.6821472327500082</v>
      </c>
      <c r="AH366" s="304">
        <f t="shared" ca="1" si="173"/>
        <v>-8.0811161590020717</v>
      </c>
    </row>
    <row r="367" spans="1:34" x14ac:dyDescent="0.2">
      <c r="A367" s="347">
        <f t="shared" ca="1" si="151"/>
        <v>0.1</v>
      </c>
      <c r="B367" s="304">
        <f t="shared" ca="1" si="152"/>
        <v>31.900000000000166</v>
      </c>
      <c r="D367" s="306">
        <f t="shared" ca="1" si="153"/>
        <v>-0.7837048838433196</v>
      </c>
      <c r="E367" s="307">
        <f t="shared" ca="1" si="154"/>
        <v>-1.7318112677302366</v>
      </c>
      <c r="F367" s="304">
        <f t="shared" ca="1" si="155"/>
        <v>1.900884954961052</v>
      </c>
      <c r="G367" s="306">
        <f t="shared" ca="1" si="156"/>
        <v>9.7483124840581414</v>
      </c>
      <c r="H367" s="307">
        <f t="shared" ca="1" si="157"/>
        <v>-101.46360472893372</v>
      </c>
      <c r="I367" s="304">
        <f t="shared" ca="1" si="158"/>
        <v>101.93082301677028</v>
      </c>
      <c r="J367" s="306">
        <f t="shared" ca="1" si="159"/>
        <v>703.67030391285789</v>
      </c>
      <c r="K367" s="307">
        <f t="shared" ca="1" si="160"/>
        <v>145.83464355841215</v>
      </c>
      <c r="L367" s="304">
        <f t="shared" ca="1" si="145"/>
        <v>718.623433983768</v>
      </c>
      <c r="M367" s="306">
        <f t="shared" ca="1" si="161"/>
        <v>-1.4750133836246055</v>
      </c>
      <c r="N367" s="304">
        <f t="shared" ca="1" si="162"/>
        <v>-84.51204160700091</v>
      </c>
      <c r="P367" s="310">
        <f t="shared" ca="1" si="163"/>
        <v>23</v>
      </c>
      <c r="Q367" s="304">
        <f t="shared" ca="1" si="164"/>
        <v>0</v>
      </c>
      <c r="R367" s="306">
        <f t="shared" ca="1" si="165"/>
        <v>0</v>
      </c>
      <c r="S367" s="307">
        <f t="shared" ca="1" si="166"/>
        <v>4.9930000000000021</v>
      </c>
      <c r="T367" s="304">
        <f t="shared" ca="1" si="146"/>
        <v>48.981330000000021</v>
      </c>
      <c r="U367" s="311">
        <f t="shared" ca="1" si="147"/>
        <v>0</v>
      </c>
      <c r="V367" s="306">
        <f t="shared" ca="1" si="148"/>
        <v>1.2072645781105746</v>
      </c>
      <c r="W367" s="304">
        <f t="shared" ca="1" si="149"/>
        <v>40.696394912968358</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1.6480427561666264</v>
      </c>
      <c r="AH367" s="304">
        <f t="shared" ca="1" si="173"/>
        <v>-8.1161152369301686</v>
      </c>
    </row>
    <row r="368" spans="1:34" x14ac:dyDescent="0.2">
      <c r="A368" s="347">
        <f t="shared" ca="1" si="151"/>
        <v>0.1</v>
      </c>
      <c r="B368" s="304">
        <f t="shared" ca="1" si="152"/>
        <v>32.000000000000163</v>
      </c>
      <c r="D368" s="306">
        <f t="shared" ca="1" si="153"/>
        <v>-0.77950388535357773</v>
      </c>
      <c r="E368" s="307">
        <f t="shared" ca="1" si="154"/>
        <v>-1.6966702070204427</v>
      </c>
      <c r="F368" s="304">
        <f t="shared" ca="1" si="155"/>
        <v>1.8671679353159736</v>
      </c>
      <c r="G368" s="306">
        <f t="shared" ca="1" si="156"/>
        <v>9.6703620955227834</v>
      </c>
      <c r="H368" s="307">
        <f t="shared" ca="1" si="157"/>
        <v>-101.63327174963577</v>
      </c>
      <c r="I368" s="304">
        <f t="shared" ca="1" si="158"/>
        <v>102.09230054021623</v>
      </c>
      <c r="J368" s="306">
        <f t="shared" ca="1" si="159"/>
        <v>704.64123764183694</v>
      </c>
      <c r="K368" s="307">
        <f t="shared" ca="1" si="160"/>
        <v>135.67979973448368</v>
      </c>
      <c r="L368" s="304">
        <f t="shared" ca="1" si="145"/>
        <v>717.58503457179847</v>
      </c>
      <c r="M368" s="306">
        <f t="shared" ca="1" si="161"/>
        <v>-1.4759323507797404</v>
      </c>
      <c r="N368" s="304">
        <f t="shared" ca="1" si="162"/>
        <v>-84.564694546501286</v>
      </c>
      <c r="P368" s="310">
        <f t="shared" ca="1" si="163"/>
        <v>23</v>
      </c>
      <c r="Q368" s="304">
        <f t="shared" ca="1" si="164"/>
        <v>0</v>
      </c>
      <c r="R368" s="306">
        <f t="shared" ca="1" si="165"/>
        <v>0</v>
      </c>
      <c r="S368" s="307">
        <f t="shared" ca="1" si="166"/>
        <v>4.9930000000000021</v>
      </c>
      <c r="T368" s="304">
        <f t="shared" ca="1" si="146"/>
        <v>48.981330000000021</v>
      </c>
      <c r="U368" s="311">
        <f t="shared" ca="1" si="147"/>
        <v>0</v>
      </c>
      <c r="V368" s="306">
        <f t="shared" ca="1" si="148"/>
        <v>1.2084912199312055</v>
      </c>
      <c r="W368" s="304">
        <f t="shared" ca="1" si="149"/>
        <v>40.866919185730403</v>
      </c>
      <c r="Y368" s="314" t="str">
        <f t="shared" ca="1" si="167"/>
        <v/>
      </c>
      <c r="Z368" s="315" t="str">
        <f t="shared" ca="1" si="168"/>
        <v/>
      </c>
      <c r="AA368" s="316" t="str">
        <f t="shared" ca="1" si="169"/>
        <v/>
      </c>
      <c r="AC368" s="310">
        <f t="shared" ca="1" si="170"/>
        <v>32.000000000000163</v>
      </c>
      <c r="AD368" s="323">
        <f t="shared" ca="1" si="171"/>
        <v>704.64123764183694</v>
      </c>
      <c r="AE368" s="324" t="e">
        <f t="shared" ca="1" si="150"/>
        <v>#N/A</v>
      </c>
      <c r="AG368" s="306">
        <f t="shared" ca="1" si="172"/>
        <v>1.6143441494281205</v>
      </c>
      <c r="AH368" s="304">
        <f t="shared" ca="1" si="173"/>
        <v>-8.1506899485215989</v>
      </c>
    </row>
    <row r="369" spans="1:34" x14ac:dyDescent="0.2">
      <c r="A369" s="347">
        <f t="shared" ca="1" si="151"/>
        <v>0.1</v>
      </c>
      <c r="B369" s="304">
        <f t="shared" ca="1" si="152"/>
        <v>32.100000000000165</v>
      </c>
      <c r="D369" s="306">
        <f t="shared" ca="1" si="153"/>
        <v>-0.77528267440928389</v>
      </c>
      <c r="E369" s="307">
        <f t="shared" ca="1" si="154"/>
        <v>-1.6619581839129243</v>
      </c>
      <c r="F369" s="304">
        <f t="shared" ca="1" si="155"/>
        <v>1.8338942800266205</v>
      </c>
      <c r="G369" s="306">
        <f t="shared" ca="1" si="156"/>
        <v>9.5928338280818544</v>
      </c>
      <c r="H369" s="307">
        <f t="shared" ca="1" si="157"/>
        <v>-101.79946756802705</v>
      </c>
      <c r="I369" s="304">
        <f t="shared" ca="1" si="158"/>
        <v>102.25044771533757</v>
      </c>
      <c r="J369" s="306">
        <f t="shared" ca="1" si="159"/>
        <v>705.60439743801714</v>
      </c>
      <c r="K369" s="307">
        <f t="shared" ca="1" si="160"/>
        <v>125.50816276860054</v>
      </c>
      <c r="L369" s="304">
        <f t="shared" ca="1" si="145"/>
        <v>716.6797503804728</v>
      </c>
      <c r="M369" s="306">
        <f t="shared" ca="1" si="161"/>
        <v>-1.4768411199695133</v>
      </c>
      <c r="N369" s="304">
        <f t="shared" ca="1" si="162"/>
        <v>-84.616763185626795</v>
      </c>
      <c r="P369" s="310">
        <f t="shared" ca="1" si="163"/>
        <v>23</v>
      </c>
      <c r="Q369" s="304">
        <f t="shared" ca="1" si="164"/>
        <v>0</v>
      </c>
      <c r="R369" s="306">
        <f t="shared" ca="1" si="165"/>
        <v>0</v>
      </c>
      <c r="S369" s="307">
        <f t="shared" ca="1" si="166"/>
        <v>4.9930000000000021</v>
      </c>
      <c r="T369" s="304">
        <f t="shared" ca="1" si="146"/>
        <v>48.981330000000021</v>
      </c>
      <c r="U369" s="311">
        <f t="shared" ca="1" si="147"/>
        <v>0</v>
      </c>
      <c r="V369" s="306">
        <f t="shared" ca="1" si="148"/>
        <v>1.2097211311984695</v>
      </c>
      <c r="W369" s="304">
        <f t="shared" ca="1" si="149"/>
        <v>41.035348154494493</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1.5810495277324694</v>
      </c>
      <c r="AH369" s="304">
        <f t="shared" ca="1" si="173"/>
        <v>-8.1848426168096111</v>
      </c>
    </row>
    <row r="370" spans="1:34" x14ac:dyDescent="0.2">
      <c r="A370" s="347">
        <f t="shared" ca="1" si="151"/>
        <v>0.1</v>
      </c>
      <c r="B370" s="304">
        <f t="shared" ca="1" si="152"/>
        <v>32.200000000000166</v>
      </c>
      <c r="D370" s="306">
        <f t="shared" ca="1" si="153"/>
        <v>-0.77104239784591544</v>
      </c>
      <c r="E370" s="307">
        <f t="shared" ca="1" si="154"/>
        <v>-1.6276727565827116</v>
      </c>
      <c r="F370" s="304">
        <f t="shared" ca="1" si="155"/>
        <v>1.8010621815466399</v>
      </c>
      <c r="G370" s="306">
        <f t="shared" ca="1" si="156"/>
        <v>9.5157295882972637</v>
      </c>
      <c r="H370" s="307">
        <f t="shared" ca="1" si="157"/>
        <v>-101.96223484368532</v>
      </c>
      <c r="I370" s="304">
        <f t="shared" ca="1" si="158"/>
        <v>102.4053047645308</v>
      </c>
      <c r="J370" s="306">
        <f t="shared" ca="1" si="159"/>
        <v>706.55982560883615</v>
      </c>
      <c r="K370" s="307">
        <f t="shared" ca="1" si="160"/>
        <v>115.32007764801492</v>
      </c>
      <c r="L370" s="304">
        <f t="shared" ca="1" si="145"/>
        <v>715.90886813415932</v>
      </c>
      <c r="M370" s="306">
        <f t="shared" ca="1" si="161"/>
        <v>-1.4777398480568704</v>
      </c>
      <c r="N370" s="304">
        <f t="shared" ca="1" si="162"/>
        <v>-84.668256511962227</v>
      </c>
      <c r="P370" s="310">
        <f t="shared" ca="1" si="163"/>
        <v>23</v>
      </c>
      <c r="Q370" s="304">
        <f t="shared" ca="1" si="164"/>
        <v>0</v>
      </c>
      <c r="R370" s="306">
        <f t="shared" ca="1" si="165"/>
        <v>0</v>
      </c>
      <c r="S370" s="307">
        <f t="shared" ca="1" si="166"/>
        <v>4.9930000000000021</v>
      </c>
      <c r="T370" s="304">
        <f t="shared" ca="1" si="146"/>
        <v>48.981330000000021</v>
      </c>
      <c r="U370" s="311">
        <f t="shared" ca="1" si="147"/>
        <v>0</v>
      </c>
      <c r="V370" s="306">
        <f t="shared" ca="1" si="148"/>
        <v>1.210954278174694</v>
      </c>
      <c r="W370" s="304">
        <f t="shared" ca="1" si="149"/>
        <v>41.201694121200532</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1.5481569219028088</v>
      </c>
      <c r="AH370" s="304">
        <f t="shared" ca="1" si="173"/>
        <v>-8.2185756367904013</v>
      </c>
    </row>
    <row r="371" spans="1:34" x14ac:dyDescent="0.2">
      <c r="A371" s="347">
        <f t="shared" ca="1" si="151"/>
        <v>0.1</v>
      </c>
      <c r="B371" s="304">
        <f t="shared" ca="1" si="152"/>
        <v>32.300000000000168</v>
      </c>
      <c r="D371" s="306">
        <f t="shared" ca="1" si="153"/>
        <v>-0.76678418196156539</v>
      </c>
      <c r="E371" s="307">
        <f t="shared" ca="1" si="154"/>
        <v>-1.5938114135000028</v>
      </c>
      <c r="F371" s="304">
        <f t="shared" ca="1" si="155"/>
        <v>1.7686697836253504</v>
      </c>
      <c r="G371" s="306">
        <f t="shared" ca="1" si="156"/>
        <v>9.4390511701011075</v>
      </c>
      <c r="H371" s="307">
        <f t="shared" ca="1" si="157"/>
        <v>-102.12161598503532</v>
      </c>
      <c r="I371" s="304">
        <f t="shared" ca="1" si="158"/>
        <v>102.55691170460823</v>
      </c>
      <c r="J371" s="306">
        <f t="shared" ca="1" si="159"/>
        <v>707.50756464675612</v>
      </c>
      <c r="K371" s="307">
        <f t="shared" ca="1" si="160"/>
        <v>105.11588510657889</v>
      </c>
      <c r="L371" s="304">
        <f t="shared" ca="1" si="145"/>
        <v>715.27358635288863</v>
      </c>
      <c r="M371" s="306">
        <f t="shared" ca="1" si="161"/>
        <v>-1.4786286884192279</v>
      </c>
      <c r="N371" s="304">
        <f t="shared" ca="1" si="162"/>
        <v>-84.719183313386182</v>
      </c>
      <c r="P371" s="310">
        <f t="shared" ca="1" si="163"/>
        <v>23</v>
      </c>
      <c r="Q371" s="304">
        <f t="shared" ca="1" si="164"/>
        <v>0</v>
      </c>
      <c r="R371" s="306">
        <f t="shared" ca="1" si="165"/>
        <v>0</v>
      </c>
      <c r="S371" s="307">
        <f t="shared" ca="1" si="166"/>
        <v>4.9930000000000021</v>
      </c>
      <c r="T371" s="304">
        <f t="shared" ca="1" si="146"/>
        <v>48.981330000000021</v>
      </c>
      <c r="U371" s="311">
        <f t="shared" ca="1" si="147"/>
        <v>0</v>
      </c>
      <c r="V371" s="306">
        <f t="shared" ca="1" si="148"/>
        <v>1.2121906275008398</v>
      </c>
      <c r="W371" s="304">
        <f t="shared" ca="1" si="149"/>
        <v>41.365969716225003</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1.5156642819294905</v>
      </c>
      <c r="AH371" s="304">
        <f t="shared" ca="1" si="173"/>
        <v>-8.2518914723013239</v>
      </c>
    </row>
    <row r="372" spans="1:34" x14ac:dyDescent="0.2">
      <c r="A372" s="347">
        <f t="shared" ca="1" si="151"/>
        <v>0.1</v>
      </c>
      <c r="B372" s="304">
        <f t="shared" ca="1" si="152"/>
        <v>32.400000000000169</v>
      </c>
      <c r="D372" s="306">
        <f t="shared" ca="1" si="153"/>
        <v>-0.7625091325896981</v>
      </c>
      <c r="E372" s="307">
        <f t="shared" ca="1" si="154"/>
        <v>-1.560371576534914</v>
      </c>
      <c r="F372" s="304">
        <f t="shared" ca="1" si="155"/>
        <v>1.7367151850953417</v>
      </c>
      <c r="G372" s="306">
        <f t="shared" ca="1" si="156"/>
        <v>9.3628002568421369</v>
      </c>
      <c r="H372" s="307">
        <f t="shared" ca="1" si="157"/>
        <v>-102.27765314268881</v>
      </c>
      <c r="I372" s="304">
        <f t="shared" ca="1" si="158"/>
        <v>102.70530833908093</v>
      </c>
      <c r="J372" s="306">
        <f t="shared" ca="1" si="159"/>
        <v>708.44765721810325</v>
      </c>
      <c r="K372" s="307">
        <f t="shared" ca="1" si="160"/>
        <v>94.895921650192676</v>
      </c>
      <c r="L372" s="304">
        <f t="shared" ca="1" si="145"/>
        <v>714.77501282827347</v>
      </c>
      <c r="M372" s="306">
        <f t="shared" ca="1" si="161"/>
        <v>-1.4795077910476575</v>
      </c>
      <c r="N372" s="304">
        <f t="shared" ca="1" si="162"/>
        <v>-84.769552183754058</v>
      </c>
      <c r="P372" s="310">
        <f t="shared" ca="1" si="163"/>
        <v>23</v>
      </c>
      <c r="Q372" s="304">
        <f t="shared" ca="1" si="164"/>
        <v>0</v>
      </c>
      <c r="R372" s="306">
        <f t="shared" ca="1" si="165"/>
        <v>0</v>
      </c>
      <c r="S372" s="307">
        <f t="shared" ca="1" si="166"/>
        <v>4.9930000000000021</v>
      </c>
      <c r="T372" s="304">
        <f t="shared" ca="1" si="146"/>
        <v>48.981330000000021</v>
      </c>
      <c r="U372" s="311">
        <f t="shared" ca="1" si="147"/>
        <v>0</v>
      </c>
      <c r="V372" s="306">
        <f t="shared" ca="1" si="148"/>
        <v>1.2134301461948613</v>
      </c>
      <c r="W372" s="304">
        <f t="shared" ca="1" si="149"/>
        <v>41.52818788339512</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1.4835694804355377</v>
      </c>
      <c r="AH372" s="304">
        <f t="shared" ca="1" si="173"/>
        <v>-8.2847926529591405</v>
      </c>
    </row>
    <row r="373" spans="1:34" x14ac:dyDescent="0.2">
      <c r="A373" s="347">
        <f t="shared" ca="1" si="151"/>
        <v>0.1</v>
      </c>
      <c r="B373" s="304">
        <f t="shared" ca="1" si="152"/>
        <v>32.500000000000171</v>
      </c>
      <c r="D373" s="306">
        <f t="shared" ca="1" si="153"/>
        <v>-0.75821833518220016</v>
      </c>
      <c r="E373" s="307">
        <f t="shared" ca="1" si="154"/>
        <v>-1.5273506040010751</v>
      </c>
      <c r="F373" s="304">
        <f t="shared" ca="1" si="155"/>
        <v>1.705196443624287</v>
      </c>
      <c r="G373" s="306">
        <f t="shared" ca="1" si="156"/>
        <v>9.2869784233239177</v>
      </c>
      <c r="H373" s="307">
        <f t="shared" ca="1" si="157"/>
        <v>-102.43038820308891</v>
      </c>
      <c r="I373" s="304">
        <f t="shared" ca="1" si="158"/>
        <v>102.85053425077956</v>
      </c>
      <c r="J373" s="306">
        <f t="shared" ca="1" si="159"/>
        <v>709.38014615211159</v>
      </c>
      <c r="K373" s="307">
        <f t="shared" ca="1" si="160"/>
        <v>84.660519582903788</v>
      </c>
      <c r="L373" s="304">
        <f t="shared" ca="1" si="145"/>
        <v>714.41416232521487</v>
      </c>
      <c r="M373" s="306">
        <f t="shared" ca="1" si="161"/>
        <v>-1.4803773026427589</v>
      </c>
      <c r="N373" s="304">
        <f t="shared" ca="1" si="162"/>
        <v>-84.819371528391059</v>
      </c>
      <c r="P373" s="310">
        <f t="shared" ca="1" si="163"/>
        <v>23</v>
      </c>
      <c r="Q373" s="304">
        <f t="shared" ca="1" si="164"/>
        <v>0</v>
      </c>
      <c r="R373" s="306">
        <f t="shared" ca="1" si="165"/>
        <v>0</v>
      </c>
      <c r="S373" s="307">
        <f t="shared" ca="1" si="166"/>
        <v>4.9930000000000021</v>
      </c>
      <c r="T373" s="304">
        <f t="shared" ca="1" si="146"/>
        <v>48.981330000000021</v>
      </c>
      <c r="U373" s="311">
        <f t="shared" ca="1" si="147"/>
        <v>0</v>
      </c>
      <c r="V373" s="306">
        <f t="shared" ca="1" si="148"/>
        <v>1.2146728016500017</v>
      </c>
      <c r="W373" s="304">
        <f t="shared" ca="1" si="149"/>
        <v>41.688361865304522</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1.4518703160659463</v>
      </c>
      <c r="AH373" s="304">
        <f t="shared" ca="1" si="173"/>
        <v>-8.3172817711586422</v>
      </c>
    </row>
    <row r="374" spans="1:34" x14ac:dyDescent="0.2">
      <c r="A374" s="347">
        <f t="shared" ca="1" si="151"/>
        <v>0.1</v>
      </c>
      <c r="B374" s="304">
        <f t="shared" ca="1" si="152"/>
        <v>32.600000000000172</v>
      </c>
      <c r="D374" s="306">
        <f t="shared" ca="1" si="153"/>
        <v>-0.75391285490225912</v>
      </c>
      <c r="E374" s="307">
        <f t="shared" ca="1" si="154"/>
        <v>-1.4947457936379855</v>
      </c>
      <c r="F374" s="304">
        <f t="shared" ca="1" si="155"/>
        <v>1.6741115794311101</v>
      </c>
      <c r="G374" s="306">
        <f t="shared" ca="1" si="156"/>
        <v>9.2115871378336909</v>
      </c>
      <c r="H374" s="307">
        <f t="shared" ca="1" si="157"/>
        <v>-102.57986278245271</v>
      </c>
      <c r="I374" s="304">
        <f t="shared" ca="1" si="158"/>
        <v>102.99262879480612</v>
      </c>
      <c r="J374" s="306">
        <f t="shared" ca="1" si="159"/>
        <v>710.3050744301695</v>
      </c>
      <c r="K374" s="307">
        <f t="shared" ca="1" si="160"/>
        <v>74.410007033626698</v>
      </c>
      <c r="L374" s="304">
        <f t="shared" ca="1" si="145"/>
        <v>714.19195452482734</v>
      </c>
      <c r="M374" s="306">
        <f t="shared" ca="1" si="161"/>
        <v>-1.4812373667073491</v>
      </c>
      <c r="N374" s="304">
        <f t="shared" ca="1" si="162"/>
        <v>-84.868649569402933</v>
      </c>
      <c r="P374" s="310">
        <f t="shared" ca="1" si="163"/>
        <v>23</v>
      </c>
      <c r="Q374" s="304">
        <f t="shared" ca="1" si="164"/>
        <v>0</v>
      </c>
      <c r="R374" s="306">
        <f t="shared" ca="1" si="165"/>
        <v>0</v>
      </c>
      <c r="S374" s="307">
        <f t="shared" ca="1" si="166"/>
        <v>4.9930000000000021</v>
      </c>
      <c r="T374" s="304">
        <f t="shared" ca="1" si="146"/>
        <v>48.981330000000021</v>
      </c>
      <c r="U374" s="311">
        <f t="shared" ca="1" si="147"/>
        <v>0</v>
      </c>
      <c r="V374" s="306">
        <f t="shared" ca="1" si="148"/>
        <v>1.2159185616330188</v>
      </c>
      <c r="W374" s="304">
        <f t="shared" ca="1" si="149"/>
        <v>41.846505188931665</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1.4205645168014467</v>
      </c>
      <c r="AH374" s="304">
        <f t="shared" ca="1" si="173"/>
        <v>-8.3493614791316855</v>
      </c>
    </row>
    <row r="375" spans="1:34" x14ac:dyDescent="0.2">
      <c r="A375" s="347">
        <f t="shared" ca="1" si="151"/>
        <v>0.1</v>
      </c>
      <c r="B375" s="304">
        <f t="shared" ca="1" si="152"/>
        <v>32.700000000000173</v>
      </c>
      <c r="D375" s="306">
        <f t="shared" ca="1" si="153"/>
        <v>-0.74959373672659457</v>
      </c>
      <c r="E375" s="307">
        <f t="shared" ca="1" si="154"/>
        <v>-1.4625543855319645</v>
      </c>
      <c r="F375" s="304">
        <f t="shared" ca="1" si="155"/>
        <v>1.6434585789664797</v>
      </c>
      <c r="G375" s="306">
        <f t="shared" ca="1" si="156"/>
        <v>9.1366277641610321</v>
      </c>
      <c r="H375" s="307">
        <f t="shared" ca="1" si="157"/>
        <v>-102.7261182210059</v>
      </c>
      <c r="I375" s="304">
        <f t="shared" ca="1" si="158"/>
        <v>103.13163109180869</v>
      </c>
      <c r="J375" s="306">
        <f t="shared" ca="1" si="159"/>
        <v>711.22248517526918</v>
      </c>
      <c r="K375" s="307">
        <f t="shared" ca="1" si="160"/>
        <v>64.14470798345377</v>
      </c>
      <c r="L375" s="304">
        <f t="shared" ca="1" si="145"/>
        <v>714.10921222259037</v>
      </c>
      <c r="M375" s="306">
        <f t="shared" ca="1" si="161"/>
        <v>-1.4820881236360841</v>
      </c>
      <c r="N375" s="304">
        <f t="shared" ca="1" si="162"/>
        <v>-84.917394350810966</v>
      </c>
      <c r="P375" s="310">
        <f t="shared" ca="1" si="163"/>
        <v>23</v>
      </c>
      <c r="Q375" s="304">
        <f t="shared" ca="1" si="164"/>
        <v>0</v>
      </c>
      <c r="R375" s="306">
        <f t="shared" ca="1" si="165"/>
        <v>0</v>
      </c>
      <c r="S375" s="307">
        <f t="shared" ca="1" si="166"/>
        <v>4.9930000000000021</v>
      </c>
      <c r="T375" s="304">
        <f t="shared" ca="1" si="146"/>
        <v>48.981330000000021</v>
      </c>
      <c r="U375" s="311">
        <f t="shared" ca="1" si="147"/>
        <v>0</v>
      </c>
      <c r="V375" s="306">
        <f t="shared" ca="1" si="148"/>
        <v>1.2171673942823524</v>
      </c>
      <c r="W375" s="304">
        <f t="shared" ca="1" si="149"/>
        <v>42.002631651560428</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1.3896497431972481</v>
      </c>
      <c r="AH375" s="304">
        <f t="shared" ca="1" si="173"/>
        <v>-8.3810344860668238</v>
      </c>
    </row>
    <row r="376" spans="1:34" x14ac:dyDescent="0.2">
      <c r="A376" s="347">
        <f t="shared" ca="1" si="151"/>
        <v>0.1</v>
      </c>
      <c r="B376" s="304">
        <f t="shared" ca="1" si="152"/>
        <v>32.800000000000175</v>
      </c>
      <c r="D376" s="306">
        <f t="shared" ca="1" si="153"/>
        <v>-0.74526200555663713</v>
      </c>
      <c r="E376" s="307">
        <f t="shared" ca="1" si="154"/>
        <v>-1.4307735649757127</v>
      </c>
      <c r="F376" s="304">
        <f t="shared" ca="1" si="155"/>
        <v>1.613235398557697</v>
      </c>
      <c r="G376" s="306">
        <f t="shared" ca="1" si="156"/>
        <v>9.0621015636053688</v>
      </c>
      <c r="H376" s="307">
        <f t="shared" ca="1" si="157"/>
        <v>-102.86919557750348</v>
      </c>
      <c r="I376" s="304">
        <f t="shared" ca="1" si="158"/>
        <v>103.26758002157192</v>
      </c>
      <c r="J376" s="306">
        <f t="shared" ca="1" si="159"/>
        <v>712.13242164165752</v>
      </c>
      <c r="K376" s="307">
        <f t="shared" ca="1" si="160"/>
        <v>53.864942293528301</v>
      </c>
      <c r="L376" s="304">
        <f t="shared" ca="1" si="145"/>
        <v>714.16665979412437</v>
      </c>
      <c r="M376" s="306">
        <f t="shared" ca="1" si="161"/>
        <v>-1.4829297108021338</v>
      </c>
      <c r="N376" s="304">
        <f t="shared" ca="1" si="162"/>
        <v>-84.965613743517991</v>
      </c>
      <c r="P376" s="310">
        <f t="shared" ca="1" si="163"/>
        <v>23</v>
      </c>
      <c r="Q376" s="304">
        <f t="shared" ca="1" si="164"/>
        <v>0</v>
      </c>
      <c r="R376" s="306">
        <f t="shared" ca="1" si="165"/>
        <v>0</v>
      </c>
      <c r="S376" s="307">
        <f t="shared" ca="1" si="166"/>
        <v>4.9930000000000021</v>
      </c>
      <c r="T376" s="304">
        <f t="shared" ca="1" si="146"/>
        <v>48.981330000000021</v>
      </c>
      <c r="U376" s="311">
        <f t="shared" ca="1" si="147"/>
        <v>0</v>
      </c>
      <c r="V376" s="306">
        <f t="shared" ca="1" si="148"/>
        <v>1.2184192681062285</v>
      </c>
      <c r="W376" s="304">
        <f t="shared" ca="1" si="149"/>
        <v>42.156755307003074</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1.3591235915474122</v>
      </c>
      <c r="AH376" s="304">
        <f t="shared" ca="1" si="173"/>
        <v>-8.4123035552894869</v>
      </c>
    </row>
    <row r="377" spans="1:34" x14ac:dyDescent="0.2">
      <c r="A377" s="347">
        <f t="shared" ca="1" si="151"/>
        <v>0.1</v>
      </c>
      <c r="B377" s="304">
        <f t="shared" ca="1" si="152"/>
        <v>32.900000000000176</v>
      </c>
      <c r="D377" s="306">
        <f t="shared" ca="1" si="153"/>
        <v>-0.74091866633819581</v>
      </c>
      <c r="E377" s="307">
        <f t="shared" ca="1" si="154"/>
        <v>-1.399400465266508</v>
      </c>
      <c r="F377" s="304">
        <f t="shared" ca="1" si="155"/>
        <v>1.5834399680178879</v>
      </c>
      <c r="G377" s="306">
        <f t="shared" ca="1" si="156"/>
        <v>8.9880096969715488</v>
      </c>
      <c r="H377" s="307">
        <f t="shared" ca="1" si="157"/>
        <v>-103.00913562403012</v>
      </c>
      <c r="I377" s="304">
        <f t="shared" ca="1" si="158"/>
        <v>103.40051421691619</v>
      </c>
      <c r="J377" s="306">
        <f t="shared" ca="1" si="159"/>
        <v>713.03492720468637</v>
      </c>
      <c r="K377" s="307">
        <f t="shared" ca="1" si="160"/>
        <v>43.57102573345162</v>
      </c>
      <c r="L377" s="304">
        <f t="shared" ca="1" si="145"/>
        <v>714.36492193924073</v>
      </c>
      <c r="M377" s="306">
        <f t="shared" ca="1" si="161"/>
        <v>-1.4837622626410161</v>
      </c>
      <c r="N377" s="304">
        <f t="shared" ca="1" si="162"/>
        <v>-85.013315450111804</v>
      </c>
      <c r="P377" s="310">
        <f t="shared" ca="1" si="163"/>
        <v>23</v>
      </c>
      <c r="Q377" s="304">
        <f t="shared" ca="1" si="164"/>
        <v>0</v>
      </c>
      <c r="R377" s="306">
        <f t="shared" ca="1" si="165"/>
        <v>0</v>
      </c>
      <c r="S377" s="307">
        <f t="shared" ca="1" si="166"/>
        <v>4.9930000000000021</v>
      </c>
      <c r="T377" s="304">
        <f t="shared" ca="1" si="146"/>
        <v>48.981330000000021</v>
      </c>
      <c r="U377" s="311">
        <f t="shared" ca="1" si="147"/>
        <v>0</v>
      </c>
      <c r="V377" s="306">
        <f t="shared" ca="1" si="148"/>
        <v>1.2196741519807075</v>
      </c>
      <c r="W377" s="304">
        <f t="shared" ca="1" si="149"/>
        <v>42.308890452125141</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1.3289835969754815</v>
      </c>
      <c r="AH377" s="304">
        <f t="shared" ca="1" si="173"/>
        <v>-8.4431715015027144</v>
      </c>
    </row>
    <row r="378" spans="1:34" x14ac:dyDescent="0.2">
      <c r="A378" s="347">
        <f t="shared" ca="1" si="151"/>
        <v>0.1</v>
      </c>
      <c r="B378" s="304">
        <f t="shared" ca="1" si="152"/>
        <v>33.000000000000178</v>
      </c>
      <c r="D378" s="306">
        <f t="shared" ca="1" si="153"/>
        <v>-0.7365647041892156</v>
      </c>
      <c r="E378" s="307">
        <f t="shared" ca="1" si="154"/>
        <v>-1.3684321704431017</v>
      </c>
      <c r="F378" s="304">
        <f t="shared" ca="1" si="155"/>
        <v>1.5540701942193489</v>
      </c>
      <c r="G378" s="306">
        <f t="shared" ca="1" si="156"/>
        <v>8.9143532265526275</v>
      </c>
      <c r="H378" s="307">
        <f t="shared" ca="1" si="157"/>
        <v>-103.14597884107444</v>
      </c>
      <c r="I378" s="304">
        <f t="shared" ca="1" si="158"/>
        <v>103.53047205789765</v>
      </c>
      <c r="J378" s="306">
        <f t="shared" ca="1" si="159"/>
        <v>713.93004535086254</v>
      </c>
      <c r="K378" s="307">
        <f t="shared" ca="1" si="160"/>
        <v>33.263270010196393</v>
      </c>
      <c r="L378" s="304">
        <f t="shared" ca="1" si="145"/>
        <v>714.70452271302713</v>
      </c>
      <c r="M378" s="306">
        <f t="shared" ca="1" si="161"/>
        <v>-1.4845859107317028</v>
      </c>
      <c r="N378" s="304">
        <f t="shared" ca="1" si="162"/>
        <v>-85.06050700951215</v>
      </c>
      <c r="P378" s="310">
        <f t="shared" ca="1" si="163"/>
        <v>23</v>
      </c>
      <c r="Q378" s="304">
        <f t="shared" ca="1" si="164"/>
        <v>0</v>
      </c>
      <c r="R378" s="306">
        <f t="shared" ca="1" si="165"/>
        <v>0</v>
      </c>
      <c r="S378" s="307">
        <f t="shared" ca="1" si="166"/>
        <v>4.9930000000000021</v>
      </c>
      <c r="T378" s="304">
        <f t="shared" ca="1" si="146"/>
        <v>48.981330000000021</v>
      </c>
      <c r="U378" s="311">
        <f t="shared" ca="1" si="147"/>
        <v>0</v>
      </c>
      <c r="V378" s="306">
        <f t="shared" ca="1" si="148"/>
        <v>1.2209320151476779</v>
      </c>
      <c r="W378" s="304">
        <f t="shared" ca="1" si="149"/>
        <v>42.459051613671285</v>
      </c>
      <c r="Y378" s="314" t="str">
        <f t="shared" ca="1" si="167"/>
        <v/>
      </c>
      <c r="Z378" s="315" t="str">
        <f t="shared" ca="1" si="168"/>
        <v/>
      </c>
      <c r="AA378" s="316" t="str">
        <f t="shared" ca="1" si="169"/>
        <v/>
      </c>
      <c r="AC378" s="310">
        <f t="shared" ca="1" si="170"/>
        <v>33.000000000000178</v>
      </c>
      <c r="AD378" s="323">
        <f t="shared" ca="1" si="171"/>
        <v>713.93004535086254</v>
      </c>
      <c r="AE378" s="324" t="e">
        <f t="shared" ca="1" si="150"/>
        <v>#N/A</v>
      </c>
      <c r="AG378" s="306">
        <f t="shared" ca="1" si="172"/>
        <v>1.2992272364519994</v>
      </c>
      <c r="AH378" s="304">
        <f t="shared" ca="1" si="173"/>
        <v>-8.4736411880883491</v>
      </c>
    </row>
    <row r="379" spans="1:34" x14ac:dyDescent="0.2">
      <c r="A379" s="347">
        <f t="shared" ca="1" si="151"/>
        <v>0.1</v>
      </c>
      <c r="B379" s="304">
        <f t="shared" ca="1" si="152"/>
        <v>33.100000000000179</v>
      </c>
      <c r="D379" s="306">
        <f t="shared" ca="1" si="153"/>
        <v>-0.73220108453517674</v>
      </c>
      <c r="E379" s="307">
        <f t="shared" ca="1" si="154"/>
        <v>-1.3378657179614866</v>
      </c>
      <c r="F379" s="304">
        <f t="shared" ca="1" si="155"/>
        <v>1.5251239646307748</v>
      </c>
      <c r="G379" s="306">
        <f t="shared" ca="1" si="156"/>
        <v>8.8411331180991102</v>
      </c>
      <c r="H379" s="307">
        <f t="shared" ca="1" si="157"/>
        <v>-103.27976541287059</v>
      </c>
      <c r="I379" s="304">
        <f t="shared" ca="1" si="158"/>
        <v>103.65749166630229</v>
      </c>
      <c r="J379" s="306">
        <f t="shared" ca="1" si="159"/>
        <v>714.81781966809513</v>
      </c>
      <c r="K379" s="307">
        <f t="shared" ca="1" si="160"/>
        <v>22.941982797499143</v>
      </c>
      <c r="L379" s="304">
        <f t="shared" ca="1" si="145"/>
        <v>715.18588485073599</v>
      </c>
      <c r="M379" s="306">
        <f t="shared" ca="1" si="161"/>
        <v>-1.4854007838750902</v>
      </c>
      <c r="N379" s="304">
        <f t="shared" ca="1" si="162"/>
        <v>-85.107195801466816</v>
      </c>
      <c r="P379" s="310">
        <f t="shared" ca="1" si="163"/>
        <v>23</v>
      </c>
      <c r="Q379" s="304">
        <f t="shared" ca="1" si="164"/>
        <v>0</v>
      </c>
      <c r="R379" s="306">
        <f t="shared" ca="1" si="165"/>
        <v>0</v>
      </c>
      <c r="S379" s="307">
        <f t="shared" ca="1" si="166"/>
        <v>4.9930000000000021</v>
      </c>
      <c r="T379" s="304">
        <f t="shared" ca="1" si="146"/>
        <v>48.981330000000021</v>
      </c>
      <c r="U379" s="311">
        <f t="shared" ca="1" si="147"/>
        <v>0</v>
      </c>
      <c r="V379" s="306">
        <f t="shared" ca="1" si="148"/>
        <v>1.222192827212796</v>
      </c>
      <c r="W379" s="304">
        <f t="shared" ca="1" si="149"/>
        <v>42.607253535391145</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1.2698519317396855</v>
      </c>
      <c r="AH379" s="304">
        <f t="shared" ca="1" si="173"/>
        <v>-8.5037155244685092</v>
      </c>
    </row>
    <row r="380" spans="1:34" x14ac:dyDescent="0.2">
      <c r="A380" s="347">
        <f t="shared" ca="1" si="151"/>
        <v>0.1</v>
      </c>
      <c r="B380" s="304">
        <f t="shared" ca="1" si="152"/>
        <v>33.20000000000018</v>
      </c>
      <c r="D380" s="306">
        <f t="shared" ca="1" si="153"/>
        <v>-0.7278287532517933</v>
      </c>
      <c r="E380" s="307">
        <f t="shared" ca="1" si="154"/>
        <v>-1.3076981013097537</v>
      </c>
      <c r="F380" s="304">
        <f t="shared" ca="1" si="155"/>
        <v>1.4965991508180121</v>
      </c>
      <c r="G380" s="306">
        <f t="shared" ca="1" si="156"/>
        <v>8.7683502427739306</v>
      </c>
      <c r="H380" s="307">
        <f t="shared" ca="1" si="157"/>
        <v>-103.41053522300156</v>
      </c>
      <c r="I380" s="304">
        <f t="shared" ca="1" si="158"/>
        <v>103.78161090042687</v>
      </c>
      <c r="J380" s="306">
        <f t="shared" ca="1" si="159"/>
        <v>715.69829383613876</v>
      </c>
      <c r="K380" s="307">
        <f t="shared" ca="1" si="160"/>
        <v>12.607467765705536</v>
      </c>
      <c r="L380" s="304">
        <f t="shared" ca="1" si="145"/>
        <v>715.80932939116076</v>
      </c>
      <c r="M380" s="306">
        <f t="shared" ca="1" si="161"/>
        <v>-1.4862070081699412</v>
      </c>
      <c r="N380" s="304">
        <f t="shared" ca="1" si="162"/>
        <v>-85.153389050902689</v>
      </c>
      <c r="P380" s="310">
        <f t="shared" ca="1" si="163"/>
        <v>23</v>
      </c>
      <c r="Q380" s="304">
        <f t="shared" ca="1" si="164"/>
        <v>0</v>
      </c>
      <c r="R380" s="306">
        <f t="shared" ca="1" si="165"/>
        <v>0</v>
      </c>
      <c r="S380" s="307">
        <f t="shared" ca="1" si="166"/>
        <v>4.9930000000000021</v>
      </c>
      <c r="T380" s="304">
        <f t="shared" ca="1" si="146"/>
        <v>48.981330000000021</v>
      </c>
      <c r="U380" s="311">
        <f t="shared" ca="1" si="147"/>
        <v>0</v>
      </c>
      <c r="V380" s="306">
        <f t="shared" ca="1" si="148"/>
        <v>1.2234565581433741</v>
      </c>
      <c r="W380" s="304">
        <f t="shared" ca="1" si="149"/>
        <v>42.753511165464012</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1.2408550522669302</v>
      </c>
      <c r="AH380" s="304">
        <f t="shared" ca="1" si="173"/>
        <v>-8.5333974635271641</v>
      </c>
    </row>
    <row r="381" spans="1:34" x14ac:dyDescent="0.2">
      <c r="A381" s="347">
        <f t="shared" ca="1" si="151"/>
        <v>0.1</v>
      </c>
      <c r="B381" s="304">
        <f t="shared" ca="1" si="152"/>
        <v>33.300000000000182</v>
      </c>
      <c r="D381" s="306">
        <f t="shared" ca="1" si="153"/>
        <v>-0.72344863681455251</v>
      </c>
      <c r="E381" s="307">
        <f t="shared" ca="1" si="154"/>
        <v>-1.2779262725622669</v>
      </c>
      <c r="F381" s="304">
        <f t="shared" ca="1" si="155"/>
        <v>1.4684936119077003</v>
      </c>
      <c r="G381" s="306">
        <f t="shared" ca="1" si="156"/>
        <v>8.6960053790924761</v>
      </c>
      <c r="H381" s="307">
        <f t="shared" ca="1" si="157"/>
        <v>-103.53832785025779</v>
      </c>
      <c r="I381" s="304">
        <f t="shared" ca="1" si="158"/>
        <v>103.90286735013945</v>
      </c>
      <c r="J381" s="306">
        <f t="shared" ca="1" si="159"/>
        <v>716.57151161723209</v>
      </c>
      <c r="K381" s="307">
        <f t="shared" ca="1" si="160"/>
        <v>2.2600246120425673</v>
      </c>
      <c r="L381" s="304">
        <f t="shared" ca="1" si="145"/>
        <v>716.57507560105103</v>
      </c>
      <c r="M381" s="306">
        <f t="shared" ca="1" si="161"/>
        <v>-1.4870047070863843</v>
      </c>
      <c r="N381" s="304">
        <f t="shared" ca="1" si="162"/>
        <v>-85.199093832137038</v>
      </c>
      <c r="P381" s="310">
        <f t="shared" ca="1" si="163"/>
        <v>23</v>
      </c>
      <c r="Q381" s="304">
        <f t="shared" ca="1" si="164"/>
        <v>0</v>
      </c>
      <c r="R381" s="306">
        <f t="shared" ca="1" si="165"/>
        <v>0</v>
      </c>
      <c r="S381" s="307">
        <f t="shared" ca="1" si="166"/>
        <v>4.9930000000000021</v>
      </c>
      <c r="T381" s="304">
        <f t="shared" ca="1" si="146"/>
        <v>48.981330000000021</v>
      </c>
      <c r="U381" s="311">
        <f t="shared" ca="1" si="147"/>
        <v>0</v>
      </c>
      <c r="V381" s="306">
        <f t="shared" ca="1" si="148"/>
        <v>1.2247231782662213</v>
      </c>
      <c r="W381" s="304">
        <f t="shared" ca="1" si="149"/>
        <v>42.897839644220625</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1.2122339179303925</v>
      </c>
      <c r="AH381" s="304">
        <f t="shared" ca="1" si="173"/>
        <v>-8.5626899990915266</v>
      </c>
    </row>
    <row r="382" spans="1:34" x14ac:dyDescent="0.2">
      <c r="A382" s="347">
        <f t="shared" ca="1" si="151"/>
        <v>0.1</v>
      </c>
      <c r="B382" s="304">
        <f t="shared" ca="1" si="152"/>
        <v>33.400000000000183</v>
      </c>
      <c r="D382" s="306">
        <f t="shared" ca="1" si="153"/>
        <v>-0.71906164245476945</v>
      </c>
      <c r="E382" s="307">
        <f t="shared" ca="1" si="154"/>
        <v>-1.2485471448734859</v>
      </c>
      <c r="F382" s="304">
        <f t="shared" ca="1" si="155"/>
        <v>1.4408051980130707</v>
      </c>
      <c r="G382" s="306">
        <f t="shared" ca="1" si="156"/>
        <v>8.6240992148469999</v>
      </c>
      <c r="H382" s="307">
        <f t="shared" ca="1" si="157"/>
        <v>-103.66318256474514</v>
      </c>
      <c r="I382" s="304">
        <f t="shared" ca="1" si="158"/>
        <v>104.02129833221274</v>
      </c>
      <c r="J382" s="306">
        <f t="shared" ca="1" si="159"/>
        <v>717.43751684692904</v>
      </c>
      <c r="K382" s="307">
        <f t="shared" ca="1" si="160"/>
        <v>-8.1000509087075798</v>
      </c>
      <c r="L382" s="304">
        <f t="shared" ca="1" si="145"/>
        <v>717.48324120094355</v>
      </c>
      <c r="M382" s="306">
        <f t="shared" ca="1" si="161"/>
        <v>-1.4877940015370634</v>
      </c>
      <c r="N382" s="304">
        <f t="shared" ca="1" si="162"/>
        <v>-85.244317072954047</v>
      </c>
      <c r="P382" s="310">
        <f t="shared" ca="1" si="163"/>
        <v>23</v>
      </c>
      <c r="Q382" s="304">
        <f t="shared" ca="1" si="164"/>
        <v>0</v>
      </c>
      <c r="R382" s="306">
        <f t="shared" ca="1" si="165"/>
        <v>0</v>
      </c>
      <c r="S382" s="307">
        <f t="shared" ca="1" si="166"/>
        <v>4.9930000000000021</v>
      </c>
      <c r="T382" s="304">
        <f t="shared" ca="1" si="146"/>
        <v>48.981330000000021</v>
      </c>
      <c r="U382" s="311">
        <f t="shared" ca="1" si="147"/>
        <v>0</v>
      </c>
      <c r="V382" s="306">
        <f t="shared" ca="1" si="148"/>
        <v>1.225992658265441</v>
      </c>
      <c r="W382" s="304">
        <f t="shared" ca="1" si="149"/>
        <v>43.040254292160654</v>
      </c>
      <c r="Y382" s="314" t="str">
        <f t="shared" ca="1" si="167"/>
        <v>Impact balistique</v>
      </c>
      <c r="Z382" s="315" t="str">
        <f t="shared" ca="1" si="168"/>
        <v/>
      </c>
      <c r="AA382" s="316" t="str">
        <f t="shared" ca="1" si="169"/>
        <v/>
      </c>
      <c r="AC382" s="310" t="e">
        <f t="shared" ca="1" si="170"/>
        <v>#N/A</v>
      </c>
      <c r="AD382" s="323" t="e">
        <f t="shared" ca="1" si="171"/>
        <v>#N/A</v>
      </c>
      <c r="AE382" s="324" t="e">
        <f t="shared" ca="1" si="150"/>
        <v>#N/A</v>
      </c>
      <c r="AG382" s="306">
        <f t="shared" ca="1" si="172"/>
        <v>1.1839858018274754</v>
      </c>
      <c r="AH382" s="304">
        <f t="shared" ca="1" si="173"/>
        <v>-8.5915961634729836</v>
      </c>
    </row>
    <row r="383" spans="1:34" x14ac:dyDescent="0.2">
      <c r="A383" s="347">
        <f t="shared" ca="1" si="151"/>
        <v>1E-4</v>
      </c>
      <c r="B383" s="304">
        <f t="shared" ca="1" si="152"/>
        <v>33.400100000000187</v>
      </c>
      <c r="D383" s="306">
        <f t="shared" ca="1" si="153"/>
        <v>-0.71466865832175919</v>
      </c>
      <c r="E383" s="307">
        <f t="shared" ca="1" si="154"/>
        <v>-1.2195575949117465</v>
      </c>
      <c r="F383" s="304">
        <f t="shared" ca="1" si="155"/>
        <v>1.4135317536208187</v>
      </c>
      <c r="G383" s="306">
        <f t="shared" ca="1" si="156"/>
        <v>8.6240277479811684</v>
      </c>
      <c r="H383" s="307">
        <f t="shared" ca="1" si="157"/>
        <v>-103.66330452050464</v>
      </c>
      <c r="I383" s="304">
        <f t="shared" ca="1" si="158"/>
        <v>104.02141394303784</v>
      </c>
      <c r="J383" s="306">
        <f t="shared" ca="1" si="159"/>
        <v>717.43751684692904</v>
      </c>
      <c r="K383" s="307">
        <f t="shared" ca="1" si="160"/>
        <v>-8.1104172330618418</v>
      </c>
      <c r="L383" s="304">
        <f t="shared" ca="1" si="145"/>
        <v>717.48335830678468</v>
      </c>
      <c r="M383" s="306">
        <f t="shared" ca="1" si="161"/>
        <v>-1.4877947834127865</v>
      </c>
      <c r="N383" s="304">
        <f t="shared" ca="1" si="162"/>
        <v>-85.24436187113308</v>
      </c>
      <c r="P383" s="310">
        <f t="shared" ca="1" si="163"/>
        <v>23</v>
      </c>
      <c r="Q383" s="304">
        <f t="shared" ca="1" si="164"/>
        <v>0</v>
      </c>
      <c r="R383" s="306">
        <f t="shared" ca="1" si="165"/>
        <v>0</v>
      </c>
      <c r="S383" s="307">
        <f t="shared" ca="1" si="166"/>
        <v>4.9930000000000021</v>
      </c>
      <c r="T383" s="304">
        <f t="shared" ca="1" si="146"/>
        <v>48.981330000000021</v>
      </c>
      <c r="U383" s="311">
        <f t="shared" ca="1" si="147"/>
        <v>0</v>
      </c>
      <c r="V383" s="306">
        <f t="shared" ca="1" si="148"/>
        <v>1.2259939291700639</v>
      </c>
      <c r="W383" s="304">
        <f t="shared" ca="1" si="149"/>
        <v>43.040394580430423</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1.1561079329194257</v>
      </c>
      <c r="AH383" s="304">
        <f t="shared" ca="1" si="173"/>
        <v>-8.6201190250672219</v>
      </c>
    </row>
    <row r="384" spans="1:34" x14ac:dyDescent="0.2">
      <c r="A384" s="347">
        <f t="shared" ca="1" si="151"/>
        <v>1E-4</v>
      </c>
      <c r="B384" s="304">
        <f t="shared" ca="1" si="152"/>
        <v>33.40020000000019</v>
      </c>
      <c r="D384" s="306">
        <f t="shared" ca="1" si="153"/>
        <v>-0.71466427107987729</v>
      </c>
      <c r="E384" s="307">
        <f t="shared" ca="1" si="154"/>
        <v>-1.2195290358706892</v>
      </c>
      <c r="F384" s="304">
        <f t="shared" ca="1" si="155"/>
        <v>1.4135048955309015</v>
      </c>
      <c r="G384" s="306">
        <f t="shared" ca="1" si="156"/>
        <v>8.6239562815540598</v>
      </c>
      <c r="H384" s="307">
        <f t="shared" ca="1" si="157"/>
        <v>-103.66342647340822</v>
      </c>
      <c r="I384" s="304">
        <f t="shared" ca="1" si="158"/>
        <v>104.02152955111681</v>
      </c>
      <c r="J384" s="306">
        <f t="shared" ca="1" si="159"/>
        <v>717.43751684692904</v>
      </c>
      <c r="K384" s="307">
        <f t="shared" ca="1" si="160"/>
        <v>-8.1207835696115378</v>
      </c>
      <c r="L384" s="304">
        <f t="shared" ca="1" si="145"/>
        <v>717.48347556251917</v>
      </c>
      <c r="M384" s="306">
        <f t="shared" ca="1" si="161"/>
        <v>-1.4877955652802926</v>
      </c>
      <c r="N384" s="304">
        <f t="shared" ca="1" si="162"/>
        <v>-85.244406668841322</v>
      </c>
      <c r="P384" s="310">
        <f t="shared" ca="1" si="163"/>
        <v>23</v>
      </c>
      <c r="Q384" s="304">
        <f t="shared" ca="1" si="164"/>
        <v>0</v>
      </c>
      <c r="R384" s="306">
        <f t="shared" ca="1" si="165"/>
        <v>0</v>
      </c>
      <c r="S384" s="307">
        <f t="shared" ca="1" si="166"/>
        <v>4.9930000000000021</v>
      </c>
      <c r="T384" s="304">
        <f t="shared" ca="1" si="146"/>
        <v>48.981330000000021</v>
      </c>
      <c r="U384" s="311">
        <f t="shared" ca="1" si="147"/>
        <v>0</v>
      </c>
      <c r="V384" s="306">
        <f t="shared" ca="1" si="148"/>
        <v>1.2259952000774992</v>
      </c>
      <c r="W384" s="304">
        <f t="shared" ca="1" si="149"/>
        <v>43.040534866831088</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1.1560804718404398</v>
      </c>
      <c r="AH384" s="304">
        <f t="shared" ca="1" si="173"/>
        <v>-8.6201471220569612</v>
      </c>
    </row>
    <row r="385" spans="1:34" x14ac:dyDescent="0.2">
      <c r="A385" s="347">
        <f t="shared" ca="1" si="151"/>
        <v>1E-4</v>
      </c>
      <c r="B385" s="304">
        <f t="shared" ca="1" si="152"/>
        <v>33.400300000000193</v>
      </c>
      <c r="D385" s="306">
        <f t="shared" ca="1" si="153"/>
        <v>-0.71465988383332568</v>
      </c>
      <c r="E385" s="307">
        <f t="shared" ca="1" si="154"/>
        <v>-1.2195004772101701</v>
      </c>
      <c r="F385" s="304">
        <f t="shared" ca="1" si="155"/>
        <v>1.413478037847244</v>
      </c>
      <c r="G385" s="306">
        <f t="shared" ca="1" si="156"/>
        <v>8.6238848155656758</v>
      </c>
      <c r="H385" s="307">
        <f t="shared" ca="1" si="157"/>
        <v>-103.66354842345595</v>
      </c>
      <c r="I385" s="304">
        <f t="shared" ca="1" si="158"/>
        <v>104.02164515644972</v>
      </c>
      <c r="J385" s="306">
        <f t="shared" ca="1" si="159"/>
        <v>717.43751684692904</v>
      </c>
      <c r="K385" s="307">
        <f t="shared" ca="1" si="160"/>
        <v>-8.1311499183563818</v>
      </c>
      <c r="L385" s="304">
        <f t="shared" ca="1" si="145"/>
        <v>717.48359296814749</v>
      </c>
      <c r="M385" s="306">
        <f t="shared" ca="1" si="161"/>
        <v>-1.4877963471395812</v>
      </c>
      <c r="N385" s="304">
        <f t="shared" ca="1" si="162"/>
        <v>-85.244451466078729</v>
      </c>
      <c r="P385" s="310">
        <f t="shared" ca="1" si="163"/>
        <v>23</v>
      </c>
      <c r="Q385" s="304">
        <f t="shared" ca="1" si="164"/>
        <v>0</v>
      </c>
      <c r="R385" s="306">
        <f t="shared" ca="1" si="165"/>
        <v>0</v>
      </c>
      <c r="S385" s="307">
        <f t="shared" ca="1" si="166"/>
        <v>4.9930000000000021</v>
      </c>
      <c r="T385" s="304">
        <f t="shared" ca="1" si="146"/>
        <v>48.981330000000021</v>
      </c>
      <c r="U385" s="311">
        <f t="shared" ca="1" si="147"/>
        <v>0</v>
      </c>
      <c r="V385" s="306">
        <f t="shared" ca="1" si="148"/>
        <v>1.2259964709877484</v>
      </c>
      <c r="W385" s="304">
        <f t="shared" ca="1" si="149"/>
        <v>43.040675151362763</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1.1560530111231433</v>
      </c>
      <c r="AH385" s="304">
        <f t="shared" ca="1" si="173"/>
        <v>-8.6201752186723546</v>
      </c>
    </row>
    <row r="386" spans="1:34" x14ac:dyDescent="0.2">
      <c r="A386" s="347">
        <f t="shared" ca="1" si="151"/>
        <v>1E-4</v>
      </c>
      <c r="B386" s="304">
        <f t="shared" ca="1" si="152"/>
        <v>33.400400000000197</v>
      </c>
      <c r="D386" s="306">
        <f t="shared" ca="1" si="153"/>
        <v>-0.7146554965821118</v>
      </c>
      <c r="E386" s="307">
        <f t="shared" ca="1" si="154"/>
        <v>-1.2194719189301644</v>
      </c>
      <c r="F386" s="304">
        <f t="shared" ca="1" si="155"/>
        <v>1.4134511805698287</v>
      </c>
      <c r="G386" s="306">
        <f t="shared" ca="1" si="156"/>
        <v>8.6238133500160181</v>
      </c>
      <c r="H386" s="307">
        <f t="shared" ca="1" si="157"/>
        <v>-103.66367037064785</v>
      </c>
      <c r="I386" s="304">
        <f t="shared" ca="1" si="158"/>
        <v>104.02176075903661</v>
      </c>
      <c r="J386" s="306">
        <f t="shared" ca="1" si="159"/>
        <v>717.43751684692904</v>
      </c>
      <c r="K386" s="307">
        <f t="shared" ca="1" si="160"/>
        <v>-8.1415162792960878</v>
      </c>
      <c r="L386" s="304">
        <f t="shared" ca="1" si="145"/>
        <v>717.48371052367008</v>
      </c>
      <c r="M386" s="306">
        <f t="shared" ca="1" si="161"/>
        <v>-1.4877971289906529</v>
      </c>
      <c r="N386" s="304">
        <f t="shared" ca="1" si="162"/>
        <v>-85.244496262845345</v>
      </c>
      <c r="P386" s="310">
        <f t="shared" ca="1" si="163"/>
        <v>23</v>
      </c>
      <c r="Q386" s="304">
        <f t="shared" ca="1" si="164"/>
        <v>0</v>
      </c>
      <c r="R386" s="306">
        <f t="shared" ca="1" si="165"/>
        <v>0</v>
      </c>
      <c r="S386" s="307">
        <f t="shared" ca="1" si="166"/>
        <v>4.9930000000000021</v>
      </c>
      <c r="T386" s="304">
        <f t="shared" ca="1" si="146"/>
        <v>48.981330000000021</v>
      </c>
      <c r="U386" s="311">
        <f t="shared" ca="1" si="147"/>
        <v>0</v>
      </c>
      <c r="V386" s="306">
        <f t="shared" ca="1" si="148"/>
        <v>1.2259977419008101</v>
      </c>
      <c r="W386" s="304">
        <f t="shared" ca="1" si="149"/>
        <v>43.040815434025411</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1.1560255507675041</v>
      </c>
      <c r="AH386" s="304">
        <f t="shared" ca="1" si="173"/>
        <v>-8.620203314913427</v>
      </c>
    </row>
    <row r="387" spans="1:34" x14ac:dyDescent="0.2">
      <c r="A387" s="347">
        <f t="shared" ca="1" si="151"/>
        <v>1E-4</v>
      </c>
      <c r="B387" s="304">
        <f t="shared" ca="1" si="152"/>
        <v>33.4005000000002</v>
      </c>
      <c r="D387" s="306">
        <f t="shared" ca="1" si="153"/>
        <v>-0.71465110932623288</v>
      </c>
      <c r="E387" s="307">
        <f t="shared" ca="1" si="154"/>
        <v>-1.2194433610306792</v>
      </c>
      <c r="F387" s="304">
        <f t="shared" ca="1" si="155"/>
        <v>1.4134243236986601</v>
      </c>
      <c r="G387" s="306">
        <f t="shared" ca="1" si="156"/>
        <v>8.6237418849050851</v>
      </c>
      <c r="H387" s="307">
        <f t="shared" ca="1" si="157"/>
        <v>-103.66379231498395</v>
      </c>
      <c r="I387" s="304">
        <f t="shared" ca="1" si="158"/>
        <v>104.02187635887746</v>
      </c>
      <c r="J387" s="306">
        <f t="shared" ca="1" si="159"/>
        <v>717.43751684692904</v>
      </c>
      <c r="K387" s="307">
        <f t="shared" ca="1" si="160"/>
        <v>-8.1518826524303698</v>
      </c>
      <c r="L387" s="304">
        <f t="shared" ca="1" si="145"/>
        <v>717.48382822908741</v>
      </c>
      <c r="M387" s="306">
        <f t="shared" ca="1" si="161"/>
        <v>-1.4877979108335078</v>
      </c>
      <c r="N387" s="304">
        <f t="shared" ca="1" si="162"/>
        <v>-85.24454105914117</v>
      </c>
      <c r="P387" s="310">
        <f t="shared" ca="1" si="163"/>
        <v>23</v>
      </c>
      <c r="Q387" s="304">
        <f t="shared" ca="1" si="164"/>
        <v>0</v>
      </c>
      <c r="R387" s="306">
        <f t="shared" ca="1" si="165"/>
        <v>0</v>
      </c>
      <c r="S387" s="307">
        <f t="shared" ca="1" si="166"/>
        <v>4.9930000000000021</v>
      </c>
      <c r="T387" s="304">
        <f t="shared" ca="1" si="146"/>
        <v>48.981330000000021</v>
      </c>
      <c r="U387" s="311">
        <f t="shared" ca="1" si="147"/>
        <v>0</v>
      </c>
      <c r="V387" s="306">
        <f t="shared" ca="1" si="148"/>
        <v>1.2259990128166853</v>
      </c>
      <c r="W387" s="304">
        <f t="shared" ca="1" si="149"/>
        <v>43.040955714819049</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1.1559980907735365</v>
      </c>
      <c r="AH387" s="304">
        <f t="shared" ca="1" si="173"/>
        <v>-8.6202314107801712</v>
      </c>
    </row>
    <row r="388" spans="1:34" x14ac:dyDescent="0.2">
      <c r="A388" s="347">
        <f t="shared" ca="1" si="151"/>
        <v>1E-4</v>
      </c>
      <c r="B388" s="304">
        <f t="shared" ca="1" si="152"/>
        <v>33.400600000000203</v>
      </c>
      <c r="D388" s="306">
        <f t="shared" ca="1" si="153"/>
        <v>-0.71464672206568858</v>
      </c>
      <c r="E388" s="307">
        <f t="shared" ca="1" si="154"/>
        <v>-1.2194148035117145</v>
      </c>
      <c r="F388" s="304">
        <f t="shared" ca="1" si="155"/>
        <v>1.4133974672337384</v>
      </c>
      <c r="G388" s="306">
        <f t="shared" ca="1" si="156"/>
        <v>8.6236704202328784</v>
      </c>
      <c r="H388" s="307">
        <f t="shared" ca="1" si="157"/>
        <v>-103.6639142564643</v>
      </c>
      <c r="I388" s="304">
        <f t="shared" ca="1" si="158"/>
        <v>104.02199195597237</v>
      </c>
      <c r="J388" s="306">
        <f t="shared" ca="1" si="159"/>
        <v>717.43751684692904</v>
      </c>
      <c r="K388" s="307">
        <f t="shared" ca="1" si="160"/>
        <v>-8.1622490377589418</v>
      </c>
      <c r="L388" s="304">
        <f t="shared" ref="L388:L451" ca="1" si="174">SQRT(pos_x^2+pos_z^2)</f>
        <v>717.48394608439992</v>
      </c>
      <c r="M388" s="306">
        <f t="shared" ca="1" si="161"/>
        <v>-1.4877986926681459</v>
      </c>
      <c r="N388" s="304">
        <f t="shared" ca="1" si="162"/>
        <v>-85.244585854966218</v>
      </c>
      <c r="P388" s="310">
        <f t="shared" ca="1" si="163"/>
        <v>23</v>
      </c>
      <c r="Q388" s="304">
        <f t="shared" ca="1" si="164"/>
        <v>0</v>
      </c>
      <c r="R388" s="306">
        <f t="shared" ca="1" si="165"/>
        <v>0</v>
      </c>
      <c r="S388" s="307">
        <f t="shared" ca="1" si="166"/>
        <v>4.9930000000000021</v>
      </c>
      <c r="T388" s="304">
        <f t="shared" ref="T388:T451" ca="1" si="175">m*g</f>
        <v>48.981330000000021</v>
      </c>
      <c r="U388" s="311">
        <f t="shared" ref="U388:U451" ca="1" si="176">IF(pos_xz&lt;L_rampe,Poids*COS(Beta),0)</f>
        <v>0</v>
      </c>
      <c r="V388" s="306">
        <f t="shared" ref="V388:V451" ca="1" si="177">Rho_moyen*(20000-Alt_rampe-pos_z)/(20000+Alt_rampe+pos_z)</f>
        <v>1.2260002837353734</v>
      </c>
      <c r="W388" s="304">
        <f t="shared" ref="W388:W451" ca="1" si="178">1/2*Rho*Sref*Cx*vit_xz^2</f>
        <v>43.041095993743703</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1.155970631141237</v>
      </c>
      <c r="AH388" s="304">
        <f t="shared" ca="1" si="173"/>
        <v>-8.6202595062725873</v>
      </c>
    </row>
    <row r="389" spans="1:34" x14ac:dyDescent="0.2">
      <c r="A389" s="347">
        <f t="shared" ref="A389:A452" ca="1" si="180">IF(B388+0.01&lt;=T_ini+ROUNDUP(Temps_fin_propu,0), 0.01, IF(K388&gt;0, 0.1, 0.0001))</f>
        <v>1E-4</v>
      </c>
      <c r="B389" s="304">
        <f t="shared" ref="B389:B452" ca="1" si="181">B388+pas</f>
        <v>33.400700000000207</v>
      </c>
      <c r="D389" s="306">
        <f t="shared" ref="D389:D452" ca="1" si="182">IF(AND(L388&lt;L_rampe,Poussee&lt;Poids*SIN(M388)),0,(-W388+Poussee)/m*COS(M388)-U388/m*SIN(M388))</f>
        <v>-0.71464233480048123</v>
      </c>
      <c r="E389" s="307">
        <f t="shared" ref="E389:E452" ca="1" si="183">IF(AND(L388&lt;L_rampe,Poussee&lt;Poids*SIN(M388)),0,(-W388+Poussee)/m*SIN(M388)+U388/m*COS(M388)-Poids/m)</f>
        <v>-1.2193862463732632</v>
      </c>
      <c r="F389" s="304">
        <f t="shared" ref="F389:F452" ca="1" si="184">SQRT(acc_x^2+acc_z^2)</f>
        <v>1.4133706111750588</v>
      </c>
      <c r="G389" s="306">
        <f t="shared" ref="G389:G452" ca="1" si="185">G388+acc_x*pas</f>
        <v>8.6235989559993982</v>
      </c>
      <c r="H389" s="307">
        <f t="shared" ref="H389:H452" ca="1" si="186">H388+acc_z*pas</f>
        <v>-103.66403619508893</v>
      </c>
      <c r="I389" s="304">
        <f t="shared" ref="I389:I452" ca="1" si="187">SQRT(vit_x^2+vit_z^2)</f>
        <v>104.02210755032134</v>
      </c>
      <c r="J389" s="306">
        <f t="shared" ref="J389:J452" ca="1" si="188">J388+0.5*(vit_x+G388)*pas*(K388&gt;=0)</f>
        <v>717.43751684692904</v>
      </c>
      <c r="K389" s="307">
        <f t="shared" ref="K389:K452" ca="1" si="189">K388+0.5*(vit_z+H388)*pas</f>
        <v>-8.1726154352815197</v>
      </c>
      <c r="L389" s="304">
        <f t="shared" ca="1" si="174"/>
        <v>717.48406408960795</v>
      </c>
      <c r="M389" s="306">
        <f t="shared" ref="M389:M452" ca="1" si="190">IF(AND(L388&gt;L_rampe,G389&gt;0),ATAN2(G389,H389),$M$4)</f>
        <v>-1.4877994744945671</v>
      </c>
      <c r="N389" s="304">
        <f t="shared" ref="N389:N452" ca="1" si="191">DEGREES(Beta)</f>
        <v>-85.24463065032046</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4.9930000000000021</v>
      </c>
      <c r="T389" s="304">
        <f t="shared" ca="1" si="175"/>
        <v>48.981330000000021</v>
      </c>
      <c r="U389" s="311">
        <f t="shared" ca="1" si="176"/>
        <v>0</v>
      </c>
      <c r="V389" s="306">
        <f t="shared" ca="1" si="177"/>
        <v>1.2260015546568743</v>
      </c>
      <c r="W389" s="304">
        <f t="shared" ca="1" si="178"/>
        <v>43.041236270799359</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1.1559431718705984</v>
      </c>
      <c r="AH389" s="304">
        <f t="shared" ref="AH389:AH452" ca="1" si="202">IF(AND(L388&lt;L_rampe,Poussee&lt;Poids*SIN(M388)), g*SIN(M388), (-W388+Poussee)/m)</f>
        <v>-8.6202876013906842</v>
      </c>
    </row>
    <row r="390" spans="1:34" x14ac:dyDescent="0.2">
      <c r="A390" s="347">
        <f t="shared" ca="1" si="180"/>
        <v>1E-4</v>
      </c>
      <c r="B390" s="304">
        <f t="shared" ca="1" si="181"/>
        <v>33.40080000000021</v>
      </c>
      <c r="D390" s="306">
        <f t="shared" ca="1" si="182"/>
        <v>-0.71463794753061383</v>
      </c>
      <c r="E390" s="307">
        <f t="shared" ca="1" si="183"/>
        <v>-1.2193576896153271</v>
      </c>
      <c r="F390" s="304">
        <f t="shared" ca="1" si="184"/>
        <v>1.4133437555226247</v>
      </c>
      <c r="G390" s="306">
        <f t="shared" ca="1" si="185"/>
        <v>8.6235274922046443</v>
      </c>
      <c r="H390" s="307">
        <f t="shared" ca="1" si="186"/>
        <v>-103.66415813085788</v>
      </c>
      <c r="I390" s="304">
        <f t="shared" ca="1" si="187"/>
        <v>104.02222314192443</v>
      </c>
      <c r="J390" s="306">
        <f t="shared" ca="1" si="188"/>
        <v>717.43751684692904</v>
      </c>
      <c r="K390" s="307">
        <f t="shared" ca="1" si="189"/>
        <v>-8.1829818449978173</v>
      </c>
      <c r="L390" s="304">
        <f t="shared" ca="1" si="174"/>
        <v>717.48418224471209</v>
      </c>
      <c r="M390" s="306">
        <f t="shared" ca="1" si="190"/>
        <v>-1.4878002563127719</v>
      </c>
      <c r="N390" s="304">
        <f t="shared" ca="1" si="191"/>
        <v>-85.244675445203939</v>
      </c>
      <c r="P390" s="310">
        <f t="shared" ca="1" si="192"/>
        <v>23</v>
      </c>
      <c r="Q390" s="304">
        <f t="shared" ca="1" si="193"/>
        <v>0</v>
      </c>
      <c r="R390" s="306">
        <f t="shared" ca="1" si="194"/>
        <v>0</v>
      </c>
      <c r="S390" s="307">
        <f t="shared" ca="1" si="195"/>
        <v>4.9930000000000021</v>
      </c>
      <c r="T390" s="304">
        <f t="shared" ca="1" si="175"/>
        <v>48.981330000000021</v>
      </c>
      <c r="U390" s="311">
        <f t="shared" ca="1" si="176"/>
        <v>0</v>
      </c>
      <c r="V390" s="306">
        <f t="shared" ca="1" si="177"/>
        <v>1.2260028255811886</v>
      </c>
      <c r="W390" s="304">
        <f t="shared" ca="1" si="178"/>
        <v>43.041376545986104</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1.155915712961626</v>
      </c>
      <c r="AH390" s="304">
        <f t="shared" ca="1" si="202"/>
        <v>-8.6203156961344565</v>
      </c>
    </row>
    <row r="391" spans="1:34" x14ac:dyDescent="0.2">
      <c r="A391" s="347">
        <f t="shared" ca="1" si="180"/>
        <v>1E-4</v>
      </c>
      <c r="B391" s="304">
        <f t="shared" ca="1" si="181"/>
        <v>33.400900000000213</v>
      </c>
      <c r="D391" s="306">
        <f t="shared" ca="1" si="182"/>
        <v>-0.71463356025608371</v>
      </c>
      <c r="E391" s="307">
        <f t="shared" ca="1" si="183"/>
        <v>-1.2193291332378919</v>
      </c>
      <c r="F391" s="304">
        <f t="shared" ca="1" si="184"/>
        <v>1.4133169002764223</v>
      </c>
      <c r="G391" s="306">
        <f t="shared" ca="1" si="185"/>
        <v>8.6234560288486186</v>
      </c>
      <c r="H391" s="307">
        <f t="shared" ca="1" si="186"/>
        <v>-103.66428006377122</v>
      </c>
      <c r="I391" s="304">
        <f t="shared" ca="1" si="187"/>
        <v>104.02233873078167</v>
      </c>
      <c r="J391" s="306">
        <f t="shared" ca="1" si="188"/>
        <v>717.43751684692904</v>
      </c>
      <c r="K391" s="307">
        <f t="shared" ca="1" si="189"/>
        <v>-8.1933482669075488</v>
      </c>
      <c r="L391" s="304">
        <f t="shared" ca="1" si="174"/>
        <v>717.48430054971266</v>
      </c>
      <c r="M391" s="306">
        <f t="shared" ca="1" si="190"/>
        <v>-1.4878010381227604</v>
      </c>
      <c r="N391" s="304">
        <f t="shared" ca="1" si="191"/>
        <v>-85.244720239616669</v>
      </c>
      <c r="P391" s="310">
        <f t="shared" ca="1" si="192"/>
        <v>23</v>
      </c>
      <c r="Q391" s="304">
        <f t="shared" ca="1" si="193"/>
        <v>0</v>
      </c>
      <c r="R391" s="306">
        <f t="shared" ca="1" si="194"/>
        <v>0</v>
      </c>
      <c r="S391" s="307">
        <f t="shared" ca="1" si="195"/>
        <v>4.9930000000000021</v>
      </c>
      <c r="T391" s="304">
        <f t="shared" ca="1" si="175"/>
        <v>48.981330000000021</v>
      </c>
      <c r="U391" s="311">
        <f t="shared" ca="1" si="176"/>
        <v>0</v>
      </c>
      <c r="V391" s="306">
        <f t="shared" ca="1" si="177"/>
        <v>1.2260040965083157</v>
      </c>
      <c r="W391" s="304">
        <f t="shared" ca="1" si="178"/>
        <v>43.041516819303901</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1.1558882544143039</v>
      </c>
      <c r="AH391" s="304">
        <f t="shared" ca="1" si="202"/>
        <v>-8.620343790503922</v>
      </c>
    </row>
    <row r="392" spans="1:34" x14ac:dyDescent="0.2">
      <c r="A392" s="347">
        <f t="shared" ca="1" si="180"/>
        <v>1E-4</v>
      </c>
      <c r="B392" s="304">
        <f t="shared" ca="1" si="181"/>
        <v>33.401000000000217</v>
      </c>
      <c r="D392" s="306">
        <f t="shared" ca="1" si="182"/>
        <v>-0.71462917297689199</v>
      </c>
      <c r="E392" s="307">
        <f t="shared" ca="1" si="183"/>
        <v>-1.2193005772409595</v>
      </c>
      <c r="F392" s="304">
        <f t="shared" ca="1" si="184"/>
        <v>1.4132900454364539</v>
      </c>
      <c r="G392" s="306">
        <f t="shared" ca="1" si="185"/>
        <v>8.6233845659313211</v>
      </c>
      <c r="H392" s="307">
        <f t="shared" ca="1" si="186"/>
        <v>-103.66440199382895</v>
      </c>
      <c r="I392" s="304">
        <f t="shared" ca="1" si="187"/>
        <v>104.02245431689308</v>
      </c>
      <c r="J392" s="306">
        <f t="shared" ca="1" si="188"/>
        <v>717.43751684692904</v>
      </c>
      <c r="K392" s="307">
        <f t="shared" ca="1" si="189"/>
        <v>-8.2037147010104281</v>
      </c>
      <c r="L392" s="304">
        <f t="shared" ca="1" si="174"/>
        <v>717.48441900461034</v>
      </c>
      <c r="M392" s="306">
        <f t="shared" ca="1" si="190"/>
        <v>-1.4878018199245324</v>
      </c>
      <c r="N392" s="304">
        <f t="shared" ca="1" si="191"/>
        <v>-85.244765033558622</v>
      </c>
      <c r="P392" s="310">
        <f t="shared" ca="1" si="192"/>
        <v>23</v>
      </c>
      <c r="Q392" s="304">
        <f t="shared" ca="1" si="193"/>
        <v>0</v>
      </c>
      <c r="R392" s="306">
        <f t="shared" ca="1" si="194"/>
        <v>0</v>
      </c>
      <c r="S392" s="307">
        <f t="shared" ca="1" si="195"/>
        <v>4.9930000000000021</v>
      </c>
      <c r="T392" s="304">
        <f t="shared" ca="1" si="175"/>
        <v>48.981330000000021</v>
      </c>
      <c r="U392" s="311">
        <f t="shared" ca="1" si="176"/>
        <v>0</v>
      </c>
      <c r="V392" s="306">
        <f t="shared" ca="1" si="177"/>
        <v>1.2260053674382554</v>
      </c>
      <c r="W392" s="304">
        <f t="shared" ca="1" si="178"/>
        <v>43.041657090752743</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1.1558607962286356</v>
      </c>
      <c r="AH392" s="304">
        <f t="shared" ca="1" si="202"/>
        <v>-8.6203718844990753</v>
      </c>
    </row>
    <row r="393" spans="1:34" x14ac:dyDescent="0.2">
      <c r="A393" s="347">
        <f t="shared" ca="1" si="180"/>
        <v>1E-4</v>
      </c>
      <c r="B393" s="304">
        <f t="shared" ca="1" si="181"/>
        <v>33.40110000000022</v>
      </c>
      <c r="D393" s="306">
        <f t="shared" ca="1" si="182"/>
        <v>-0.71462478569304211</v>
      </c>
      <c r="E393" s="307">
        <f t="shared" ca="1" si="183"/>
        <v>-1.219272021624537</v>
      </c>
      <c r="F393" s="304">
        <f t="shared" ca="1" si="184"/>
        <v>1.4132631910027273</v>
      </c>
      <c r="G393" s="306">
        <f t="shared" ca="1" si="185"/>
        <v>8.6233131034527517</v>
      </c>
      <c r="H393" s="307">
        <f t="shared" ca="1" si="186"/>
        <v>-103.6645239210311</v>
      </c>
      <c r="I393" s="304">
        <f t="shared" ca="1" si="187"/>
        <v>104.02256990025872</v>
      </c>
      <c r="J393" s="306">
        <f t="shared" ca="1" si="188"/>
        <v>717.43751684692904</v>
      </c>
      <c r="K393" s="307">
        <f t="shared" ca="1" si="189"/>
        <v>-8.214081147306171</v>
      </c>
      <c r="L393" s="304">
        <f t="shared" ca="1" si="174"/>
        <v>717.48453760940527</v>
      </c>
      <c r="M393" s="306">
        <f t="shared" ca="1" si="190"/>
        <v>-1.4878026017180883</v>
      </c>
      <c r="N393" s="304">
        <f t="shared" ca="1" si="191"/>
        <v>-85.244809827029826</v>
      </c>
      <c r="P393" s="310">
        <f t="shared" ca="1" si="192"/>
        <v>23</v>
      </c>
      <c r="Q393" s="304">
        <f t="shared" ca="1" si="193"/>
        <v>0</v>
      </c>
      <c r="R393" s="306">
        <f t="shared" ca="1" si="194"/>
        <v>0</v>
      </c>
      <c r="S393" s="307">
        <f t="shared" ca="1" si="195"/>
        <v>4.9930000000000021</v>
      </c>
      <c r="T393" s="304">
        <f t="shared" ca="1" si="175"/>
        <v>48.981330000000021</v>
      </c>
      <c r="U393" s="311">
        <f t="shared" ca="1" si="176"/>
        <v>0</v>
      </c>
      <c r="V393" s="306">
        <f t="shared" ca="1" si="177"/>
        <v>1.2260066383710084</v>
      </c>
      <c r="W393" s="304">
        <f t="shared" ca="1" si="178"/>
        <v>43.041797360332708</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1.1558333384046264</v>
      </c>
      <c r="AH393" s="304">
        <f t="shared" ca="1" si="202"/>
        <v>-8.620399978119913</v>
      </c>
    </row>
    <row r="394" spans="1:34" x14ac:dyDescent="0.2">
      <c r="A394" s="347">
        <f t="shared" ca="1" si="180"/>
        <v>1E-4</v>
      </c>
      <c r="B394" s="304">
        <f t="shared" ca="1" si="181"/>
        <v>33.401200000000223</v>
      </c>
      <c r="D394" s="306">
        <f t="shared" ca="1" si="182"/>
        <v>-0.71462039840453273</v>
      </c>
      <c r="E394" s="307">
        <f t="shared" ca="1" si="183"/>
        <v>-1.2192434663886065</v>
      </c>
      <c r="F394" s="304">
        <f t="shared" ca="1" si="184"/>
        <v>1.4132363369752272</v>
      </c>
      <c r="G394" s="306">
        <f t="shared" ca="1" si="185"/>
        <v>8.6232416414129105</v>
      </c>
      <c r="H394" s="307">
        <f t="shared" ca="1" si="186"/>
        <v>-103.66464584537775</v>
      </c>
      <c r="I394" s="304">
        <f t="shared" ca="1" si="187"/>
        <v>104.02268548087861</v>
      </c>
      <c r="J394" s="306">
        <f t="shared" ca="1" si="188"/>
        <v>717.43751684692904</v>
      </c>
      <c r="K394" s="307">
        <f t="shared" ca="1" si="189"/>
        <v>-8.2244476057944915</v>
      </c>
      <c r="L394" s="304">
        <f t="shared" ca="1" si="174"/>
        <v>717.48465636409821</v>
      </c>
      <c r="M394" s="306">
        <f t="shared" ca="1" si="190"/>
        <v>-1.4878033835034281</v>
      </c>
      <c r="N394" s="304">
        <f t="shared" ca="1" si="191"/>
        <v>-85.244854620030281</v>
      </c>
      <c r="P394" s="310">
        <f t="shared" ca="1" si="192"/>
        <v>23</v>
      </c>
      <c r="Q394" s="304">
        <f t="shared" ca="1" si="193"/>
        <v>0</v>
      </c>
      <c r="R394" s="306">
        <f t="shared" ca="1" si="194"/>
        <v>0</v>
      </c>
      <c r="S394" s="307">
        <f t="shared" ca="1" si="195"/>
        <v>4.9930000000000021</v>
      </c>
      <c r="T394" s="304">
        <f t="shared" ca="1" si="175"/>
        <v>48.981330000000021</v>
      </c>
      <c r="U394" s="311">
        <f t="shared" ca="1" si="176"/>
        <v>0</v>
      </c>
      <c r="V394" s="306">
        <f t="shared" ca="1" si="177"/>
        <v>1.2260079093065739</v>
      </c>
      <c r="W394" s="304">
        <f t="shared" ca="1" si="178"/>
        <v>43.041937628043755</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1.1558058809422569</v>
      </c>
      <c r="AH394" s="304">
        <f t="shared" ca="1" si="202"/>
        <v>-8.620428071366451</v>
      </c>
    </row>
    <row r="395" spans="1:34" x14ac:dyDescent="0.2">
      <c r="A395" s="347">
        <f t="shared" ca="1" si="180"/>
        <v>1E-4</v>
      </c>
      <c r="B395" s="304">
        <f t="shared" ca="1" si="181"/>
        <v>33.401300000000226</v>
      </c>
      <c r="D395" s="306">
        <f t="shared" ca="1" si="182"/>
        <v>-0.71461601111136508</v>
      </c>
      <c r="E395" s="307">
        <f t="shared" ca="1" si="183"/>
        <v>-1.2192149115331752</v>
      </c>
      <c r="F395" s="304">
        <f t="shared" ca="1" si="184"/>
        <v>1.4132094833539601</v>
      </c>
      <c r="G395" s="306">
        <f t="shared" ca="1" si="185"/>
        <v>8.6231701798117992</v>
      </c>
      <c r="H395" s="307">
        <f t="shared" ca="1" si="186"/>
        <v>-103.66476776686891</v>
      </c>
      <c r="I395" s="304">
        <f t="shared" ca="1" si="187"/>
        <v>104.02280105875278</v>
      </c>
      <c r="J395" s="306">
        <f t="shared" ca="1" si="188"/>
        <v>717.43751684692904</v>
      </c>
      <c r="K395" s="307">
        <f t="shared" ca="1" si="189"/>
        <v>-8.2348140764751037</v>
      </c>
      <c r="L395" s="304">
        <f t="shared" ca="1" si="174"/>
        <v>717.48477526868942</v>
      </c>
      <c r="M395" s="306">
        <f t="shared" ca="1" si="190"/>
        <v>-1.4878041652805518</v>
      </c>
      <c r="N395" s="304">
        <f t="shared" ca="1" si="191"/>
        <v>-85.244899412559988</v>
      </c>
      <c r="P395" s="310">
        <f t="shared" ca="1" si="192"/>
        <v>23</v>
      </c>
      <c r="Q395" s="304">
        <f t="shared" ca="1" si="193"/>
        <v>0</v>
      </c>
      <c r="R395" s="306">
        <f t="shared" ca="1" si="194"/>
        <v>0</v>
      </c>
      <c r="S395" s="307">
        <f t="shared" ca="1" si="195"/>
        <v>4.9930000000000021</v>
      </c>
      <c r="T395" s="304">
        <f t="shared" ca="1" si="175"/>
        <v>48.981330000000021</v>
      </c>
      <c r="U395" s="311">
        <f t="shared" ca="1" si="176"/>
        <v>0</v>
      </c>
      <c r="V395" s="306">
        <f t="shared" ca="1" si="177"/>
        <v>1.2260091802449524</v>
      </c>
      <c r="W395" s="304">
        <f t="shared" ca="1" si="178"/>
        <v>43.042077893885931</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1.1557784238415394</v>
      </c>
      <c r="AH395" s="304">
        <f t="shared" ca="1" si="202"/>
        <v>-8.6204561642386821</v>
      </c>
    </row>
    <row r="396" spans="1:34" x14ac:dyDescent="0.2">
      <c r="A396" s="347">
        <f t="shared" ca="1" si="180"/>
        <v>1E-4</v>
      </c>
      <c r="B396" s="304">
        <f t="shared" ca="1" si="181"/>
        <v>33.40140000000023</v>
      </c>
      <c r="D396" s="306">
        <f t="shared" ca="1" si="182"/>
        <v>-0.71461162381354137</v>
      </c>
      <c r="E396" s="307">
        <f t="shared" ca="1" si="183"/>
        <v>-1.2191863570582342</v>
      </c>
      <c r="F396" s="304">
        <f t="shared" ca="1" si="184"/>
        <v>1.4131826301389196</v>
      </c>
      <c r="G396" s="306">
        <f t="shared" ca="1" si="185"/>
        <v>8.6230987186494179</v>
      </c>
      <c r="H396" s="307">
        <f t="shared" ca="1" si="186"/>
        <v>-103.6648896855046</v>
      </c>
      <c r="I396" s="304">
        <f t="shared" ca="1" si="187"/>
        <v>104.02291663388127</v>
      </c>
      <c r="J396" s="306">
        <f t="shared" ca="1" si="188"/>
        <v>717.43751684692904</v>
      </c>
      <c r="K396" s="307">
        <f t="shared" ca="1" si="189"/>
        <v>-8.2451805593477232</v>
      </c>
      <c r="L396" s="304">
        <f t="shared" ca="1" si="174"/>
        <v>717.48489432317933</v>
      </c>
      <c r="M396" s="306">
        <f t="shared" ca="1" si="190"/>
        <v>-1.4878049470494599</v>
      </c>
      <c r="N396" s="304">
        <f t="shared" ca="1" si="191"/>
        <v>-85.244944204618974</v>
      </c>
      <c r="P396" s="310">
        <f t="shared" ca="1" si="192"/>
        <v>23</v>
      </c>
      <c r="Q396" s="304">
        <f t="shared" ca="1" si="193"/>
        <v>0</v>
      </c>
      <c r="R396" s="306">
        <f t="shared" ca="1" si="194"/>
        <v>0</v>
      </c>
      <c r="S396" s="307">
        <f t="shared" ca="1" si="195"/>
        <v>4.9930000000000021</v>
      </c>
      <c r="T396" s="304">
        <f t="shared" ca="1" si="175"/>
        <v>48.981330000000021</v>
      </c>
      <c r="U396" s="311">
        <f t="shared" ca="1" si="176"/>
        <v>0</v>
      </c>
      <c r="V396" s="306">
        <f t="shared" ca="1" si="177"/>
        <v>1.226010451186144</v>
      </c>
      <c r="W396" s="304">
        <f t="shared" ca="1" si="178"/>
        <v>43.042218157859239</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1.1557509671024651</v>
      </c>
      <c r="AH396" s="304">
        <f t="shared" ca="1" si="202"/>
        <v>-8.6204842567366136</v>
      </c>
    </row>
    <row r="397" spans="1:34" x14ac:dyDescent="0.2">
      <c r="A397" s="347">
        <f t="shared" ca="1" si="180"/>
        <v>1E-4</v>
      </c>
      <c r="B397" s="304">
        <f t="shared" ca="1" si="181"/>
        <v>33.401500000000233</v>
      </c>
      <c r="D397" s="306">
        <f t="shared" ca="1" si="182"/>
        <v>-0.71460723651105962</v>
      </c>
      <c r="E397" s="307">
        <f t="shared" ca="1" si="183"/>
        <v>-1.2191578029637835</v>
      </c>
      <c r="F397" s="304">
        <f t="shared" ca="1" si="184"/>
        <v>1.4131557773301049</v>
      </c>
      <c r="G397" s="306">
        <f t="shared" ca="1" si="185"/>
        <v>8.6230272579257665</v>
      </c>
      <c r="H397" s="307">
        <f t="shared" ca="1" si="186"/>
        <v>-103.6650116012849</v>
      </c>
      <c r="I397" s="304">
        <f t="shared" ca="1" si="187"/>
        <v>104.02303220626413</v>
      </c>
      <c r="J397" s="306">
        <f t="shared" ca="1" si="188"/>
        <v>717.43751684692904</v>
      </c>
      <c r="K397" s="307">
        <f t="shared" ca="1" si="189"/>
        <v>-8.2555470544120624</v>
      </c>
      <c r="L397" s="304">
        <f t="shared" ca="1" si="174"/>
        <v>717.48501352756853</v>
      </c>
      <c r="M397" s="306">
        <f t="shared" ca="1" si="190"/>
        <v>-1.4878057288101521</v>
      </c>
      <c r="N397" s="304">
        <f t="shared" ca="1" si="191"/>
        <v>-85.244988996207226</v>
      </c>
      <c r="P397" s="310">
        <f t="shared" ca="1" si="192"/>
        <v>23</v>
      </c>
      <c r="Q397" s="304">
        <f t="shared" ca="1" si="193"/>
        <v>0</v>
      </c>
      <c r="R397" s="306">
        <f t="shared" ca="1" si="194"/>
        <v>0</v>
      </c>
      <c r="S397" s="307">
        <f t="shared" ca="1" si="195"/>
        <v>4.9930000000000021</v>
      </c>
      <c r="T397" s="304">
        <f t="shared" ca="1" si="175"/>
        <v>48.981330000000021</v>
      </c>
      <c r="U397" s="311">
        <f t="shared" ca="1" si="176"/>
        <v>0</v>
      </c>
      <c r="V397" s="306">
        <f t="shared" ca="1" si="177"/>
        <v>1.2260117221301479</v>
      </c>
      <c r="W397" s="304">
        <f t="shared" ca="1" si="178"/>
        <v>43.042358419963698</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1.1557235107250321</v>
      </c>
      <c r="AH397" s="304">
        <f t="shared" ca="1" si="202"/>
        <v>-8.6205123488602489</v>
      </c>
    </row>
    <row r="398" spans="1:34" x14ac:dyDescent="0.2">
      <c r="A398" s="347">
        <f t="shared" ca="1" si="180"/>
        <v>1E-4</v>
      </c>
      <c r="B398" s="304">
        <f t="shared" ca="1" si="181"/>
        <v>33.401600000000236</v>
      </c>
      <c r="D398" s="306">
        <f t="shared" ca="1" si="182"/>
        <v>-0.71460284920392325</v>
      </c>
      <c r="E398" s="307">
        <f t="shared" ca="1" si="183"/>
        <v>-1.2191292492498178</v>
      </c>
      <c r="F398" s="304">
        <f t="shared" ca="1" si="184"/>
        <v>1.4131289249275132</v>
      </c>
      <c r="G398" s="306">
        <f t="shared" ca="1" si="185"/>
        <v>8.6229557976408469</v>
      </c>
      <c r="H398" s="307">
        <f t="shared" ca="1" si="186"/>
        <v>-103.66513351420983</v>
      </c>
      <c r="I398" s="304">
        <f t="shared" ca="1" si="187"/>
        <v>104.02314777590139</v>
      </c>
      <c r="J398" s="306">
        <f t="shared" ca="1" si="188"/>
        <v>717.43751684692904</v>
      </c>
      <c r="K398" s="307">
        <f t="shared" ca="1" si="189"/>
        <v>-8.265913561667837</v>
      </c>
      <c r="L398" s="304">
        <f t="shared" ca="1" si="174"/>
        <v>717.48513288185745</v>
      </c>
      <c r="M398" s="306">
        <f t="shared" ca="1" si="190"/>
        <v>-1.4878065105626286</v>
      </c>
      <c r="N398" s="304">
        <f t="shared" ca="1" si="191"/>
        <v>-85.245033787324758</v>
      </c>
      <c r="P398" s="310">
        <f t="shared" ca="1" si="192"/>
        <v>23</v>
      </c>
      <c r="Q398" s="304">
        <f t="shared" ca="1" si="193"/>
        <v>0</v>
      </c>
      <c r="R398" s="306">
        <f t="shared" ca="1" si="194"/>
        <v>0</v>
      </c>
      <c r="S398" s="307">
        <f t="shared" ca="1" si="195"/>
        <v>4.9930000000000021</v>
      </c>
      <c r="T398" s="304">
        <f t="shared" ca="1" si="175"/>
        <v>48.981330000000021</v>
      </c>
      <c r="U398" s="311">
        <f t="shared" ca="1" si="176"/>
        <v>0</v>
      </c>
      <c r="V398" s="306">
        <f t="shared" ca="1" si="177"/>
        <v>1.226012993076965</v>
      </c>
      <c r="W398" s="304">
        <f t="shared" ca="1" si="178"/>
        <v>43.042498680199337</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1.1556960547092352</v>
      </c>
      <c r="AH398" s="304">
        <f t="shared" ca="1" si="202"/>
        <v>-8.6205404406095898</v>
      </c>
    </row>
    <row r="399" spans="1:34" x14ac:dyDescent="0.2">
      <c r="A399" s="347">
        <f t="shared" ca="1" si="180"/>
        <v>1E-4</v>
      </c>
      <c r="B399" s="304">
        <f t="shared" ca="1" si="181"/>
        <v>33.40170000000024</v>
      </c>
      <c r="D399" s="306">
        <f t="shared" ca="1" si="182"/>
        <v>-0.71459846189213272</v>
      </c>
      <c r="E399" s="307">
        <f t="shared" ca="1" si="183"/>
        <v>-1.2191006959163335</v>
      </c>
      <c r="F399" s="304">
        <f t="shared" ca="1" si="184"/>
        <v>1.4131020729311421</v>
      </c>
      <c r="G399" s="306">
        <f t="shared" ca="1" si="185"/>
        <v>8.6228843377946571</v>
      </c>
      <c r="H399" s="307">
        <f t="shared" ca="1" si="186"/>
        <v>-103.66525542427942</v>
      </c>
      <c r="I399" s="304">
        <f t="shared" ca="1" si="187"/>
        <v>104.02326334279307</v>
      </c>
      <c r="J399" s="306">
        <f t="shared" ca="1" si="188"/>
        <v>717.43751684692904</v>
      </c>
      <c r="K399" s="307">
        <f t="shared" ca="1" si="189"/>
        <v>-8.276280081114761</v>
      </c>
      <c r="L399" s="304">
        <f t="shared" ca="1" si="174"/>
        <v>717.48525238604634</v>
      </c>
      <c r="M399" s="306">
        <f t="shared" ca="1" si="190"/>
        <v>-1.4878072923068897</v>
      </c>
      <c r="N399" s="304">
        <f t="shared" ca="1" si="191"/>
        <v>-85.245078577971569</v>
      </c>
      <c r="P399" s="310">
        <f t="shared" ca="1" si="192"/>
        <v>23</v>
      </c>
      <c r="Q399" s="304">
        <f t="shared" ca="1" si="193"/>
        <v>0</v>
      </c>
      <c r="R399" s="306">
        <f t="shared" ca="1" si="194"/>
        <v>0</v>
      </c>
      <c r="S399" s="307">
        <f t="shared" ca="1" si="195"/>
        <v>4.9930000000000021</v>
      </c>
      <c r="T399" s="304">
        <f t="shared" ca="1" si="175"/>
        <v>48.981330000000021</v>
      </c>
      <c r="U399" s="311">
        <f t="shared" ca="1" si="176"/>
        <v>0</v>
      </c>
      <c r="V399" s="306">
        <f t="shared" ca="1" si="177"/>
        <v>1.2260142640265947</v>
      </c>
      <c r="W399" s="304">
        <f t="shared" ca="1" si="178"/>
        <v>43.042638938566135</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1.1556685990550726</v>
      </c>
      <c r="AH399" s="304">
        <f t="shared" ca="1" si="202"/>
        <v>-8.6205685319846417</v>
      </c>
    </row>
    <row r="400" spans="1:34" x14ac:dyDescent="0.2">
      <c r="A400" s="347">
        <f t="shared" ca="1" si="180"/>
        <v>1E-4</v>
      </c>
      <c r="B400" s="304">
        <f t="shared" ca="1" si="181"/>
        <v>33.401800000000243</v>
      </c>
      <c r="D400" s="306">
        <f t="shared" ca="1" si="182"/>
        <v>-0.71459407457568747</v>
      </c>
      <c r="E400" s="307">
        <f t="shared" ca="1" si="183"/>
        <v>-1.2190721429633324</v>
      </c>
      <c r="F400" s="304">
        <f t="shared" ca="1" si="184"/>
        <v>1.4130752213409923</v>
      </c>
      <c r="G400" s="306">
        <f t="shared" ca="1" si="185"/>
        <v>8.6228128783871991</v>
      </c>
      <c r="H400" s="307">
        <f t="shared" ca="1" si="186"/>
        <v>-103.66537733149372</v>
      </c>
      <c r="I400" s="304">
        <f t="shared" ca="1" si="187"/>
        <v>104.02337890693923</v>
      </c>
      <c r="J400" s="306">
        <f t="shared" ca="1" si="188"/>
        <v>717.43751684692904</v>
      </c>
      <c r="K400" s="307">
        <f t="shared" ca="1" si="189"/>
        <v>-8.2866466127525502</v>
      </c>
      <c r="L400" s="304">
        <f t="shared" ca="1" si="174"/>
        <v>717.48537204013587</v>
      </c>
      <c r="M400" s="306">
        <f t="shared" ca="1" si="190"/>
        <v>-1.4878080740429351</v>
      </c>
      <c r="N400" s="304">
        <f t="shared" ca="1" si="191"/>
        <v>-85.245123368147674</v>
      </c>
      <c r="P400" s="310">
        <f t="shared" ca="1" si="192"/>
        <v>23</v>
      </c>
      <c r="Q400" s="304">
        <f t="shared" ca="1" si="193"/>
        <v>0</v>
      </c>
      <c r="R400" s="306">
        <f t="shared" ca="1" si="194"/>
        <v>0</v>
      </c>
      <c r="S400" s="307">
        <f t="shared" ca="1" si="195"/>
        <v>4.9930000000000021</v>
      </c>
      <c r="T400" s="304">
        <f t="shared" ca="1" si="175"/>
        <v>48.981330000000021</v>
      </c>
      <c r="U400" s="311">
        <f t="shared" ca="1" si="176"/>
        <v>0</v>
      </c>
      <c r="V400" s="306">
        <f t="shared" ca="1" si="177"/>
        <v>1.2260155349790371</v>
      </c>
      <c r="W400" s="304">
        <f t="shared" ca="1" si="178"/>
        <v>43.042779195064142</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1.155641143762546</v>
      </c>
      <c r="AH400" s="304">
        <f t="shared" ca="1" si="202"/>
        <v>-8.6205966229854027</v>
      </c>
    </row>
    <row r="401" spans="1:34" x14ac:dyDescent="0.2">
      <c r="A401" s="347">
        <f t="shared" ca="1" si="180"/>
        <v>1E-4</v>
      </c>
      <c r="B401" s="304">
        <f t="shared" ca="1" si="181"/>
        <v>33.401900000000246</v>
      </c>
      <c r="D401" s="306">
        <f t="shared" ca="1" si="182"/>
        <v>-0.71458968725459149</v>
      </c>
      <c r="E401" s="307">
        <f t="shared" ca="1" si="183"/>
        <v>-1.2190435903908039</v>
      </c>
      <c r="F401" s="304">
        <f t="shared" ca="1" si="184"/>
        <v>1.4130483701570578</v>
      </c>
      <c r="G401" s="306">
        <f t="shared" ca="1" si="185"/>
        <v>8.6227414194184728</v>
      </c>
      <c r="H401" s="307">
        <f t="shared" ca="1" si="186"/>
        <v>-103.66549923585275</v>
      </c>
      <c r="I401" s="304">
        <f t="shared" ca="1" si="187"/>
        <v>104.0234944683399</v>
      </c>
      <c r="J401" s="306">
        <f t="shared" ca="1" si="188"/>
        <v>717.43751684692904</v>
      </c>
      <c r="K401" s="307">
        <f t="shared" ca="1" si="189"/>
        <v>-8.2970131565809169</v>
      </c>
      <c r="L401" s="304">
        <f t="shared" ca="1" si="174"/>
        <v>717.4854918441265</v>
      </c>
      <c r="M401" s="306">
        <f t="shared" ca="1" si="190"/>
        <v>-1.4878088557707656</v>
      </c>
      <c r="N401" s="304">
        <f t="shared" ca="1" si="191"/>
        <v>-85.245168157853087</v>
      </c>
      <c r="P401" s="310">
        <f t="shared" ca="1" si="192"/>
        <v>23</v>
      </c>
      <c r="Q401" s="304">
        <f t="shared" ca="1" si="193"/>
        <v>0</v>
      </c>
      <c r="R401" s="306">
        <f t="shared" ca="1" si="194"/>
        <v>0</v>
      </c>
      <c r="S401" s="307">
        <f t="shared" ca="1" si="195"/>
        <v>4.9930000000000021</v>
      </c>
      <c r="T401" s="304">
        <f t="shared" ca="1" si="175"/>
        <v>48.981330000000021</v>
      </c>
      <c r="U401" s="311">
        <f t="shared" ca="1" si="176"/>
        <v>0</v>
      </c>
      <c r="V401" s="306">
        <f t="shared" ca="1" si="177"/>
        <v>1.226016805934292</v>
      </c>
      <c r="W401" s="304">
        <f t="shared" ca="1" si="178"/>
        <v>43.042919449693358</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1.1556136888316448</v>
      </c>
      <c r="AH401" s="304">
        <f t="shared" ca="1" si="202"/>
        <v>-8.6206247136118819</v>
      </c>
    </row>
    <row r="402" spans="1:34" x14ac:dyDescent="0.2">
      <c r="A402" s="347">
        <f t="shared" ca="1" si="180"/>
        <v>1E-4</v>
      </c>
      <c r="B402" s="304">
        <f t="shared" ca="1" si="181"/>
        <v>33.40200000000025</v>
      </c>
      <c r="D402" s="306">
        <f t="shared" ca="1" si="182"/>
        <v>-0.71458529992884057</v>
      </c>
      <c r="E402" s="307">
        <f t="shared" ca="1" si="183"/>
        <v>-1.2190150381987532</v>
      </c>
      <c r="F402" s="304">
        <f t="shared" ca="1" si="184"/>
        <v>1.4130215193793401</v>
      </c>
      <c r="G402" s="306">
        <f t="shared" ca="1" si="185"/>
        <v>8.62266996088848</v>
      </c>
      <c r="H402" s="307">
        <f t="shared" ca="1" si="186"/>
        <v>-103.66562113735657</v>
      </c>
      <c r="I402" s="304">
        <f t="shared" ca="1" si="187"/>
        <v>104.0236100269951</v>
      </c>
      <c r="J402" s="306">
        <f t="shared" ca="1" si="188"/>
        <v>717.43751684692904</v>
      </c>
      <c r="K402" s="307">
        <f t="shared" ca="1" si="189"/>
        <v>-8.3073797125995767</v>
      </c>
      <c r="L402" s="304">
        <f t="shared" ca="1" si="174"/>
        <v>717.48561179801857</v>
      </c>
      <c r="M402" s="306">
        <f t="shared" ca="1" si="190"/>
        <v>-1.4878096374903809</v>
      </c>
      <c r="N402" s="304">
        <f t="shared" ca="1" si="191"/>
        <v>-85.245212947087808</v>
      </c>
      <c r="P402" s="310">
        <f t="shared" ca="1" si="192"/>
        <v>23</v>
      </c>
      <c r="Q402" s="304">
        <f t="shared" ca="1" si="193"/>
        <v>0</v>
      </c>
      <c r="R402" s="306">
        <f t="shared" ca="1" si="194"/>
        <v>0</v>
      </c>
      <c r="S402" s="307">
        <f t="shared" ca="1" si="195"/>
        <v>4.9930000000000021</v>
      </c>
      <c r="T402" s="304">
        <f t="shared" ca="1" si="175"/>
        <v>48.981330000000021</v>
      </c>
      <c r="U402" s="311">
        <f t="shared" ca="1" si="176"/>
        <v>0</v>
      </c>
      <c r="V402" s="306">
        <f t="shared" ca="1" si="177"/>
        <v>1.2260180768923594</v>
      </c>
      <c r="W402" s="304">
        <f t="shared" ca="1" si="178"/>
        <v>43.043059702453782</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1.1555862342623726</v>
      </c>
      <c r="AH402" s="304">
        <f t="shared" ca="1" si="202"/>
        <v>-8.6206528038640773</v>
      </c>
    </row>
    <row r="403" spans="1:34" x14ac:dyDescent="0.2">
      <c r="A403" s="347">
        <f t="shared" ca="1" si="180"/>
        <v>1E-4</v>
      </c>
      <c r="B403" s="304">
        <f t="shared" ca="1" si="181"/>
        <v>33.402100000000253</v>
      </c>
      <c r="D403" s="306">
        <f t="shared" ca="1" si="182"/>
        <v>-0.71458091259843859</v>
      </c>
      <c r="E403" s="307">
        <f t="shared" ca="1" si="183"/>
        <v>-1.2189864863871751</v>
      </c>
      <c r="F403" s="304">
        <f t="shared" ca="1" si="184"/>
        <v>1.4129946690078374</v>
      </c>
      <c r="G403" s="306">
        <f t="shared" ca="1" si="185"/>
        <v>8.6225985027972207</v>
      </c>
      <c r="H403" s="307">
        <f t="shared" ca="1" si="186"/>
        <v>-103.66574303600521</v>
      </c>
      <c r="I403" s="304">
        <f t="shared" ca="1" si="187"/>
        <v>104.0237255829049</v>
      </c>
      <c r="J403" s="306">
        <f t="shared" ca="1" si="188"/>
        <v>717.43751684692904</v>
      </c>
      <c r="K403" s="307">
        <f t="shared" ca="1" si="189"/>
        <v>-8.3177462808082456</v>
      </c>
      <c r="L403" s="304">
        <f t="shared" ca="1" si="174"/>
        <v>717.48573190181253</v>
      </c>
      <c r="M403" s="306">
        <f t="shared" ca="1" si="190"/>
        <v>-1.4878104192017809</v>
      </c>
      <c r="N403" s="304">
        <f t="shared" ca="1" si="191"/>
        <v>-85.245257735851823</v>
      </c>
      <c r="P403" s="310">
        <f t="shared" ca="1" si="192"/>
        <v>23</v>
      </c>
      <c r="Q403" s="304">
        <f t="shared" ca="1" si="193"/>
        <v>0</v>
      </c>
      <c r="R403" s="306">
        <f t="shared" ca="1" si="194"/>
        <v>0</v>
      </c>
      <c r="S403" s="307">
        <f t="shared" ca="1" si="195"/>
        <v>4.9930000000000021</v>
      </c>
      <c r="T403" s="304">
        <f t="shared" ca="1" si="175"/>
        <v>48.981330000000021</v>
      </c>
      <c r="U403" s="311">
        <f t="shared" ca="1" si="176"/>
        <v>0</v>
      </c>
      <c r="V403" s="306">
        <f t="shared" ca="1" si="177"/>
        <v>1.22601934785324</v>
      </c>
      <c r="W403" s="304">
        <f t="shared" ca="1" si="178"/>
        <v>43.043199953345479</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1.1555587800547293</v>
      </c>
      <c r="AH403" s="304">
        <f t="shared" ca="1" si="202"/>
        <v>-8.6206808937419908</v>
      </c>
    </row>
    <row r="404" spans="1:34" x14ac:dyDescent="0.2">
      <c r="A404" s="347">
        <f t="shared" ca="1" si="180"/>
        <v>1E-4</v>
      </c>
      <c r="B404" s="304">
        <f t="shared" ca="1" si="181"/>
        <v>33.402200000000256</v>
      </c>
      <c r="D404" s="306">
        <f t="shared" ca="1" si="182"/>
        <v>-0.71457652526338811</v>
      </c>
      <c r="E404" s="307">
        <f t="shared" ca="1" si="183"/>
        <v>-1.2189579349560553</v>
      </c>
      <c r="F404" s="304">
        <f t="shared" ca="1" si="184"/>
        <v>1.4129678190425388</v>
      </c>
      <c r="G404" s="306">
        <f t="shared" ca="1" si="185"/>
        <v>8.6225270451446949</v>
      </c>
      <c r="H404" s="307">
        <f t="shared" ca="1" si="186"/>
        <v>-103.66586493179871</v>
      </c>
      <c r="I404" s="304">
        <f t="shared" ca="1" si="187"/>
        <v>104.02384113606931</v>
      </c>
      <c r="J404" s="306">
        <f t="shared" ca="1" si="188"/>
        <v>717.43751684692904</v>
      </c>
      <c r="K404" s="307">
        <f t="shared" ca="1" si="189"/>
        <v>-8.3281128612066357</v>
      </c>
      <c r="L404" s="304">
        <f t="shared" ca="1" si="174"/>
        <v>717.48585215550872</v>
      </c>
      <c r="M404" s="306">
        <f t="shared" ca="1" si="190"/>
        <v>-1.4878112009049662</v>
      </c>
      <c r="N404" s="304">
        <f t="shared" ca="1" si="191"/>
        <v>-85.245302524145174</v>
      </c>
      <c r="P404" s="310">
        <f t="shared" ca="1" si="192"/>
        <v>23</v>
      </c>
      <c r="Q404" s="304">
        <f t="shared" ca="1" si="193"/>
        <v>0</v>
      </c>
      <c r="R404" s="306">
        <f t="shared" ca="1" si="194"/>
        <v>0</v>
      </c>
      <c r="S404" s="307">
        <f t="shared" ca="1" si="195"/>
        <v>4.9930000000000021</v>
      </c>
      <c r="T404" s="304">
        <f t="shared" ca="1" si="175"/>
        <v>48.981330000000021</v>
      </c>
      <c r="U404" s="311">
        <f t="shared" ca="1" si="176"/>
        <v>0</v>
      </c>
      <c r="V404" s="306">
        <f t="shared" ca="1" si="177"/>
        <v>1.2260206188169327</v>
      </c>
      <c r="W404" s="304">
        <f t="shared" ca="1" si="178"/>
        <v>43.043340202368427</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1.155531326208699</v>
      </c>
      <c r="AH404" s="304">
        <f t="shared" ca="1" si="202"/>
        <v>-8.6207089832456365</v>
      </c>
    </row>
    <row r="405" spans="1:34" x14ac:dyDescent="0.2">
      <c r="A405" s="347">
        <f t="shared" ca="1" si="180"/>
        <v>1E-4</v>
      </c>
      <c r="B405" s="304">
        <f t="shared" ca="1" si="181"/>
        <v>33.40230000000026</v>
      </c>
      <c r="D405" s="306">
        <f t="shared" ca="1" si="182"/>
        <v>-0.71457213792368623</v>
      </c>
      <c r="E405" s="307">
        <f t="shared" ca="1" si="183"/>
        <v>-1.2189293839054045</v>
      </c>
      <c r="F405" s="304">
        <f t="shared" ca="1" si="184"/>
        <v>1.4129409694834518</v>
      </c>
      <c r="G405" s="306">
        <f t="shared" ca="1" si="185"/>
        <v>8.6224555879309026</v>
      </c>
      <c r="H405" s="307">
        <f t="shared" ca="1" si="186"/>
        <v>-103.6659868247371</v>
      </c>
      <c r="I405" s="304">
        <f t="shared" ca="1" si="187"/>
        <v>104.02395668648838</v>
      </c>
      <c r="J405" s="306">
        <f t="shared" ca="1" si="188"/>
        <v>717.43751684692904</v>
      </c>
      <c r="K405" s="307">
        <f t="shared" ca="1" si="189"/>
        <v>-8.3384794537944629</v>
      </c>
      <c r="L405" s="304">
        <f t="shared" ca="1" si="174"/>
        <v>717.48597255910795</v>
      </c>
      <c r="M405" s="306">
        <f t="shared" ca="1" si="190"/>
        <v>-1.4878119825999365</v>
      </c>
      <c r="N405" s="304">
        <f t="shared" ca="1" si="191"/>
        <v>-85.245347311967834</v>
      </c>
      <c r="P405" s="310">
        <f t="shared" ca="1" si="192"/>
        <v>23</v>
      </c>
      <c r="Q405" s="304">
        <f t="shared" ca="1" si="193"/>
        <v>0</v>
      </c>
      <c r="R405" s="306">
        <f t="shared" ca="1" si="194"/>
        <v>0</v>
      </c>
      <c r="S405" s="307">
        <f t="shared" ca="1" si="195"/>
        <v>4.9930000000000021</v>
      </c>
      <c r="T405" s="304">
        <f t="shared" ca="1" si="175"/>
        <v>48.981330000000021</v>
      </c>
      <c r="U405" s="311">
        <f t="shared" ca="1" si="176"/>
        <v>0</v>
      </c>
      <c r="V405" s="306">
        <f t="shared" ca="1" si="177"/>
        <v>1.2260218897834383</v>
      </c>
      <c r="W405" s="304">
        <f t="shared" ca="1" si="178"/>
        <v>43.043480449522654</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1.1555038727242906</v>
      </c>
      <c r="AH405" s="304">
        <f t="shared" ca="1" si="202"/>
        <v>-8.6207370723750074</v>
      </c>
    </row>
    <row r="406" spans="1:34" x14ac:dyDescent="0.2">
      <c r="A406" s="347">
        <f t="shared" ca="1" si="180"/>
        <v>1E-4</v>
      </c>
      <c r="B406" s="304">
        <f t="shared" ca="1" si="181"/>
        <v>33.402400000000263</v>
      </c>
      <c r="D406" s="306">
        <f t="shared" ca="1" si="182"/>
        <v>-0.71456775057933708</v>
      </c>
      <c r="E406" s="307">
        <f t="shared" ca="1" si="183"/>
        <v>-1.2189008332352138</v>
      </c>
      <c r="F406" s="304">
        <f t="shared" ca="1" si="184"/>
        <v>1.4129141203305713</v>
      </c>
      <c r="G406" s="306">
        <f t="shared" ca="1" si="185"/>
        <v>8.6223841311558438</v>
      </c>
      <c r="H406" s="307">
        <f t="shared" ca="1" si="186"/>
        <v>-103.66610871482042</v>
      </c>
      <c r="I406" s="304">
        <f t="shared" ca="1" si="187"/>
        <v>104.02407223416211</v>
      </c>
      <c r="J406" s="306">
        <f t="shared" ca="1" si="188"/>
        <v>717.43751684692904</v>
      </c>
      <c r="K406" s="307">
        <f t="shared" ca="1" si="189"/>
        <v>-8.348846058571441</v>
      </c>
      <c r="L406" s="304">
        <f t="shared" ca="1" si="174"/>
        <v>717.48609311261032</v>
      </c>
      <c r="M406" s="306">
        <f t="shared" ca="1" si="190"/>
        <v>-1.4878127642866923</v>
      </c>
      <c r="N406" s="304">
        <f t="shared" ca="1" si="191"/>
        <v>-85.245392099319844</v>
      </c>
      <c r="P406" s="310">
        <f t="shared" ca="1" si="192"/>
        <v>23</v>
      </c>
      <c r="Q406" s="304">
        <f t="shared" ca="1" si="193"/>
        <v>0</v>
      </c>
      <c r="R406" s="306">
        <f t="shared" ca="1" si="194"/>
        <v>0</v>
      </c>
      <c r="S406" s="307">
        <f t="shared" ca="1" si="195"/>
        <v>4.9930000000000021</v>
      </c>
      <c r="T406" s="304">
        <f t="shared" ca="1" si="175"/>
        <v>48.981330000000021</v>
      </c>
      <c r="U406" s="311">
        <f t="shared" ca="1" si="176"/>
        <v>0</v>
      </c>
      <c r="V406" s="306">
        <f t="shared" ca="1" si="177"/>
        <v>1.2260231607527561</v>
      </c>
      <c r="W406" s="304">
        <f t="shared" ca="1" si="178"/>
        <v>43.043620694808141</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1.1554764196014968</v>
      </c>
      <c r="AH406" s="304">
        <f t="shared" ca="1" si="202"/>
        <v>-8.6207651611301088</v>
      </c>
    </row>
    <row r="407" spans="1:34" x14ac:dyDescent="0.2">
      <c r="A407" s="347">
        <f t="shared" ca="1" si="180"/>
        <v>1E-4</v>
      </c>
      <c r="B407" s="304">
        <f t="shared" ca="1" si="181"/>
        <v>33.402500000000266</v>
      </c>
      <c r="D407" s="306">
        <f t="shared" ca="1" si="182"/>
        <v>-0.71456336323033798</v>
      </c>
      <c r="E407" s="307">
        <f t="shared" ca="1" si="183"/>
        <v>-1.218872282945485</v>
      </c>
      <c r="F407" s="304">
        <f t="shared" ca="1" si="184"/>
        <v>1.4128872715838976</v>
      </c>
      <c r="G407" s="306">
        <f t="shared" ca="1" si="185"/>
        <v>8.6223126748195202</v>
      </c>
      <c r="H407" s="307">
        <f t="shared" ca="1" si="186"/>
        <v>-103.66623060204871</v>
      </c>
      <c r="I407" s="304">
        <f t="shared" ca="1" si="187"/>
        <v>104.02418777909057</v>
      </c>
      <c r="J407" s="306">
        <f t="shared" ca="1" si="188"/>
        <v>717.43751684692904</v>
      </c>
      <c r="K407" s="307">
        <f t="shared" ca="1" si="189"/>
        <v>-8.3592126755372842</v>
      </c>
      <c r="L407" s="304">
        <f t="shared" ca="1" si="174"/>
        <v>717.48621381601652</v>
      </c>
      <c r="M407" s="306">
        <f t="shared" ca="1" si="190"/>
        <v>-1.4878135459652333</v>
      </c>
      <c r="N407" s="304">
        <f t="shared" ca="1" si="191"/>
        <v>-85.245436886201176</v>
      </c>
      <c r="P407" s="310">
        <f t="shared" ca="1" si="192"/>
        <v>23</v>
      </c>
      <c r="Q407" s="304">
        <f t="shared" ca="1" si="193"/>
        <v>0</v>
      </c>
      <c r="R407" s="306">
        <f t="shared" ca="1" si="194"/>
        <v>0</v>
      </c>
      <c r="S407" s="307">
        <f t="shared" ca="1" si="195"/>
        <v>4.9930000000000021</v>
      </c>
      <c r="T407" s="304">
        <f t="shared" ca="1" si="175"/>
        <v>48.981330000000021</v>
      </c>
      <c r="U407" s="311">
        <f t="shared" ca="1" si="176"/>
        <v>0</v>
      </c>
      <c r="V407" s="306">
        <f t="shared" ca="1" si="177"/>
        <v>1.2260244317248861</v>
      </c>
      <c r="W407" s="304">
        <f t="shared" ca="1" si="178"/>
        <v>43.043760938224942</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1.1554489668403196</v>
      </c>
      <c r="AH407" s="304">
        <f t="shared" ca="1" si="202"/>
        <v>-8.6207932495109389</v>
      </c>
    </row>
    <row r="408" spans="1:34" x14ac:dyDescent="0.2">
      <c r="A408" s="347">
        <f t="shared" ca="1" si="180"/>
        <v>1E-4</v>
      </c>
      <c r="B408" s="304">
        <f t="shared" ca="1" si="181"/>
        <v>33.40260000000027</v>
      </c>
      <c r="D408" s="306">
        <f t="shared" ca="1" si="182"/>
        <v>-0.7145589758766937</v>
      </c>
      <c r="E408" s="307">
        <f t="shared" ca="1" si="183"/>
        <v>-1.2188437330362092</v>
      </c>
      <c r="F408" s="304">
        <f t="shared" ca="1" si="184"/>
        <v>1.4128604232434254</v>
      </c>
      <c r="G408" s="306">
        <f t="shared" ca="1" si="185"/>
        <v>8.622241218921932</v>
      </c>
      <c r="H408" s="307">
        <f t="shared" ca="1" si="186"/>
        <v>-103.66635248642201</v>
      </c>
      <c r="I408" s="304">
        <f t="shared" ca="1" si="187"/>
        <v>104.02430332127378</v>
      </c>
      <c r="J408" s="306">
        <f t="shared" ca="1" si="188"/>
        <v>717.43751684692904</v>
      </c>
      <c r="K408" s="307">
        <f t="shared" ca="1" si="189"/>
        <v>-8.3695793046917082</v>
      </c>
      <c r="L408" s="304">
        <f t="shared" ca="1" si="174"/>
        <v>717.48633466932677</v>
      </c>
      <c r="M408" s="306">
        <f t="shared" ca="1" si="190"/>
        <v>-1.48781432763556</v>
      </c>
      <c r="N408" s="304">
        <f t="shared" ca="1" si="191"/>
        <v>-85.245481672611874</v>
      </c>
      <c r="P408" s="310">
        <f t="shared" ca="1" si="192"/>
        <v>23</v>
      </c>
      <c r="Q408" s="304">
        <f t="shared" ca="1" si="193"/>
        <v>0</v>
      </c>
      <c r="R408" s="306">
        <f t="shared" ca="1" si="194"/>
        <v>0</v>
      </c>
      <c r="S408" s="307">
        <f t="shared" ca="1" si="195"/>
        <v>4.9930000000000021</v>
      </c>
      <c r="T408" s="304">
        <f t="shared" ca="1" si="175"/>
        <v>48.981330000000021</v>
      </c>
      <c r="U408" s="311">
        <f t="shared" ca="1" si="176"/>
        <v>0</v>
      </c>
      <c r="V408" s="306">
        <f t="shared" ca="1" si="177"/>
        <v>1.2260257026998289</v>
      </c>
      <c r="W408" s="304">
        <f t="shared" ca="1" si="178"/>
        <v>43.043901179773052</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1.1554215144407518</v>
      </c>
      <c r="AH408" s="304">
        <f t="shared" ca="1" si="202"/>
        <v>-8.6208213375175085</v>
      </c>
    </row>
    <row r="409" spans="1:34" x14ac:dyDescent="0.2">
      <c r="A409" s="347">
        <f t="shared" ca="1" si="180"/>
        <v>1E-4</v>
      </c>
      <c r="B409" s="304">
        <f t="shared" ca="1" si="181"/>
        <v>33.402700000000273</v>
      </c>
      <c r="D409" s="306">
        <f t="shared" ca="1" si="182"/>
        <v>-0.71455458851840159</v>
      </c>
      <c r="E409" s="307">
        <f t="shared" ca="1" si="183"/>
        <v>-1.2188151835073882</v>
      </c>
      <c r="F409" s="304">
        <f t="shared" ca="1" si="184"/>
        <v>1.4128335753091552</v>
      </c>
      <c r="G409" s="306">
        <f t="shared" ca="1" si="185"/>
        <v>8.6221697634630807</v>
      </c>
      <c r="H409" s="307">
        <f t="shared" ca="1" si="186"/>
        <v>-103.66647436794037</v>
      </c>
      <c r="I409" s="304">
        <f t="shared" ca="1" si="187"/>
        <v>104.0244188607118</v>
      </c>
      <c r="J409" s="306">
        <f t="shared" ca="1" si="188"/>
        <v>717.43751684692904</v>
      </c>
      <c r="K409" s="307">
        <f t="shared" ca="1" si="189"/>
        <v>-8.379945946034427</v>
      </c>
      <c r="L409" s="304">
        <f t="shared" ca="1" si="174"/>
        <v>717.48645567254164</v>
      </c>
      <c r="M409" s="306">
        <f t="shared" ca="1" si="190"/>
        <v>-1.4878151092976724</v>
      </c>
      <c r="N409" s="304">
        <f t="shared" ca="1" si="191"/>
        <v>-85.245526458551907</v>
      </c>
      <c r="P409" s="310">
        <f t="shared" ca="1" si="192"/>
        <v>23</v>
      </c>
      <c r="Q409" s="304">
        <f t="shared" ca="1" si="193"/>
        <v>0</v>
      </c>
      <c r="R409" s="306">
        <f t="shared" ca="1" si="194"/>
        <v>0</v>
      </c>
      <c r="S409" s="307">
        <f t="shared" ca="1" si="195"/>
        <v>4.9930000000000021</v>
      </c>
      <c r="T409" s="304">
        <f t="shared" ca="1" si="175"/>
        <v>48.981330000000021</v>
      </c>
      <c r="U409" s="311">
        <f t="shared" ca="1" si="176"/>
        <v>0</v>
      </c>
      <c r="V409" s="306">
        <f t="shared" ca="1" si="177"/>
        <v>1.2260269736775846</v>
      </c>
      <c r="W409" s="304">
        <f t="shared" ca="1" si="178"/>
        <v>43.044041419452533</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1.1553940624027934</v>
      </c>
      <c r="AH409" s="304">
        <f t="shared" ca="1" si="202"/>
        <v>-8.6208494251498156</v>
      </c>
    </row>
    <row r="410" spans="1:34" x14ac:dyDescent="0.2">
      <c r="A410" s="347">
        <f t="shared" ca="1" si="180"/>
        <v>1E-4</v>
      </c>
      <c r="B410" s="304">
        <f t="shared" ca="1" si="181"/>
        <v>33.402800000000276</v>
      </c>
      <c r="D410" s="306">
        <f t="shared" ca="1" si="182"/>
        <v>-0.71455020115546442</v>
      </c>
      <c r="E410" s="307">
        <f t="shared" ca="1" si="183"/>
        <v>-1.2187866343590059</v>
      </c>
      <c r="F410" s="304">
        <f t="shared" ca="1" si="184"/>
        <v>1.4128067277810747</v>
      </c>
      <c r="G410" s="306">
        <f t="shared" ca="1" si="185"/>
        <v>8.6220983084429648</v>
      </c>
      <c r="H410" s="307">
        <f t="shared" ca="1" si="186"/>
        <v>-103.6665962466038</v>
      </c>
      <c r="I410" s="304">
        <f t="shared" ca="1" si="187"/>
        <v>104.02453439740466</v>
      </c>
      <c r="J410" s="306">
        <f t="shared" ca="1" si="188"/>
        <v>717.43751684692904</v>
      </c>
      <c r="K410" s="307">
        <f t="shared" ca="1" si="189"/>
        <v>-8.3903125995651546</v>
      </c>
      <c r="L410" s="304">
        <f t="shared" ca="1" si="174"/>
        <v>717.48657682566159</v>
      </c>
      <c r="M410" s="306">
        <f t="shared" ca="1" si="190"/>
        <v>-1.4878158909515704</v>
      </c>
      <c r="N410" s="304">
        <f t="shared" ca="1" si="191"/>
        <v>-85.245571244021306</v>
      </c>
      <c r="P410" s="310">
        <f t="shared" ca="1" si="192"/>
        <v>23</v>
      </c>
      <c r="Q410" s="304">
        <f t="shared" ca="1" si="193"/>
        <v>0</v>
      </c>
      <c r="R410" s="306">
        <f t="shared" ca="1" si="194"/>
        <v>0</v>
      </c>
      <c r="S410" s="307">
        <f t="shared" ca="1" si="195"/>
        <v>4.9930000000000021</v>
      </c>
      <c r="T410" s="304">
        <f t="shared" ca="1" si="175"/>
        <v>48.981330000000021</v>
      </c>
      <c r="U410" s="311">
        <f t="shared" ca="1" si="176"/>
        <v>0</v>
      </c>
      <c r="V410" s="306">
        <f t="shared" ca="1" si="177"/>
        <v>1.2260282446581523</v>
      </c>
      <c r="W410" s="304">
        <f t="shared" ca="1" si="178"/>
        <v>43.044181657263337</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1.1553666107264284</v>
      </c>
      <c r="AH410" s="304">
        <f t="shared" ca="1" si="202"/>
        <v>-8.6208775124078745</v>
      </c>
    </row>
    <row r="411" spans="1:34" x14ac:dyDescent="0.2">
      <c r="A411" s="347">
        <f t="shared" ca="1" si="180"/>
        <v>1E-4</v>
      </c>
      <c r="B411" s="304">
        <f t="shared" ca="1" si="181"/>
        <v>33.40290000000028</v>
      </c>
      <c r="D411" s="306">
        <f t="shared" ca="1" si="182"/>
        <v>-0.71454581378788284</v>
      </c>
      <c r="E411" s="307">
        <f t="shared" ca="1" si="183"/>
        <v>-1.2187580855910749</v>
      </c>
      <c r="F411" s="304">
        <f t="shared" ca="1" si="184"/>
        <v>1.4127798806591951</v>
      </c>
      <c r="G411" s="306">
        <f t="shared" ca="1" si="185"/>
        <v>8.6220268538615858</v>
      </c>
      <c r="H411" s="307">
        <f t="shared" ca="1" si="186"/>
        <v>-103.66671812241236</v>
      </c>
      <c r="I411" s="304">
        <f t="shared" ca="1" si="187"/>
        <v>104.02464993135237</v>
      </c>
      <c r="J411" s="306">
        <f t="shared" ca="1" si="188"/>
        <v>717.43751684692904</v>
      </c>
      <c r="K411" s="307">
        <f t="shared" ca="1" si="189"/>
        <v>-8.4006792652836051</v>
      </c>
      <c r="L411" s="304">
        <f t="shared" ca="1" si="174"/>
        <v>717.48669812868707</v>
      </c>
      <c r="M411" s="306">
        <f t="shared" ca="1" si="190"/>
        <v>-1.4878166725972541</v>
      </c>
      <c r="N411" s="304">
        <f t="shared" ca="1" si="191"/>
        <v>-85.24561602902007</v>
      </c>
      <c r="P411" s="310">
        <f t="shared" ca="1" si="192"/>
        <v>23</v>
      </c>
      <c r="Q411" s="304">
        <f t="shared" ca="1" si="193"/>
        <v>0</v>
      </c>
      <c r="R411" s="306">
        <f t="shared" ca="1" si="194"/>
        <v>0</v>
      </c>
      <c r="S411" s="307">
        <f t="shared" ca="1" si="195"/>
        <v>4.9930000000000021</v>
      </c>
      <c r="T411" s="304">
        <f t="shared" ca="1" si="175"/>
        <v>48.981330000000021</v>
      </c>
      <c r="U411" s="311">
        <f t="shared" ca="1" si="176"/>
        <v>0</v>
      </c>
      <c r="V411" s="306">
        <f t="shared" ca="1" si="177"/>
        <v>1.2260295156415324</v>
      </c>
      <c r="W411" s="304">
        <f t="shared" ca="1" si="178"/>
        <v>43.044321893205506</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1.1553391594116746</v>
      </c>
      <c r="AH411" s="304">
        <f t="shared" ca="1" si="202"/>
        <v>-8.6209055992916728</v>
      </c>
    </row>
    <row r="412" spans="1:34" x14ac:dyDescent="0.2">
      <c r="A412" s="347">
        <f t="shared" ca="1" si="180"/>
        <v>1E-4</v>
      </c>
      <c r="B412" s="304">
        <f t="shared" ca="1" si="181"/>
        <v>33.403000000000283</v>
      </c>
      <c r="D412" s="306">
        <f t="shared" ca="1" si="182"/>
        <v>-0.71454142641565899</v>
      </c>
      <c r="E412" s="307">
        <f t="shared" ca="1" si="183"/>
        <v>-1.218729537203588</v>
      </c>
      <c r="F412" s="304">
        <f t="shared" ca="1" si="184"/>
        <v>1.4127530339435115</v>
      </c>
      <c r="G412" s="306">
        <f t="shared" ca="1" si="185"/>
        <v>8.621955399718944</v>
      </c>
      <c r="H412" s="307">
        <f t="shared" ca="1" si="186"/>
        <v>-103.66683999536609</v>
      </c>
      <c r="I412" s="304">
        <f t="shared" ca="1" si="187"/>
        <v>104.02476546255501</v>
      </c>
      <c r="J412" s="306">
        <f t="shared" ca="1" si="188"/>
        <v>717.43751684692904</v>
      </c>
      <c r="K412" s="307">
        <f t="shared" ca="1" si="189"/>
        <v>-8.4110459431894942</v>
      </c>
      <c r="L412" s="304">
        <f t="shared" ca="1" si="174"/>
        <v>717.48681958161853</v>
      </c>
      <c r="M412" s="306">
        <f t="shared" ca="1" si="190"/>
        <v>-1.4878174542347242</v>
      </c>
      <c r="N412" s="304">
        <f t="shared" ca="1" si="191"/>
        <v>-85.245660813548213</v>
      </c>
      <c r="P412" s="310">
        <f t="shared" ca="1" si="192"/>
        <v>23</v>
      </c>
      <c r="Q412" s="304">
        <f t="shared" ca="1" si="193"/>
        <v>0</v>
      </c>
      <c r="R412" s="306">
        <f t="shared" ca="1" si="194"/>
        <v>0</v>
      </c>
      <c r="S412" s="307">
        <f t="shared" ca="1" si="195"/>
        <v>4.9930000000000021</v>
      </c>
      <c r="T412" s="304">
        <f t="shared" ca="1" si="175"/>
        <v>48.981330000000021</v>
      </c>
      <c r="U412" s="311">
        <f t="shared" ca="1" si="176"/>
        <v>0</v>
      </c>
      <c r="V412" s="306">
        <f t="shared" ca="1" si="177"/>
        <v>1.2260307866277251</v>
      </c>
      <c r="W412" s="304">
        <f t="shared" ca="1" si="178"/>
        <v>43.044462127279076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1.1553117084585178</v>
      </c>
      <c r="AH412" s="304">
        <f t="shared" ca="1" si="202"/>
        <v>-8.6209336858012193</v>
      </c>
    </row>
    <row r="413" spans="1:34" x14ac:dyDescent="0.2">
      <c r="A413" s="347">
        <f t="shared" ca="1" si="180"/>
        <v>1E-4</v>
      </c>
      <c r="B413" s="304">
        <f t="shared" ca="1" si="181"/>
        <v>33.403100000000286</v>
      </c>
      <c r="D413" s="306">
        <f t="shared" ca="1" si="182"/>
        <v>-0.71453703903878962</v>
      </c>
      <c r="E413" s="307">
        <f t="shared" ca="1" si="183"/>
        <v>-1.2187009891965346</v>
      </c>
      <c r="F413" s="304">
        <f t="shared" ca="1" si="184"/>
        <v>1.4127261876340131</v>
      </c>
      <c r="G413" s="306">
        <f t="shared" ca="1" si="185"/>
        <v>8.6218839460150409</v>
      </c>
      <c r="H413" s="307">
        <f t="shared" ca="1" si="186"/>
        <v>-103.66696186546501</v>
      </c>
      <c r="I413" s="304">
        <f t="shared" ca="1" si="187"/>
        <v>104.02488099101258</v>
      </c>
      <c r="J413" s="306">
        <f t="shared" ca="1" si="188"/>
        <v>717.43751684692904</v>
      </c>
      <c r="K413" s="307">
        <f t="shared" ca="1" si="189"/>
        <v>-8.4214126332825359</v>
      </c>
      <c r="L413" s="304">
        <f t="shared" ca="1" si="174"/>
        <v>717.48694118445644</v>
      </c>
      <c r="M413" s="306">
        <f t="shared" ca="1" si="190"/>
        <v>-1.4878182358639802</v>
      </c>
      <c r="N413" s="304">
        <f t="shared" ca="1" si="191"/>
        <v>-85.245705597605721</v>
      </c>
      <c r="P413" s="310">
        <f t="shared" ca="1" si="192"/>
        <v>23</v>
      </c>
      <c r="Q413" s="304">
        <f t="shared" ca="1" si="193"/>
        <v>0</v>
      </c>
      <c r="R413" s="306">
        <f t="shared" ca="1" si="194"/>
        <v>0</v>
      </c>
      <c r="S413" s="307">
        <f t="shared" ca="1" si="195"/>
        <v>4.9930000000000021</v>
      </c>
      <c r="T413" s="304">
        <f t="shared" ca="1" si="175"/>
        <v>48.981330000000021</v>
      </c>
      <c r="U413" s="311">
        <f t="shared" ca="1" si="176"/>
        <v>0</v>
      </c>
      <c r="V413" s="306">
        <f t="shared" ca="1" si="177"/>
        <v>1.2260320576167296</v>
      </c>
      <c r="W413" s="304">
        <f t="shared" ca="1" si="178"/>
        <v>43.044602359484017</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1.1552842578669562</v>
      </c>
      <c r="AH413" s="304">
        <f t="shared" ca="1" si="202"/>
        <v>-8.620961771936523</v>
      </c>
    </row>
    <row r="414" spans="1:34" x14ac:dyDescent="0.2">
      <c r="A414" s="347">
        <f t="shared" ca="1" si="180"/>
        <v>1E-4</v>
      </c>
      <c r="B414" s="304">
        <f t="shared" ca="1" si="181"/>
        <v>33.40320000000029</v>
      </c>
      <c r="D414" s="306">
        <f t="shared" ca="1" si="182"/>
        <v>-0.71453265165727953</v>
      </c>
      <c r="E414" s="307">
        <f t="shared" ca="1" si="183"/>
        <v>-1.2186724415699235</v>
      </c>
      <c r="F414" s="304">
        <f t="shared" ca="1" si="184"/>
        <v>1.4126993417307101</v>
      </c>
      <c r="G414" s="306">
        <f t="shared" ca="1" si="185"/>
        <v>8.6218124927498749</v>
      </c>
      <c r="H414" s="307">
        <f t="shared" ca="1" si="186"/>
        <v>-103.66708373270917</v>
      </c>
      <c r="I414" s="304">
        <f t="shared" ca="1" si="187"/>
        <v>104.02499651672512</v>
      </c>
      <c r="J414" s="306">
        <f t="shared" ca="1" si="188"/>
        <v>717.43751684692904</v>
      </c>
      <c r="K414" s="307">
        <f t="shared" ca="1" si="189"/>
        <v>-8.4317793355624442</v>
      </c>
      <c r="L414" s="304">
        <f t="shared" ca="1" si="174"/>
        <v>717.48706293720113</v>
      </c>
      <c r="M414" s="306">
        <f t="shared" ca="1" si="190"/>
        <v>-1.4878190174850223</v>
      </c>
      <c r="N414" s="304">
        <f t="shared" ca="1" si="191"/>
        <v>-85.245750381192607</v>
      </c>
      <c r="P414" s="310">
        <f t="shared" ca="1" si="192"/>
        <v>23</v>
      </c>
      <c r="Q414" s="304">
        <f t="shared" ca="1" si="193"/>
        <v>0</v>
      </c>
      <c r="R414" s="306">
        <f t="shared" ca="1" si="194"/>
        <v>0</v>
      </c>
      <c r="S414" s="307">
        <f t="shared" ca="1" si="195"/>
        <v>4.9930000000000021</v>
      </c>
      <c r="T414" s="304">
        <f t="shared" ca="1" si="175"/>
        <v>48.981330000000021</v>
      </c>
      <c r="U414" s="311">
        <f t="shared" ca="1" si="176"/>
        <v>0</v>
      </c>
      <c r="V414" s="306">
        <f t="shared" ca="1" si="177"/>
        <v>1.2260333286085467</v>
      </c>
      <c r="W414" s="304">
        <f t="shared" ca="1" si="178"/>
        <v>43.044742589820387</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1.1552568076369916</v>
      </c>
      <c r="AH414" s="304">
        <f t="shared" ca="1" si="202"/>
        <v>-8.6209898576975768</v>
      </c>
    </row>
    <row r="415" spans="1:34" x14ac:dyDescent="0.2">
      <c r="A415" s="347">
        <f t="shared" ca="1" si="180"/>
        <v>1E-4</v>
      </c>
      <c r="B415" s="304">
        <f t="shared" ca="1" si="181"/>
        <v>33.403300000000293</v>
      </c>
      <c r="D415" s="306">
        <f t="shared" ca="1" si="182"/>
        <v>-0.71452826427112925</v>
      </c>
      <c r="E415" s="307">
        <f t="shared" ca="1" si="183"/>
        <v>-1.2186438943237423</v>
      </c>
      <c r="F415" s="304">
        <f t="shared" ca="1" si="184"/>
        <v>1.4126724962335924</v>
      </c>
      <c r="G415" s="306">
        <f t="shared" ca="1" si="185"/>
        <v>8.6217410399234478</v>
      </c>
      <c r="H415" s="307">
        <f t="shared" ca="1" si="186"/>
        <v>-103.6672055970986</v>
      </c>
      <c r="I415" s="304">
        <f t="shared" ca="1" si="187"/>
        <v>104.02511203969266</v>
      </c>
      <c r="J415" s="306">
        <f t="shared" ca="1" si="188"/>
        <v>717.43751684692904</v>
      </c>
      <c r="K415" s="307">
        <f t="shared" ca="1" si="189"/>
        <v>-8.4421460500289349</v>
      </c>
      <c r="L415" s="304">
        <f t="shared" ca="1" si="174"/>
        <v>717.48718483985317</v>
      </c>
      <c r="M415" s="306">
        <f t="shared" ca="1" si="190"/>
        <v>-1.487819799097851</v>
      </c>
      <c r="N415" s="304">
        <f t="shared" ca="1" si="191"/>
        <v>-85.245795164308916</v>
      </c>
      <c r="P415" s="310">
        <f t="shared" ca="1" si="192"/>
        <v>23</v>
      </c>
      <c r="Q415" s="304">
        <f t="shared" ca="1" si="193"/>
        <v>0</v>
      </c>
      <c r="R415" s="306">
        <f t="shared" ca="1" si="194"/>
        <v>0</v>
      </c>
      <c r="S415" s="307">
        <f t="shared" ca="1" si="195"/>
        <v>4.9930000000000021</v>
      </c>
      <c r="T415" s="304">
        <f t="shared" ca="1" si="175"/>
        <v>48.981330000000021</v>
      </c>
      <c r="U415" s="311">
        <f t="shared" ca="1" si="176"/>
        <v>0</v>
      </c>
      <c r="V415" s="306">
        <f t="shared" ca="1" si="177"/>
        <v>1.2260345996031765</v>
      </c>
      <c r="W415" s="304">
        <f t="shared" ca="1" si="178"/>
        <v>43.044882818288166</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1.1552293577686115</v>
      </c>
      <c r="AH415" s="304">
        <f t="shared" ca="1" si="202"/>
        <v>-8.6210179430843912</v>
      </c>
    </row>
    <row r="416" spans="1:34" x14ac:dyDescent="0.2">
      <c r="A416" s="347">
        <f t="shared" ca="1" si="180"/>
        <v>1E-4</v>
      </c>
      <c r="B416" s="304">
        <f t="shared" ca="1" si="181"/>
        <v>33.403400000000296</v>
      </c>
      <c r="D416" s="306">
        <f t="shared" ca="1" si="182"/>
        <v>-0.71452387688033625</v>
      </c>
      <c r="E416" s="307">
        <f t="shared" ca="1" si="183"/>
        <v>-1.2186153474579928</v>
      </c>
      <c r="F416" s="304">
        <f t="shared" ca="1" si="184"/>
        <v>1.4126456511426602</v>
      </c>
      <c r="G416" s="306">
        <f t="shared" ca="1" si="185"/>
        <v>8.6216695875357594</v>
      </c>
      <c r="H416" s="307">
        <f t="shared" ca="1" si="186"/>
        <v>-103.66732745863335</v>
      </c>
      <c r="I416" s="304">
        <f t="shared" ca="1" si="187"/>
        <v>104.02522755991527</v>
      </c>
      <c r="J416" s="306">
        <f t="shared" ca="1" si="188"/>
        <v>717.43751684692904</v>
      </c>
      <c r="K416" s="307">
        <f t="shared" ca="1" si="189"/>
        <v>-8.4525127766817221</v>
      </c>
      <c r="L416" s="304">
        <f t="shared" ca="1" si="174"/>
        <v>717.4873068924129</v>
      </c>
      <c r="M416" s="306">
        <f t="shared" ca="1" si="190"/>
        <v>-1.487820580702466</v>
      </c>
      <c r="N416" s="304">
        <f t="shared" ca="1" si="191"/>
        <v>-85.245839946954604</v>
      </c>
      <c r="P416" s="310">
        <f t="shared" ca="1" si="192"/>
        <v>23</v>
      </c>
      <c r="Q416" s="304">
        <f t="shared" ca="1" si="193"/>
        <v>0</v>
      </c>
      <c r="R416" s="306">
        <f t="shared" ca="1" si="194"/>
        <v>0</v>
      </c>
      <c r="S416" s="307">
        <f t="shared" ca="1" si="195"/>
        <v>4.9930000000000021</v>
      </c>
      <c r="T416" s="304">
        <f t="shared" ca="1" si="175"/>
        <v>48.981330000000021</v>
      </c>
      <c r="U416" s="311">
        <f t="shared" ca="1" si="176"/>
        <v>0</v>
      </c>
      <c r="V416" s="306">
        <f t="shared" ca="1" si="177"/>
        <v>1.226035870600618</v>
      </c>
      <c r="W416" s="304">
        <f t="shared" ca="1" si="178"/>
        <v>43.045023044887394</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1.1552019082618248</v>
      </c>
      <c r="AH416" s="304">
        <f t="shared" ca="1" si="202"/>
        <v>-8.6210460280969645</v>
      </c>
    </row>
    <row r="417" spans="1:34" x14ac:dyDescent="0.2">
      <c r="A417" s="347">
        <f t="shared" ca="1" si="180"/>
        <v>1E-4</v>
      </c>
      <c r="B417" s="304">
        <f t="shared" ca="1" si="181"/>
        <v>33.4035000000003</v>
      </c>
      <c r="D417" s="306">
        <f t="shared" ca="1" si="182"/>
        <v>-0.71451948948490485</v>
      </c>
      <c r="E417" s="307">
        <f t="shared" ca="1" si="183"/>
        <v>-1.2185868009726697</v>
      </c>
      <c r="F417" s="304">
        <f t="shared" ca="1" si="184"/>
        <v>1.4126188064579113</v>
      </c>
      <c r="G417" s="306">
        <f t="shared" ca="1" si="185"/>
        <v>8.6215981355868117</v>
      </c>
      <c r="H417" s="307">
        <f t="shared" ca="1" si="186"/>
        <v>-103.66744931731346</v>
      </c>
      <c r="I417" s="304">
        <f t="shared" ca="1" si="187"/>
        <v>104.02534307739298</v>
      </c>
      <c r="J417" s="306">
        <f t="shared" ca="1" si="188"/>
        <v>717.43751684692904</v>
      </c>
      <c r="K417" s="307">
        <f t="shared" ca="1" si="189"/>
        <v>-8.4628795155205196</v>
      </c>
      <c r="L417" s="304">
        <f t="shared" ca="1" si="174"/>
        <v>717.48742909488101</v>
      </c>
      <c r="M417" s="306">
        <f t="shared" ca="1" si="190"/>
        <v>-1.4878213622988674</v>
      </c>
      <c r="N417" s="304">
        <f t="shared" ca="1" si="191"/>
        <v>-85.245884729129685</v>
      </c>
      <c r="P417" s="310">
        <f t="shared" ca="1" si="192"/>
        <v>23</v>
      </c>
      <c r="Q417" s="304">
        <f t="shared" ca="1" si="193"/>
        <v>0</v>
      </c>
      <c r="R417" s="306">
        <f t="shared" ca="1" si="194"/>
        <v>0</v>
      </c>
      <c r="S417" s="307">
        <f t="shared" ca="1" si="195"/>
        <v>4.9930000000000021</v>
      </c>
      <c r="T417" s="304">
        <f t="shared" ca="1" si="175"/>
        <v>48.981330000000021</v>
      </c>
      <c r="U417" s="311">
        <f t="shared" ca="1" si="176"/>
        <v>0</v>
      </c>
      <c r="V417" s="306">
        <f t="shared" ca="1" si="177"/>
        <v>1.226037141600872</v>
      </c>
      <c r="W417" s="304">
        <f t="shared" ca="1" si="178"/>
        <v>43.045163269618094</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1.1551744591166209</v>
      </c>
      <c r="AH417" s="304">
        <f t="shared" ca="1" si="202"/>
        <v>-8.6210741127353039</v>
      </c>
    </row>
    <row r="418" spans="1:34" x14ac:dyDescent="0.2">
      <c r="A418" s="347">
        <f t="shared" ca="1" si="180"/>
        <v>1E-4</v>
      </c>
      <c r="B418" s="304">
        <f t="shared" ca="1" si="181"/>
        <v>33.403600000000303</v>
      </c>
      <c r="D418" s="306">
        <f t="shared" ca="1" si="182"/>
        <v>-0.71451510208483682</v>
      </c>
      <c r="E418" s="307">
        <f t="shared" ca="1" si="183"/>
        <v>-1.2185582548677658</v>
      </c>
      <c r="F418" s="304">
        <f t="shared" ca="1" si="184"/>
        <v>1.4125919621793406</v>
      </c>
      <c r="G418" s="306">
        <f t="shared" ca="1" si="185"/>
        <v>8.6215266840766027</v>
      </c>
      <c r="H418" s="307">
        <f t="shared" ca="1" si="186"/>
        <v>-103.66757117313894</v>
      </c>
      <c r="I418" s="304">
        <f t="shared" ca="1" si="187"/>
        <v>104.02545859212576</v>
      </c>
      <c r="J418" s="306">
        <f t="shared" ca="1" si="188"/>
        <v>717.43751684692904</v>
      </c>
      <c r="K418" s="307">
        <f t="shared" ca="1" si="189"/>
        <v>-8.4732462665450416</v>
      </c>
      <c r="L418" s="304">
        <f t="shared" ca="1" si="174"/>
        <v>717.4875514472576</v>
      </c>
      <c r="M418" s="306">
        <f t="shared" ca="1" si="190"/>
        <v>-1.4878221438870558</v>
      </c>
      <c r="N418" s="304">
        <f t="shared" ca="1" si="191"/>
        <v>-85.245929510834188</v>
      </c>
      <c r="P418" s="310">
        <f t="shared" ca="1" si="192"/>
        <v>23</v>
      </c>
      <c r="Q418" s="304">
        <f t="shared" ca="1" si="193"/>
        <v>0</v>
      </c>
      <c r="R418" s="306">
        <f t="shared" ca="1" si="194"/>
        <v>0</v>
      </c>
      <c r="S418" s="307">
        <f t="shared" ca="1" si="195"/>
        <v>4.9930000000000021</v>
      </c>
      <c r="T418" s="304">
        <f t="shared" ca="1" si="175"/>
        <v>48.981330000000021</v>
      </c>
      <c r="U418" s="311">
        <f t="shared" ca="1" si="176"/>
        <v>0</v>
      </c>
      <c r="V418" s="306">
        <f t="shared" ca="1" si="177"/>
        <v>1.2260384126039379</v>
      </c>
      <c r="W418" s="304">
        <f t="shared" ca="1" si="178"/>
        <v>43.04530349248023</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1.1551470103329962</v>
      </c>
      <c r="AH418" s="304">
        <f t="shared" ca="1" si="202"/>
        <v>-8.6211021969994146</v>
      </c>
    </row>
    <row r="419" spans="1:34" x14ac:dyDescent="0.2">
      <c r="A419" s="347">
        <f t="shared" ca="1" si="180"/>
        <v>1E-4</v>
      </c>
      <c r="B419" s="304">
        <f t="shared" ca="1" si="181"/>
        <v>33.403700000000306</v>
      </c>
      <c r="D419" s="306">
        <f t="shared" ca="1" si="182"/>
        <v>-0.71451071468012761</v>
      </c>
      <c r="E419" s="307">
        <f t="shared" ca="1" si="183"/>
        <v>-1.2185297091432883</v>
      </c>
      <c r="F419" s="304">
        <f t="shared" ca="1" si="184"/>
        <v>1.4125651183069521</v>
      </c>
      <c r="G419" s="306">
        <f t="shared" ca="1" si="185"/>
        <v>8.6214552330051344</v>
      </c>
      <c r="H419" s="307">
        <f t="shared" ca="1" si="186"/>
        <v>-103.66769302610986</v>
      </c>
      <c r="I419" s="304">
        <f t="shared" ca="1" si="187"/>
        <v>104.02557410411374</v>
      </c>
      <c r="J419" s="306">
        <f t="shared" ca="1" si="188"/>
        <v>717.43751684692904</v>
      </c>
      <c r="K419" s="307">
        <f t="shared" ca="1" si="189"/>
        <v>-8.4836130297550039</v>
      </c>
      <c r="L419" s="304">
        <f t="shared" ca="1" si="174"/>
        <v>717.48767394954336</v>
      </c>
      <c r="M419" s="306">
        <f t="shared" ca="1" si="190"/>
        <v>-1.4878229254670308</v>
      </c>
      <c r="N419" s="304">
        <f t="shared" ca="1" si="191"/>
        <v>-85.245974292068112</v>
      </c>
      <c r="P419" s="310">
        <f t="shared" ca="1" si="192"/>
        <v>23</v>
      </c>
      <c r="Q419" s="304">
        <f t="shared" ca="1" si="193"/>
        <v>0</v>
      </c>
      <c r="R419" s="306">
        <f t="shared" ca="1" si="194"/>
        <v>0</v>
      </c>
      <c r="S419" s="307">
        <f t="shared" ca="1" si="195"/>
        <v>4.9930000000000021</v>
      </c>
      <c r="T419" s="304">
        <f t="shared" ca="1" si="175"/>
        <v>48.981330000000021</v>
      </c>
      <c r="U419" s="311">
        <f t="shared" ca="1" si="176"/>
        <v>0</v>
      </c>
      <c r="V419" s="306">
        <f t="shared" ca="1" si="177"/>
        <v>1.226039683609816</v>
      </c>
      <c r="W419" s="304">
        <f t="shared" ca="1" si="178"/>
        <v>43.04544371347388</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1.1551195619109578</v>
      </c>
      <c r="AH419" s="304">
        <f t="shared" ca="1" si="202"/>
        <v>-8.6211302808892878</v>
      </c>
    </row>
    <row r="420" spans="1:34" x14ac:dyDescent="0.2">
      <c r="A420" s="347">
        <f t="shared" ca="1" si="180"/>
        <v>1E-4</v>
      </c>
      <c r="B420" s="304">
        <f t="shared" ca="1" si="181"/>
        <v>33.403800000000309</v>
      </c>
      <c r="D420" s="306">
        <f t="shared" ca="1" si="182"/>
        <v>-0.71450632727078356</v>
      </c>
      <c r="E420" s="307">
        <f t="shared" ca="1" si="183"/>
        <v>-1.2185011637992247</v>
      </c>
      <c r="F420" s="304">
        <f t="shared" ca="1" si="184"/>
        <v>1.4125382748407382</v>
      </c>
      <c r="G420" s="306">
        <f t="shared" ca="1" si="185"/>
        <v>8.6213837823724067</v>
      </c>
      <c r="H420" s="307">
        <f t="shared" ca="1" si="186"/>
        <v>-103.66781487622625</v>
      </c>
      <c r="I420" s="304">
        <f t="shared" ca="1" si="187"/>
        <v>104.0256896133569</v>
      </c>
      <c r="J420" s="306">
        <f t="shared" ca="1" si="188"/>
        <v>717.43751684692904</v>
      </c>
      <c r="K420" s="307">
        <f t="shared" ca="1" si="189"/>
        <v>-8.4939798051501203</v>
      </c>
      <c r="L420" s="304">
        <f t="shared" ca="1" si="174"/>
        <v>717.48779660173864</v>
      </c>
      <c r="M420" s="306">
        <f t="shared" ca="1" si="190"/>
        <v>-1.487823707038793</v>
      </c>
      <c r="N420" s="304">
        <f t="shared" ca="1" si="191"/>
        <v>-85.246019072831473</v>
      </c>
      <c r="P420" s="310">
        <f t="shared" ca="1" si="192"/>
        <v>23</v>
      </c>
      <c r="Q420" s="304">
        <f t="shared" ca="1" si="193"/>
        <v>0</v>
      </c>
      <c r="R420" s="306">
        <f t="shared" ca="1" si="194"/>
        <v>0</v>
      </c>
      <c r="S420" s="307">
        <f t="shared" ca="1" si="195"/>
        <v>4.9930000000000021</v>
      </c>
      <c r="T420" s="304">
        <f t="shared" ca="1" si="175"/>
        <v>48.981330000000021</v>
      </c>
      <c r="U420" s="311">
        <f t="shared" ca="1" si="176"/>
        <v>0</v>
      </c>
      <c r="V420" s="306">
        <f t="shared" ca="1" si="177"/>
        <v>1.2260409546185063</v>
      </c>
      <c r="W420" s="304">
        <f t="shared" ca="1" si="178"/>
        <v>43.045583932599023</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1.1550921138504915</v>
      </c>
      <c r="AH420" s="304">
        <f t="shared" ca="1" si="202"/>
        <v>-8.6211583644049394</v>
      </c>
    </row>
    <row r="421" spans="1:34" x14ac:dyDescent="0.2">
      <c r="A421" s="347">
        <f t="shared" ca="1" si="180"/>
        <v>1E-4</v>
      </c>
      <c r="B421" s="304">
        <f t="shared" ca="1" si="181"/>
        <v>33.403900000000313</v>
      </c>
      <c r="D421" s="306">
        <f t="shared" ca="1" si="182"/>
        <v>-0.71450193985680044</v>
      </c>
      <c r="E421" s="307">
        <f t="shared" ca="1" si="183"/>
        <v>-1.2184726188355786</v>
      </c>
      <c r="F421" s="304">
        <f t="shared" ca="1" si="184"/>
        <v>1.4125114317807004</v>
      </c>
      <c r="G421" s="306">
        <f t="shared" ca="1" si="185"/>
        <v>8.6213123321784213</v>
      </c>
      <c r="H421" s="307">
        <f t="shared" ca="1" si="186"/>
        <v>-103.66793672348813</v>
      </c>
      <c r="I421" s="304">
        <f t="shared" ca="1" si="187"/>
        <v>104.02580511985529</v>
      </c>
      <c r="J421" s="306">
        <f t="shared" ca="1" si="188"/>
        <v>717.43751684692904</v>
      </c>
      <c r="K421" s="307">
        <f t="shared" ca="1" si="189"/>
        <v>-8.5043465927301067</v>
      </c>
      <c r="L421" s="304">
        <f t="shared" ca="1" si="174"/>
        <v>717.48791940384399</v>
      </c>
      <c r="M421" s="306">
        <f t="shared" ca="1" si="190"/>
        <v>-1.487824488602342</v>
      </c>
      <c r="N421" s="304">
        <f t="shared" ca="1" si="191"/>
        <v>-85.246063853124255</v>
      </c>
      <c r="P421" s="310">
        <f t="shared" ca="1" si="192"/>
        <v>23</v>
      </c>
      <c r="Q421" s="304">
        <f t="shared" ca="1" si="193"/>
        <v>0</v>
      </c>
      <c r="R421" s="306">
        <f t="shared" ca="1" si="194"/>
        <v>0</v>
      </c>
      <c r="S421" s="307">
        <f t="shared" ca="1" si="195"/>
        <v>4.9930000000000021</v>
      </c>
      <c r="T421" s="304">
        <f t="shared" ca="1" si="175"/>
        <v>48.981330000000021</v>
      </c>
      <c r="U421" s="311">
        <f t="shared" ca="1" si="176"/>
        <v>0</v>
      </c>
      <c r="V421" s="306">
        <f t="shared" ca="1" si="177"/>
        <v>1.2260422256300088</v>
      </c>
      <c r="W421" s="304">
        <f t="shared" ca="1" si="178"/>
        <v>43.045724149855694</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1.1550646661516026</v>
      </c>
      <c r="AH421" s="304">
        <f t="shared" ca="1" si="202"/>
        <v>-8.621186447546366</v>
      </c>
    </row>
    <row r="422" spans="1:34" x14ac:dyDescent="0.2">
      <c r="A422" s="347">
        <f t="shared" ca="1" si="180"/>
        <v>1E-4</v>
      </c>
      <c r="B422" s="304">
        <f t="shared" ca="1" si="181"/>
        <v>33.404000000000316</v>
      </c>
      <c r="D422" s="306">
        <f t="shared" ca="1" si="182"/>
        <v>-0.71449755243818425</v>
      </c>
      <c r="E422" s="307">
        <f t="shared" ca="1" si="183"/>
        <v>-1.2184440742523392</v>
      </c>
      <c r="F422" s="304">
        <f t="shared" ca="1" si="184"/>
        <v>1.4124845891268321</v>
      </c>
      <c r="G422" s="306">
        <f t="shared" ca="1" si="185"/>
        <v>8.6212408824231783</v>
      </c>
      <c r="H422" s="307">
        <f t="shared" ca="1" si="186"/>
        <v>-103.66805856789556</v>
      </c>
      <c r="I422" s="304">
        <f t="shared" ca="1" si="187"/>
        <v>104.02592062360894</v>
      </c>
      <c r="J422" s="306">
        <f t="shared" ca="1" si="188"/>
        <v>717.43751684692904</v>
      </c>
      <c r="K422" s="307">
        <f t="shared" ca="1" si="189"/>
        <v>-8.5147133924946754</v>
      </c>
      <c r="L422" s="304">
        <f t="shared" ca="1" si="174"/>
        <v>717.48804235585976</v>
      </c>
      <c r="M422" s="306">
        <f t="shared" ca="1" si="190"/>
        <v>-1.487825270157678</v>
      </c>
      <c r="N422" s="304">
        <f t="shared" ca="1" si="191"/>
        <v>-85.246108632946459</v>
      </c>
      <c r="P422" s="310">
        <f t="shared" ca="1" si="192"/>
        <v>23</v>
      </c>
      <c r="Q422" s="304">
        <f t="shared" ca="1" si="193"/>
        <v>0</v>
      </c>
      <c r="R422" s="306">
        <f t="shared" ca="1" si="194"/>
        <v>0</v>
      </c>
      <c r="S422" s="307">
        <f t="shared" ca="1" si="195"/>
        <v>4.9930000000000021</v>
      </c>
      <c r="T422" s="304">
        <f t="shared" ca="1" si="175"/>
        <v>48.981330000000021</v>
      </c>
      <c r="U422" s="311">
        <f t="shared" ca="1" si="176"/>
        <v>0</v>
      </c>
      <c r="V422" s="306">
        <f t="shared" ca="1" si="177"/>
        <v>1.2260434966443234</v>
      </c>
      <c r="W422" s="304">
        <f t="shared" ca="1" si="178"/>
        <v>43.045864365243879</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1.1550372188142788</v>
      </c>
      <c r="AH422" s="304">
        <f t="shared" ca="1" si="202"/>
        <v>-8.6212145303135745</v>
      </c>
    </row>
    <row r="423" spans="1:34" x14ac:dyDescent="0.2">
      <c r="A423" s="347">
        <f t="shared" ca="1" si="180"/>
        <v>1E-4</v>
      </c>
      <c r="B423" s="304">
        <f t="shared" ca="1" si="181"/>
        <v>33.404100000000319</v>
      </c>
      <c r="D423" s="306">
        <f t="shared" ca="1" si="182"/>
        <v>-0.71449316501493432</v>
      </c>
      <c r="E423" s="307">
        <f t="shared" ca="1" si="183"/>
        <v>-1.2184155300495121</v>
      </c>
      <c r="F423" s="304">
        <f t="shared" ca="1" si="184"/>
        <v>1.4124577468791382</v>
      </c>
      <c r="G423" s="306">
        <f t="shared" ca="1" si="185"/>
        <v>8.6211694331066759</v>
      </c>
      <c r="H423" s="307">
        <f t="shared" ca="1" si="186"/>
        <v>-103.66818040944857</v>
      </c>
      <c r="I423" s="304">
        <f t="shared" ca="1" si="187"/>
        <v>104.0260361246179</v>
      </c>
      <c r="J423" s="306">
        <f t="shared" ca="1" si="188"/>
        <v>717.43751684692904</v>
      </c>
      <c r="K423" s="307">
        <f t="shared" ca="1" si="189"/>
        <v>-8.5250802044435421</v>
      </c>
      <c r="L423" s="304">
        <f t="shared" ca="1" si="174"/>
        <v>717.48816545778629</v>
      </c>
      <c r="M423" s="306">
        <f t="shared" ca="1" si="190"/>
        <v>-1.4878260517048014</v>
      </c>
      <c r="N423" s="304">
        <f t="shared" ca="1" si="191"/>
        <v>-85.246153412298128</v>
      </c>
      <c r="P423" s="310">
        <f t="shared" ca="1" si="192"/>
        <v>23</v>
      </c>
      <c r="Q423" s="304">
        <f t="shared" ca="1" si="193"/>
        <v>0</v>
      </c>
      <c r="R423" s="306">
        <f t="shared" ca="1" si="194"/>
        <v>0</v>
      </c>
      <c r="S423" s="307">
        <f t="shared" ca="1" si="195"/>
        <v>4.9930000000000021</v>
      </c>
      <c r="T423" s="304">
        <f t="shared" ca="1" si="175"/>
        <v>48.981330000000021</v>
      </c>
      <c r="U423" s="311">
        <f t="shared" ca="1" si="176"/>
        <v>0</v>
      </c>
      <c r="V423" s="306">
        <f t="shared" ca="1" si="177"/>
        <v>1.2260447676614499</v>
      </c>
      <c r="W423" s="304">
        <f t="shared" ca="1" si="178"/>
        <v>43.046004578763615</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1.1550097718385306</v>
      </c>
      <c r="AH423" s="304">
        <f t="shared" ca="1" si="202"/>
        <v>-8.6212426127065616</v>
      </c>
    </row>
    <row r="424" spans="1:34" x14ac:dyDescent="0.2">
      <c r="A424" s="347">
        <f t="shared" ca="1" si="180"/>
        <v>1E-4</v>
      </c>
      <c r="B424" s="304">
        <f t="shared" ca="1" si="181"/>
        <v>33.404200000000323</v>
      </c>
      <c r="D424" s="306">
        <f t="shared" ca="1" si="182"/>
        <v>-0.71448877758704887</v>
      </c>
      <c r="E424" s="307">
        <f t="shared" ca="1" si="183"/>
        <v>-1.2183869862270917</v>
      </c>
      <c r="F424" s="304">
        <f t="shared" ca="1" si="184"/>
        <v>1.4124309050376131</v>
      </c>
      <c r="G424" s="306">
        <f t="shared" ca="1" si="185"/>
        <v>8.6210979842289177</v>
      </c>
      <c r="H424" s="307">
        <f t="shared" ca="1" si="186"/>
        <v>-103.66830224814719</v>
      </c>
      <c r="I424" s="304">
        <f t="shared" ca="1" si="187"/>
        <v>104.02615162288218</v>
      </c>
      <c r="J424" s="306">
        <f t="shared" ca="1" si="188"/>
        <v>717.43751684692904</v>
      </c>
      <c r="K424" s="307">
        <f t="shared" ca="1" si="189"/>
        <v>-8.5354470285764226</v>
      </c>
      <c r="L424" s="304">
        <f t="shared" ca="1" si="174"/>
        <v>717.48828870962438</v>
      </c>
      <c r="M424" s="306">
        <f t="shared" ca="1" si="190"/>
        <v>-1.4878268332437123</v>
      </c>
      <c r="N424" s="304">
        <f t="shared" ca="1" si="191"/>
        <v>-85.246198191179246</v>
      </c>
      <c r="P424" s="310">
        <f t="shared" ca="1" si="192"/>
        <v>23</v>
      </c>
      <c r="Q424" s="304">
        <f t="shared" ca="1" si="193"/>
        <v>0</v>
      </c>
      <c r="R424" s="306">
        <f t="shared" ca="1" si="194"/>
        <v>0</v>
      </c>
      <c r="S424" s="307">
        <f t="shared" ca="1" si="195"/>
        <v>4.9930000000000021</v>
      </c>
      <c r="T424" s="304">
        <f t="shared" ca="1" si="175"/>
        <v>48.981330000000021</v>
      </c>
      <c r="U424" s="311">
        <f t="shared" ca="1" si="176"/>
        <v>0</v>
      </c>
      <c r="V424" s="306">
        <f t="shared" ca="1" si="177"/>
        <v>1.2260460386813883</v>
      </c>
      <c r="W424" s="304">
        <f t="shared" ca="1" si="178"/>
        <v>43.046144790414907</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1.1549823252243474</v>
      </c>
      <c r="AH424" s="304">
        <f t="shared" ca="1" si="202"/>
        <v>-8.6212706947253341</v>
      </c>
    </row>
    <row r="425" spans="1:34" x14ac:dyDescent="0.2">
      <c r="A425" s="347">
        <f t="shared" ca="1" si="180"/>
        <v>1E-4</v>
      </c>
      <c r="B425" s="304">
        <f t="shared" ca="1" si="181"/>
        <v>33.404300000000326</v>
      </c>
      <c r="D425" s="306">
        <f t="shared" ca="1" si="182"/>
        <v>-0.71448439015453002</v>
      </c>
      <c r="E425" s="307">
        <f t="shared" ca="1" si="183"/>
        <v>-1.2183584427850711</v>
      </c>
      <c r="F425" s="304">
        <f t="shared" ca="1" si="184"/>
        <v>1.4124040636022519</v>
      </c>
      <c r="G425" s="306">
        <f t="shared" ca="1" si="185"/>
        <v>8.6210265357899019</v>
      </c>
      <c r="H425" s="307">
        <f t="shared" ca="1" si="186"/>
        <v>-103.66842408399147</v>
      </c>
      <c r="I425" s="304">
        <f t="shared" ca="1" si="187"/>
        <v>104.02626711840186</v>
      </c>
      <c r="J425" s="306">
        <f t="shared" ca="1" si="188"/>
        <v>717.43751684692904</v>
      </c>
      <c r="K425" s="307">
        <f t="shared" ca="1" si="189"/>
        <v>-8.5458138648930291</v>
      </c>
      <c r="L425" s="304">
        <f t="shared" ca="1" si="174"/>
        <v>717.48841211137415</v>
      </c>
      <c r="M425" s="306">
        <f t="shared" ca="1" si="190"/>
        <v>-1.4878276147744105</v>
      </c>
      <c r="N425" s="304">
        <f t="shared" ca="1" si="191"/>
        <v>-85.246242969589801</v>
      </c>
      <c r="P425" s="310">
        <f t="shared" ca="1" si="192"/>
        <v>23</v>
      </c>
      <c r="Q425" s="304">
        <f t="shared" ca="1" si="193"/>
        <v>0</v>
      </c>
      <c r="R425" s="306">
        <f t="shared" ca="1" si="194"/>
        <v>0</v>
      </c>
      <c r="S425" s="307">
        <f t="shared" ca="1" si="195"/>
        <v>4.9930000000000021</v>
      </c>
      <c r="T425" s="304">
        <f t="shared" ca="1" si="175"/>
        <v>48.981330000000021</v>
      </c>
      <c r="U425" s="311">
        <f t="shared" ca="1" si="176"/>
        <v>0</v>
      </c>
      <c r="V425" s="306">
        <f t="shared" ca="1" si="177"/>
        <v>1.2260473097041391</v>
      </c>
      <c r="W425" s="304">
        <f t="shared" ca="1" si="178"/>
        <v>43.046285000197813</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1.1549548789717274</v>
      </c>
      <c r="AH425" s="304">
        <f t="shared" ca="1" si="202"/>
        <v>-8.6212987763698958</v>
      </c>
    </row>
    <row r="426" spans="1:34" x14ac:dyDescent="0.2">
      <c r="A426" s="347">
        <f t="shared" ca="1" si="180"/>
        <v>1E-4</v>
      </c>
      <c r="B426" s="304">
        <f t="shared" ca="1" si="181"/>
        <v>33.404400000000329</v>
      </c>
      <c r="D426" s="306">
        <f t="shared" ca="1" si="182"/>
        <v>-0.71448000271738177</v>
      </c>
      <c r="E426" s="307">
        <f t="shared" ca="1" si="183"/>
        <v>-1.2183298997234449</v>
      </c>
      <c r="F426" s="304">
        <f t="shared" ca="1" si="184"/>
        <v>1.4123772225730522</v>
      </c>
      <c r="G426" s="306">
        <f t="shared" ca="1" si="185"/>
        <v>8.6209550877896302</v>
      </c>
      <c r="H426" s="307">
        <f t="shared" ca="1" si="186"/>
        <v>-103.66854591698144</v>
      </c>
      <c r="I426" s="304">
        <f t="shared" ca="1" si="187"/>
        <v>104.02638261117694</v>
      </c>
      <c r="J426" s="306">
        <f t="shared" ca="1" si="188"/>
        <v>717.43751684692904</v>
      </c>
      <c r="K426" s="307">
        <f t="shared" ca="1" si="189"/>
        <v>-8.5561807133930774</v>
      </c>
      <c r="L426" s="304">
        <f t="shared" ca="1" si="174"/>
        <v>717.48853566303615</v>
      </c>
      <c r="M426" s="306">
        <f t="shared" ca="1" si="190"/>
        <v>-1.4878283962968963</v>
      </c>
      <c r="N426" s="304">
        <f t="shared" ca="1" si="191"/>
        <v>-85.246287747529834</v>
      </c>
      <c r="P426" s="310">
        <f t="shared" ca="1" si="192"/>
        <v>23</v>
      </c>
      <c r="Q426" s="304">
        <f t="shared" ca="1" si="193"/>
        <v>0</v>
      </c>
      <c r="R426" s="306">
        <f t="shared" ca="1" si="194"/>
        <v>0</v>
      </c>
      <c r="S426" s="307">
        <f t="shared" ca="1" si="195"/>
        <v>4.9930000000000021</v>
      </c>
      <c r="T426" s="304">
        <f t="shared" ca="1" si="175"/>
        <v>48.981330000000021</v>
      </c>
      <c r="U426" s="311">
        <f t="shared" ca="1" si="176"/>
        <v>0</v>
      </c>
      <c r="V426" s="306">
        <f t="shared" ca="1" si="177"/>
        <v>1.2260485807297015</v>
      </c>
      <c r="W426" s="304">
        <f t="shared" ca="1" si="178"/>
        <v>43.046425208112289</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1.15492743308066</v>
      </c>
      <c r="AH426" s="304">
        <f t="shared" ca="1" si="202"/>
        <v>-8.6213268576402555</v>
      </c>
    </row>
    <row r="427" spans="1:34" x14ac:dyDescent="0.2">
      <c r="A427" s="347">
        <f t="shared" ca="1" si="180"/>
        <v>1E-4</v>
      </c>
      <c r="B427" s="304">
        <f t="shared" ca="1" si="181"/>
        <v>33.404500000000333</v>
      </c>
      <c r="D427" s="306">
        <f t="shared" ca="1" si="182"/>
        <v>-0.71447561527560133</v>
      </c>
      <c r="E427" s="307">
        <f t="shared" ca="1" si="183"/>
        <v>-1.2183013570422183</v>
      </c>
      <c r="F427" s="304">
        <f t="shared" ca="1" si="184"/>
        <v>1.4123503819500174</v>
      </c>
      <c r="G427" s="306">
        <f t="shared" ca="1" si="185"/>
        <v>8.6208836402281026</v>
      </c>
      <c r="H427" s="307">
        <f t="shared" ca="1" si="186"/>
        <v>-103.66866774711715</v>
      </c>
      <c r="I427" s="304">
        <f t="shared" ca="1" si="187"/>
        <v>104.02649810120747</v>
      </c>
      <c r="J427" s="306">
        <f t="shared" ca="1" si="188"/>
        <v>717.43751684692904</v>
      </c>
      <c r="K427" s="307">
        <f t="shared" ca="1" si="189"/>
        <v>-8.5665475740762815</v>
      </c>
      <c r="L427" s="304">
        <f t="shared" ca="1" si="174"/>
        <v>717.48865936461084</v>
      </c>
      <c r="M427" s="306">
        <f t="shared" ca="1" si="190"/>
        <v>-1.4878291778111701</v>
      </c>
      <c r="N427" s="304">
        <f t="shared" ca="1" si="191"/>
        <v>-85.24633252499936</v>
      </c>
      <c r="P427" s="310">
        <f t="shared" ca="1" si="192"/>
        <v>23</v>
      </c>
      <c r="Q427" s="304">
        <f t="shared" ca="1" si="193"/>
        <v>0</v>
      </c>
      <c r="R427" s="306">
        <f t="shared" ca="1" si="194"/>
        <v>0</v>
      </c>
      <c r="S427" s="307">
        <f t="shared" ca="1" si="195"/>
        <v>4.9930000000000021</v>
      </c>
      <c r="T427" s="304">
        <f t="shared" ca="1" si="175"/>
        <v>48.981330000000021</v>
      </c>
      <c r="U427" s="311">
        <f t="shared" ca="1" si="176"/>
        <v>0</v>
      </c>
      <c r="V427" s="306">
        <f t="shared" ca="1" si="177"/>
        <v>1.226049851758076</v>
      </c>
      <c r="W427" s="304">
        <f t="shared" ca="1" si="178"/>
        <v>43.046565414158373</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1.1548999875511576</v>
      </c>
      <c r="AH427" s="304">
        <f t="shared" ca="1" si="202"/>
        <v>-8.6213549385364043</v>
      </c>
    </row>
    <row r="428" spans="1:34" x14ac:dyDescent="0.2">
      <c r="A428" s="347">
        <f t="shared" ca="1" si="180"/>
        <v>1E-4</v>
      </c>
      <c r="B428" s="304">
        <f t="shared" ca="1" si="181"/>
        <v>33.404600000000336</v>
      </c>
      <c r="D428" s="306">
        <f t="shared" ca="1" si="182"/>
        <v>-0.71447122782918904</v>
      </c>
      <c r="E428" s="307">
        <f t="shared" ca="1" si="183"/>
        <v>-1.2182728147413826</v>
      </c>
      <c r="F428" s="304">
        <f t="shared" ca="1" si="184"/>
        <v>1.4123235417331399</v>
      </c>
      <c r="G428" s="306">
        <f t="shared" ca="1" si="185"/>
        <v>8.6208121931053192</v>
      </c>
      <c r="H428" s="307">
        <f t="shared" ca="1" si="186"/>
        <v>-103.66878957439863</v>
      </c>
      <c r="I428" s="304">
        <f t="shared" ca="1" si="187"/>
        <v>104.02661358849348</v>
      </c>
      <c r="J428" s="306">
        <f t="shared" ca="1" si="188"/>
        <v>717.43751684692904</v>
      </c>
      <c r="K428" s="307">
        <f t="shared" ca="1" si="189"/>
        <v>-8.5769144469423573</v>
      </c>
      <c r="L428" s="304">
        <f t="shared" ca="1" si="174"/>
        <v>717.48878321609868</v>
      </c>
      <c r="M428" s="306">
        <f t="shared" ca="1" si="190"/>
        <v>-1.4878299593172315</v>
      </c>
      <c r="N428" s="304">
        <f t="shared" ca="1" si="191"/>
        <v>-85.246377301998336</v>
      </c>
      <c r="P428" s="310">
        <f t="shared" ca="1" si="192"/>
        <v>23</v>
      </c>
      <c r="Q428" s="304">
        <f t="shared" ca="1" si="193"/>
        <v>0</v>
      </c>
      <c r="R428" s="306">
        <f t="shared" ca="1" si="194"/>
        <v>0</v>
      </c>
      <c r="S428" s="307">
        <f t="shared" ca="1" si="195"/>
        <v>4.9930000000000021</v>
      </c>
      <c r="T428" s="304">
        <f t="shared" ca="1" si="175"/>
        <v>48.981330000000021</v>
      </c>
      <c r="U428" s="311">
        <f t="shared" ca="1" si="176"/>
        <v>0</v>
      </c>
      <c r="V428" s="306">
        <f t="shared" ca="1" si="177"/>
        <v>1.2260511227892621</v>
      </c>
      <c r="W428" s="304">
        <f t="shared" ca="1" si="178"/>
        <v>43.046705618336077</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1.154872542383206</v>
      </c>
      <c r="AH428" s="304">
        <f t="shared" ca="1" si="202"/>
        <v>-8.6213830190583529</v>
      </c>
    </row>
    <row r="429" spans="1:34" x14ac:dyDescent="0.2">
      <c r="A429" s="347">
        <f t="shared" ca="1" si="180"/>
        <v>1E-4</v>
      </c>
      <c r="B429" s="304">
        <f t="shared" ca="1" si="181"/>
        <v>33.404700000000339</v>
      </c>
      <c r="D429" s="306">
        <f t="shared" ca="1" si="182"/>
        <v>-0.71446684037814845</v>
      </c>
      <c r="E429" s="307">
        <f t="shared" ca="1" si="183"/>
        <v>-1.2182442728209395</v>
      </c>
      <c r="F429" s="304">
        <f t="shared" ca="1" si="184"/>
        <v>1.4122967019224233</v>
      </c>
      <c r="G429" s="306">
        <f t="shared" ca="1" si="185"/>
        <v>8.6207407464212817</v>
      </c>
      <c r="H429" s="307">
        <f t="shared" ca="1" si="186"/>
        <v>-103.66891139882591</v>
      </c>
      <c r="I429" s="304">
        <f t="shared" ca="1" si="187"/>
        <v>104.026729073035</v>
      </c>
      <c r="J429" s="306">
        <f t="shared" ca="1" si="188"/>
        <v>717.43751684692904</v>
      </c>
      <c r="K429" s="307">
        <f t="shared" ca="1" si="189"/>
        <v>-8.5872813319910186</v>
      </c>
      <c r="L429" s="304">
        <f t="shared" ca="1" si="174"/>
        <v>717.48890721750001</v>
      </c>
      <c r="M429" s="306">
        <f t="shared" ca="1" si="190"/>
        <v>-1.487830740815081</v>
      </c>
      <c r="N429" s="304">
        <f t="shared" ca="1" si="191"/>
        <v>-85.24642207852682</v>
      </c>
      <c r="P429" s="310">
        <f t="shared" ca="1" si="192"/>
        <v>23</v>
      </c>
      <c r="Q429" s="304">
        <f t="shared" ca="1" si="193"/>
        <v>0</v>
      </c>
      <c r="R429" s="306">
        <f t="shared" ca="1" si="194"/>
        <v>0</v>
      </c>
      <c r="S429" s="307">
        <f t="shared" ca="1" si="195"/>
        <v>4.9930000000000021</v>
      </c>
      <c r="T429" s="304">
        <f t="shared" ca="1" si="175"/>
        <v>48.981330000000021</v>
      </c>
      <c r="U429" s="311">
        <f t="shared" ca="1" si="176"/>
        <v>0</v>
      </c>
      <c r="V429" s="306">
        <f t="shared" ca="1" si="177"/>
        <v>1.2260523938232606</v>
      </c>
      <c r="W429" s="304">
        <f t="shared" ca="1" si="178"/>
        <v>43.046845820645437</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1.1548450975768088</v>
      </c>
      <c r="AH429" s="304">
        <f t="shared" ca="1" si="202"/>
        <v>-8.6214110992060995</v>
      </c>
    </row>
    <row r="430" spans="1:34" x14ac:dyDescent="0.2">
      <c r="A430" s="347">
        <f t="shared" ca="1" si="180"/>
        <v>1E-4</v>
      </c>
      <c r="B430" s="304">
        <f t="shared" ca="1" si="181"/>
        <v>33.404800000000343</v>
      </c>
      <c r="D430" s="306">
        <f t="shared" ca="1" si="182"/>
        <v>-0.71446245292247823</v>
      </c>
      <c r="E430" s="307">
        <f t="shared" ca="1" si="183"/>
        <v>-1.2182157312808783</v>
      </c>
      <c r="F430" s="304">
        <f t="shared" ca="1" si="184"/>
        <v>1.412269862517858</v>
      </c>
      <c r="G430" s="306">
        <f t="shared" ca="1" si="185"/>
        <v>8.6206693001759902</v>
      </c>
      <c r="H430" s="307">
        <f t="shared" ca="1" si="186"/>
        <v>-103.66903322039904</v>
      </c>
      <c r="I430" s="304">
        <f t="shared" ca="1" si="187"/>
        <v>104.0268445548321</v>
      </c>
      <c r="J430" s="306">
        <f t="shared" ca="1" si="188"/>
        <v>717.43751684692904</v>
      </c>
      <c r="K430" s="307">
        <f t="shared" ca="1" si="189"/>
        <v>-8.5976482292219796</v>
      </c>
      <c r="L430" s="304">
        <f t="shared" ca="1" si="174"/>
        <v>717.4890313688154</v>
      </c>
      <c r="M430" s="306">
        <f t="shared" ca="1" si="190"/>
        <v>-1.4878315223047185</v>
      </c>
      <c r="N430" s="304">
        <f t="shared" ca="1" si="191"/>
        <v>-85.246466854584781</v>
      </c>
      <c r="P430" s="310">
        <f t="shared" ca="1" si="192"/>
        <v>23</v>
      </c>
      <c r="Q430" s="304">
        <f t="shared" ca="1" si="193"/>
        <v>0</v>
      </c>
      <c r="R430" s="306">
        <f t="shared" ca="1" si="194"/>
        <v>0</v>
      </c>
      <c r="S430" s="307">
        <f t="shared" ca="1" si="195"/>
        <v>4.9930000000000021</v>
      </c>
      <c r="T430" s="304">
        <f t="shared" ca="1" si="175"/>
        <v>48.981330000000021</v>
      </c>
      <c r="U430" s="311">
        <f t="shared" ca="1" si="176"/>
        <v>0</v>
      </c>
      <c r="V430" s="306">
        <f t="shared" ca="1" si="177"/>
        <v>1.2260536648600706</v>
      </c>
      <c r="W430" s="304">
        <f t="shared" ca="1" si="178"/>
        <v>43.046986021086454</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1.1548176531319587</v>
      </c>
      <c r="AH430" s="304">
        <f t="shared" ca="1" si="202"/>
        <v>-8.6214391789796547</v>
      </c>
    </row>
    <row r="431" spans="1:34" x14ac:dyDescent="0.2">
      <c r="A431" s="347">
        <f t="shared" ca="1" si="180"/>
        <v>1E-4</v>
      </c>
      <c r="B431" s="304">
        <f t="shared" ca="1" si="181"/>
        <v>33.404900000000346</v>
      </c>
      <c r="D431" s="306">
        <f t="shared" ca="1" si="182"/>
        <v>-0.7144580654621816</v>
      </c>
      <c r="E431" s="307">
        <f t="shared" ca="1" si="183"/>
        <v>-1.2181871901211991</v>
      </c>
      <c r="F431" s="304">
        <f t="shared" ca="1" si="184"/>
        <v>1.4122430235194456</v>
      </c>
      <c r="G431" s="306">
        <f t="shared" ca="1" si="185"/>
        <v>8.6205978543694446</v>
      </c>
      <c r="H431" s="307">
        <f t="shared" ca="1" si="186"/>
        <v>-103.66915503911805</v>
      </c>
      <c r="I431" s="304">
        <f t="shared" ca="1" si="187"/>
        <v>104.02696003388475</v>
      </c>
      <c r="J431" s="306">
        <f t="shared" ca="1" si="188"/>
        <v>717.43751684692904</v>
      </c>
      <c r="K431" s="307">
        <f t="shared" ca="1" si="189"/>
        <v>-8.6080151386349559</v>
      </c>
      <c r="L431" s="304">
        <f t="shared" ca="1" si="174"/>
        <v>717.48915567004531</v>
      </c>
      <c r="M431" s="306">
        <f t="shared" ca="1" si="190"/>
        <v>-1.4878323037861441</v>
      </c>
      <c r="N431" s="304">
        <f t="shared" ca="1" si="191"/>
        <v>-85.246511630172222</v>
      </c>
      <c r="P431" s="310">
        <f t="shared" ca="1" si="192"/>
        <v>23</v>
      </c>
      <c r="Q431" s="304">
        <f t="shared" ca="1" si="193"/>
        <v>0</v>
      </c>
      <c r="R431" s="306">
        <f t="shared" ca="1" si="194"/>
        <v>0</v>
      </c>
      <c r="S431" s="307">
        <f t="shared" ca="1" si="195"/>
        <v>4.9930000000000021</v>
      </c>
      <c r="T431" s="304">
        <f t="shared" ca="1" si="175"/>
        <v>48.981330000000021</v>
      </c>
      <c r="U431" s="311">
        <f t="shared" ca="1" si="176"/>
        <v>0</v>
      </c>
      <c r="V431" s="306">
        <f t="shared" ca="1" si="177"/>
        <v>1.2260549358996926</v>
      </c>
      <c r="W431" s="304">
        <f t="shared" ca="1" si="178"/>
        <v>43.04712621965912</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1.1547902090486524</v>
      </c>
      <c r="AH431" s="304">
        <f t="shared" ca="1" si="202"/>
        <v>-8.6214672583790186</v>
      </c>
    </row>
    <row r="432" spans="1:34" x14ac:dyDescent="0.2">
      <c r="A432" s="347">
        <f t="shared" ca="1" si="180"/>
        <v>1E-4</v>
      </c>
      <c r="B432" s="304">
        <f t="shared" ca="1" si="181"/>
        <v>33.405000000000349</v>
      </c>
      <c r="D432" s="306">
        <f t="shared" ca="1" si="182"/>
        <v>-0.71445367799725801</v>
      </c>
      <c r="E432" s="307">
        <f t="shared" ca="1" si="183"/>
        <v>-1.2181586493419072</v>
      </c>
      <c r="F432" s="304">
        <f t="shared" ca="1" si="184"/>
        <v>1.4122161849271908</v>
      </c>
      <c r="G432" s="306">
        <f t="shared" ca="1" si="185"/>
        <v>8.6205264090016449</v>
      </c>
      <c r="H432" s="307">
        <f t="shared" ca="1" si="186"/>
        <v>-103.66927685498298</v>
      </c>
      <c r="I432" s="304">
        <f t="shared" ca="1" si="187"/>
        <v>104.02707551019304</v>
      </c>
      <c r="J432" s="306">
        <f t="shared" ca="1" si="188"/>
        <v>717.43751684692904</v>
      </c>
      <c r="K432" s="307">
        <f t="shared" ca="1" si="189"/>
        <v>-8.6183820602296617</v>
      </c>
      <c r="L432" s="304">
        <f t="shared" ca="1" si="174"/>
        <v>717.48928012119018</v>
      </c>
      <c r="M432" s="306">
        <f t="shared" ca="1" si="190"/>
        <v>-1.487833085259358</v>
      </c>
      <c r="N432" s="304">
        <f t="shared" ca="1" si="191"/>
        <v>-85.246556405289184</v>
      </c>
      <c r="P432" s="310">
        <f t="shared" ca="1" si="192"/>
        <v>23</v>
      </c>
      <c r="Q432" s="304">
        <f t="shared" ca="1" si="193"/>
        <v>0</v>
      </c>
      <c r="R432" s="306">
        <f t="shared" ca="1" si="194"/>
        <v>0</v>
      </c>
      <c r="S432" s="307">
        <f t="shared" ca="1" si="195"/>
        <v>4.9930000000000021</v>
      </c>
      <c r="T432" s="304">
        <f t="shared" ca="1" si="175"/>
        <v>48.981330000000021</v>
      </c>
      <c r="U432" s="311">
        <f t="shared" ca="1" si="176"/>
        <v>0</v>
      </c>
      <c r="V432" s="306">
        <f t="shared" ca="1" si="177"/>
        <v>1.2260562069421264</v>
      </c>
      <c r="W432" s="304">
        <f t="shared" ca="1" si="178"/>
        <v>43.047266416363485</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1.154762765326895</v>
      </c>
      <c r="AH432" s="304">
        <f t="shared" ca="1" si="202"/>
        <v>-8.6214953374041858</v>
      </c>
    </row>
    <row r="433" spans="1:34" x14ac:dyDescent="0.2">
      <c r="A433" s="347">
        <f t="shared" ca="1" si="180"/>
        <v>1E-4</v>
      </c>
      <c r="B433" s="304">
        <f t="shared" ca="1" si="181"/>
        <v>33.405100000000353</v>
      </c>
      <c r="D433" s="306">
        <f t="shared" ca="1" si="182"/>
        <v>-0.71444929052770823</v>
      </c>
      <c r="E433" s="307">
        <f t="shared" ca="1" si="183"/>
        <v>-1.2181301089429866</v>
      </c>
      <c r="F433" s="304">
        <f t="shared" ca="1" si="184"/>
        <v>1.41218934674108</v>
      </c>
      <c r="G433" s="306">
        <f t="shared" ca="1" si="185"/>
        <v>8.6204549640725929</v>
      </c>
      <c r="H433" s="307">
        <f t="shared" ca="1" si="186"/>
        <v>-103.66939866799387</v>
      </c>
      <c r="I433" s="304">
        <f t="shared" ca="1" si="187"/>
        <v>104.027190983757</v>
      </c>
      <c r="J433" s="306">
        <f t="shared" ca="1" si="188"/>
        <v>717.43751684692904</v>
      </c>
      <c r="K433" s="307">
        <f t="shared" ca="1" si="189"/>
        <v>-8.6287489940058109</v>
      </c>
      <c r="L433" s="304">
        <f t="shared" ca="1" si="174"/>
        <v>717.48940472225036</v>
      </c>
      <c r="M433" s="306">
        <f t="shared" ca="1" si="190"/>
        <v>-1.4878338667243605</v>
      </c>
      <c r="N433" s="304">
        <f t="shared" ca="1" si="191"/>
        <v>-85.246601179935666</v>
      </c>
      <c r="P433" s="310">
        <f t="shared" ca="1" si="192"/>
        <v>23</v>
      </c>
      <c r="Q433" s="304">
        <f t="shared" ca="1" si="193"/>
        <v>0</v>
      </c>
      <c r="R433" s="306">
        <f t="shared" ca="1" si="194"/>
        <v>0</v>
      </c>
      <c r="S433" s="307">
        <f t="shared" ca="1" si="195"/>
        <v>4.9930000000000021</v>
      </c>
      <c r="T433" s="304">
        <f t="shared" ca="1" si="175"/>
        <v>48.981330000000021</v>
      </c>
      <c r="U433" s="311">
        <f t="shared" ca="1" si="176"/>
        <v>0</v>
      </c>
      <c r="V433" s="306">
        <f t="shared" ca="1" si="177"/>
        <v>1.2260574779873714</v>
      </c>
      <c r="W433" s="304">
        <f t="shared" ca="1" si="178"/>
        <v>43.04740661119952</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1.1547353219666743</v>
      </c>
      <c r="AH433" s="304">
        <f t="shared" ca="1" si="202"/>
        <v>-8.6215234160551706</v>
      </c>
    </row>
    <row r="434" spans="1:34" x14ac:dyDescent="0.2">
      <c r="A434" s="347">
        <f t="shared" ca="1" si="180"/>
        <v>1E-4</v>
      </c>
      <c r="B434" s="304">
        <f t="shared" ca="1" si="181"/>
        <v>33.405200000000356</v>
      </c>
      <c r="D434" s="306">
        <f t="shared" ca="1" si="182"/>
        <v>-0.71444490305353126</v>
      </c>
      <c r="E434" s="307">
        <f t="shared" ca="1" si="183"/>
        <v>-1.2181015689244443</v>
      </c>
      <c r="F434" s="304">
        <f t="shared" ca="1" si="184"/>
        <v>1.4121625089611189</v>
      </c>
      <c r="G434" s="306">
        <f t="shared" ca="1" si="185"/>
        <v>8.6203835195822869</v>
      </c>
      <c r="H434" s="307">
        <f t="shared" ca="1" si="186"/>
        <v>-103.66952047815077</v>
      </c>
      <c r="I434" s="304">
        <f t="shared" ca="1" si="187"/>
        <v>104.02730645457666</v>
      </c>
      <c r="J434" s="306">
        <f t="shared" ca="1" si="188"/>
        <v>717.43751684692904</v>
      </c>
      <c r="K434" s="307">
        <f t="shared" ca="1" si="189"/>
        <v>-8.6391159399631174</v>
      </c>
      <c r="L434" s="304">
        <f t="shared" ca="1" si="174"/>
        <v>717.48952947322641</v>
      </c>
      <c r="M434" s="306">
        <f t="shared" ca="1" si="190"/>
        <v>-1.4878346481811513</v>
      </c>
      <c r="N434" s="304">
        <f t="shared" ca="1" si="191"/>
        <v>-85.246645954111656</v>
      </c>
      <c r="P434" s="310">
        <f t="shared" ca="1" si="192"/>
        <v>23</v>
      </c>
      <c r="Q434" s="304">
        <f t="shared" ca="1" si="193"/>
        <v>0</v>
      </c>
      <c r="R434" s="306">
        <f t="shared" ca="1" si="194"/>
        <v>0</v>
      </c>
      <c r="S434" s="307">
        <f t="shared" ca="1" si="195"/>
        <v>4.9930000000000021</v>
      </c>
      <c r="T434" s="304">
        <f t="shared" ca="1" si="175"/>
        <v>48.981330000000021</v>
      </c>
      <c r="U434" s="311">
        <f t="shared" ca="1" si="176"/>
        <v>0</v>
      </c>
      <c r="V434" s="306">
        <f t="shared" ca="1" si="177"/>
        <v>1.2260587490354291</v>
      </c>
      <c r="W434" s="304">
        <f t="shared" ca="1" si="178"/>
        <v>43.047546804167318</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1.154707878967999</v>
      </c>
      <c r="AH434" s="304">
        <f t="shared" ca="1" si="202"/>
        <v>-8.6215514943319658</v>
      </c>
    </row>
    <row r="435" spans="1:34" x14ac:dyDescent="0.2">
      <c r="A435" s="347">
        <f t="shared" ca="1" si="180"/>
        <v>1E-4</v>
      </c>
      <c r="B435" s="304">
        <f t="shared" ca="1" si="181"/>
        <v>33.405300000000359</v>
      </c>
      <c r="D435" s="306">
        <f t="shared" ca="1" si="182"/>
        <v>-0.71444051557473232</v>
      </c>
      <c r="E435" s="307">
        <f t="shared" ca="1" si="183"/>
        <v>-1.2180730292862663</v>
      </c>
      <c r="F435" s="304">
        <f t="shared" ca="1" si="184"/>
        <v>1.4121356715872986</v>
      </c>
      <c r="G435" s="306">
        <f t="shared" ca="1" si="185"/>
        <v>8.6203120755307285</v>
      </c>
      <c r="H435" s="307">
        <f t="shared" ca="1" si="186"/>
        <v>-103.6696422854537</v>
      </c>
      <c r="I435" s="304">
        <f t="shared" ca="1" si="187"/>
        <v>104.02742192265207</v>
      </c>
      <c r="J435" s="306">
        <f t="shared" ca="1" si="188"/>
        <v>717.43751684692904</v>
      </c>
      <c r="K435" s="307">
        <f t="shared" ca="1" si="189"/>
        <v>-8.6494828981012972</v>
      </c>
      <c r="L435" s="304">
        <f t="shared" ca="1" si="174"/>
        <v>717.48965437411857</v>
      </c>
      <c r="M435" s="306">
        <f t="shared" ca="1" si="190"/>
        <v>-1.4878354296297309</v>
      </c>
      <c r="N435" s="304">
        <f t="shared" ca="1" si="191"/>
        <v>-85.246690727817167</v>
      </c>
      <c r="P435" s="310">
        <f t="shared" ca="1" si="192"/>
        <v>23</v>
      </c>
      <c r="Q435" s="304">
        <f t="shared" ca="1" si="193"/>
        <v>0</v>
      </c>
      <c r="R435" s="306">
        <f t="shared" ca="1" si="194"/>
        <v>0</v>
      </c>
      <c r="S435" s="307">
        <f t="shared" ca="1" si="195"/>
        <v>4.9930000000000021</v>
      </c>
      <c r="T435" s="304">
        <f t="shared" ca="1" si="175"/>
        <v>48.981330000000021</v>
      </c>
      <c r="U435" s="311">
        <f t="shared" ca="1" si="176"/>
        <v>0</v>
      </c>
      <c r="V435" s="306">
        <f t="shared" ca="1" si="177"/>
        <v>1.2260600200862979</v>
      </c>
      <c r="W435" s="304">
        <f t="shared" ca="1" si="178"/>
        <v>43.047686995266837</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1.1546804363308478</v>
      </c>
      <c r="AH435" s="304">
        <f t="shared" ca="1" si="202"/>
        <v>-8.6215795722345892</v>
      </c>
    </row>
    <row r="436" spans="1:34" x14ac:dyDescent="0.2">
      <c r="A436" s="347">
        <f t="shared" ca="1" si="180"/>
        <v>1E-4</v>
      </c>
      <c r="B436" s="304">
        <f t="shared" ca="1" si="181"/>
        <v>33.405400000000363</v>
      </c>
      <c r="D436" s="306">
        <f t="shared" ca="1" si="182"/>
        <v>-0.71443612809130808</v>
      </c>
      <c r="E436" s="307">
        <f t="shared" ca="1" si="183"/>
        <v>-1.2180444900284595</v>
      </c>
      <c r="F436" s="304">
        <f t="shared" ca="1" si="184"/>
        <v>1.4121088346196231</v>
      </c>
      <c r="G436" s="306">
        <f t="shared" ca="1" si="185"/>
        <v>8.6202406319179197</v>
      </c>
      <c r="H436" s="307">
        <f t="shared" ca="1" si="186"/>
        <v>-103.66976408990271</v>
      </c>
      <c r="I436" s="304">
        <f t="shared" ca="1" si="187"/>
        <v>104.02753738798323</v>
      </c>
      <c r="J436" s="306">
        <f t="shared" ca="1" si="188"/>
        <v>717.43751684692904</v>
      </c>
      <c r="K436" s="307">
        <f t="shared" ca="1" si="189"/>
        <v>-8.6598498684200642</v>
      </c>
      <c r="L436" s="304">
        <f t="shared" ca="1" si="174"/>
        <v>717.48977942492752</v>
      </c>
      <c r="M436" s="306">
        <f t="shared" ca="1" si="190"/>
        <v>-1.4878362110700993</v>
      </c>
      <c r="N436" s="304">
        <f t="shared" ca="1" si="191"/>
        <v>-85.246735501052228</v>
      </c>
      <c r="P436" s="310">
        <f t="shared" ca="1" si="192"/>
        <v>23</v>
      </c>
      <c r="Q436" s="304">
        <f t="shared" ca="1" si="193"/>
        <v>0</v>
      </c>
      <c r="R436" s="306">
        <f t="shared" ca="1" si="194"/>
        <v>0</v>
      </c>
      <c r="S436" s="307">
        <f t="shared" ca="1" si="195"/>
        <v>4.9930000000000021</v>
      </c>
      <c r="T436" s="304">
        <f t="shared" ca="1" si="175"/>
        <v>48.981330000000021</v>
      </c>
      <c r="U436" s="311">
        <f t="shared" ca="1" si="176"/>
        <v>0</v>
      </c>
      <c r="V436" s="306">
        <f t="shared" ca="1" si="177"/>
        <v>1.2260612911399786</v>
      </c>
      <c r="W436" s="304">
        <f t="shared" ca="1" si="178"/>
        <v>43.04782718449809</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1.154652994055235</v>
      </c>
      <c r="AH436" s="304">
        <f t="shared" ca="1" si="202"/>
        <v>-8.6216076497630318</v>
      </c>
    </row>
    <row r="437" spans="1:34" x14ac:dyDescent="0.2">
      <c r="A437" s="347">
        <f t="shared" ca="1" si="180"/>
        <v>1E-4</v>
      </c>
      <c r="B437" s="304">
        <f t="shared" ca="1" si="181"/>
        <v>33.405500000000366</v>
      </c>
      <c r="D437" s="306">
        <f t="shared" ca="1" si="182"/>
        <v>-0.71443174060326087</v>
      </c>
      <c r="E437" s="307">
        <f t="shared" ca="1" si="183"/>
        <v>-1.2180159511510169</v>
      </c>
      <c r="F437" s="304">
        <f t="shared" ca="1" si="184"/>
        <v>1.4120819980580879</v>
      </c>
      <c r="G437" s="306">
        <f t="shared" ca="1" si="185"/>
        <v>8.6201691887438585</v>
      </c>
      <c r="H437" s="307">
        <f t="shared" ca="1" si="186"/>
        <v>-103.66988589149783</v>
      </c>
      <c r="I437" s="304">
        <f t="shared" ca="1" si="187"/>
        <v>104.02765285057022</v>
      </c>
      <c r="J437" s="306">
        <f t="shared" ca="1" si="188"/>
        <v>717.43751684692904</v>
      </c>
      <c r="K437" s="307">
        <f t="shared" ca="1" si="189"/>
        <v>-8.6702168509191342</v>
      </c>
      <c r="L437" s="304">
        <f t="shared" ca="1" si="174"/>
        <v>717.48990462565359</v>
      </c>
      <c r="M437" s="306">
        <f t="shared" ca="1" si="190"/>
        <v>-1.4878369925022565</v>
      </c>
      <c r="N437" s="304">
        <f t="shared" ca="1" si="191"/>
        <v>-85.24678027381681</v>
      </c>
      <c r="P437" s="310">
        <f t="shared" ca="1" si="192"/>
        <v>23</v>
      </c>
      <c r="Q437" s="304">
        <f t="shared" ca="1" si="193"/>
        <v>0</v>
      </c>
      <c r="R437" s="306">
        <f t="shared" ca="1" si="194"/>
        <v>0</v>
      </c>
      <c r="S437" s="307">
        <f t="shared" ca="1" si="195"/>
        <v>4.9930000000000021</v>
      </c>
      <c r="T437" s="304">
        <f t="shared" ca="1" si="175"/>
        <v>48.981330000000021</v>
      </c>
      <c r="U437" s="311">
        <f t="shared" ca="1" si="176"/>
        <v>0</v>
      </c>
      <c r="V437" s="306">
        <f t="shared" ca="1" si="177"/>
        <v>1.2260625621964707</v>
      </c>
      <c r="W437" s="304">
        <f t="shared" ca="1" si="178"/>
        <v>43.04796737186112</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1.1546255521411499</v>
      </c>
      <c r="AH437" s="304">
        <f t="shared" ca="1" si="202"/>
        <v>-8.6216357269172992</v>
      </c>
    </row>
    <row r="438" spans="1:34" x14ac:dyDescent="0.2">
      <c r="A438" s="347">
        <f t="shared" ca="1" si="180"/>
        <v>1E-4</v>
      </c>
      <c r="B438" s="304">
        <f t="shared" ca="1" si="181"/>
        <v>33.405600000000369</v>
      </c>
      <c r="D438" s="306">
        <f t="shared" ca="1" si="182"/>
        <v>-0.71442735311059247</v>
      </c>
      <c r="E438" s="307">
        <f t="shared" ca="1" si="183"/>
        <v>-1.2179874126539332</v>
      </c>
      <c r="F438" s="304">
        <f t="shared" ca="1" si="184"/>
        <v>1.4120551619026891</v>
      </c>
      <c r="G438" s="306">
        <f t="shared" ca="1" si="185"/>
        <v>8.6200977460085468</v>
      </c>
      <c r="H438" s="307">
        <f t="shared" ca="1" si="186"/>
        <v>-103.67000769023909</v>
      </c>
      <c r="I438" s="304">
        <f t="shared" ca="1" si="187"/>
        <v>104.02776831041302</v>
      </c>
      <c r="J438" s="306">
        <f t="shared" ca="1" si="188"/>
        <v>717.43751684692904</v>
      </c>
      <c r="K438" s="307">
        <f t="shared" ca="1" si="189"/>
        <v>-8.6805838455982212</v>
      </c>
      <c r="L438" s="304">
        <f t="shared" ca="1" si="174"/>
        <v>717.49002997629736</v>
      </c>
      <c r="M438" s="306">
        <f t="shared" ca="1" si="190"/>
        <v>-1.4878377739262028</v>
      </c>
      <c r="N438" s="304">
        <f t="shared" ca="1" si="191"/>
        <v>-85.246825046110942</v>
      </c>
      <c r="P438" s="310">
        <f t="shared" ca="1" si="192"/>
        <v>23</v>
      </c>
      <c r="Q438" s="304">
        <f t="shared" ca="1" si="193"/>
        <v>0</v>
      </c>
      <c r="R438" s="306">
        <f t="shared" ca="1" si="194"/>
        <v>0</v>
      </c>
      <c r="S438" s="307">
        <f t="shared" ca="1" si="195"/>
        <v>4.9930000000000021</v>
      </c>
      <c r="T438" s="304">
        <f t="shared" ca="1" si="175"/>
        <v>48.981330000000021</v>
      </c>
      <c r="U438" s="311">
        <f t="shared" ca="1" si="176"/>
        <v>0</v>
      </c>
      <c r="V438" s="306">
        <f t="shared" ca="1" si="177"/>
        <v>1.2260638332557747</v>
      </c>
      <c r="W438" s="304">
        <f t="shared" ca="1" si="178"/>
        <v>43.048107557355898</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1.1545981105885907</v>
      </c>
      <c r="AH438" s="304">
        <f t="shared" ca="1" si="202"/>
        <v>-8.6216638036973965</v>
      </c>
    </row>
    <row r="439" spans="1:34" x14ac:dyDescent="0.2">
      <c r="A439" s="347">
        <f t="shared" ca="1" si="180"/>
        <v>1E-4</v>
      </c>
      <c r="B439" s="304">
        <f t="shared" ca="1" si="181"/>
        <v>33.405700000000373</v>
      </c>
      <c r="D439" s="306">
        <f t="shared" ca="1" si="182"/>
        <v>-0.71442296561330243</v>
      </c>
      <c r="E439" s="307">
        <f t="shared" ca="1" si="183"/>
        <v>-1.2179588745372154</v>
      </c>
      <c r="F439" s="304">
        <f t="shared" ca="1" si="184"/>
        <v>1.4120283261534332</v>
      </c>
      <c r="G439" s="306">
        <f t="shared" ca="1" si="185"/>
        <v>8.6200263037119846</v>
      </c>
      <c r="H439" s="307">
        <f t="shared" ca="1" si="186"/>
        <v>-103.67012948612654</v>
      </c>
      <c r="I439" s="304">
        <f t="shared" ca="1" si="187"/>
        <v>104.02788376751172</v>
      </c>
      <c r="J439" s="306">
        <f t="shared" ca="1" si="188"/>
        <v>717.43751684692904</v>
      </c>
      <c r="K439" s="307">
        <f t="shared" ca="1" si="189"/>
        <v>-8.6909508524570391</v>
      </c>
      <c r="L439" s="304">
        <f t="shared" ca="1" si="174"/>
        <v>717.49015547685906</v>
      </c>
      <c r="M439" s="306">
        <f t="shared" ca="1" si="190"/>
        <v>-1.487838555341938</v>
      </c>
      <c r="N439" s="304">
        <f t="shared" ca="1" si="191"/>
        <v>-85.246869817934609</v>
      </c>
      <c r="P439" s="310">
        <f t="shared" ca="1" si="192"/>
        <v>23</v>
      </c>
      <c r="Q439" s="304">
        <f t="shared" ca="1" si="193"/>
        <v>0</v>
      </c>
      <c r="R439" s="306">
        <f t="shared" ca="1" si="194"/>
        <v>0</v>
      </c>
      <c r="S439" s="307">
        <f t="shared" ca="1" si="195"/>
        <v>4.9930000000000021</v>
      </c>
      <c r="T439" s="304">
        <f t="shared" ca="1" si="175"/>
        <v>48.981330000000021</v>
      </c>
      <c r="U439" s="311">
        <f t="shared" ca="1" si="176"/>
        <v>0</v>
      </c>
      <c r="V439" s="306">
        <f t="shared" ca="1" si="177"/>
        <v>1.2260651043178903</v>
      </c>
      <c r="W439" s="304">
        <f t="shared" ca="1" si="178"/>
        <v>43.048247740982497</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1.154570669397561</v>
      </c>
      <c r="AH439" s="304">
        <f t="shared" ca="1" si="202"/>
        <v>-8.6216918801033202</v>
      </c>
    </row>
    <row r="440" spans="1:34" x14ac:dyDescent="0.2">
      <c r="A440" s="347">
        <f t="shared" ca="1" si="180"/>
        <v>1E-4</v>
      </c>
      <c r="B440" s="304">
        <f t="shared" ca="1" si="181"/>
        <v>33.405800000000376</v>
      </c>
      <c r="D440" s="306">
        <f t="shared" ca="1" si="182"/>
        <v>-0.71441857811139342</v>
      </c>
      <c r="E440" s="307">
        <f t="shared" ca="1" si="183"/>
        <v>-1.2179303368008441</v>
      </c>
      <c r="F440" s="304">
        <f t="shared" ca="1" si="184"/>
        <v>1.4120014908103045</v>
      </c>
      <c r="G440" s="306">
        <f t="shared" ca="1" si="185"/>
        <v>8.6199548618541737</v>
      </c>
      <c r="H440" s="307">
        <f t="shared" ca="1" si="186"/>
        <v>-103.67025127916023</v>
      </c>
      <c r="I440" s="304">
        <f t="shared" ca="1" si="187"/>
        <v>104.02799922186635</v>
      </c>
      <c r="J440" s="306">
        <f t="shared" ca="1" si="188"/>
        <v>717.43751684692904</v>
      </c>
      <c r="K440" s="307">
        <f t="shared" ca="1" si="189"/>
        <v>-8.7013178714953039</v>
      </c>
      <c r="L440" s="304">
        <f t="shared" ca="1" si="174"/>
        <v>717.49028112733936</v>
      </c>
      <c r="M440" s="306">
        <f t="shared" ca="1" si="190"/>
        <v>-1.4878393367494627</v>
      </c>
      <c r="N440" s="304">
        <f t="shared" ca="1" si="191"/>
        <v>-85.246914589287854</v>
      </c>
      <c r="P440" s="310">
        <f t="shared" ca="1" si="192"/>
        <v>23</v>
      </c>
      <c r="Q440" s="304">
        <f t="shared" ca="1" si="193"/>
        <v>0</v>
      </c>
      <c r="R440" s="306">
        <f t="shared" ca="1" si="194"/>
        <v>0</v>
      </c>
      <c r="S440" s="307">
        <f t="shared" ca="1" si="195"/>
        <v>4.9930000000000021</v>
      </c>
      <c r="T440" s="304">
        <f t="shared" ca="1" si="175"/>
        <v>48.981330000000021</v>
      </c>
      <c r="U440" s="311">
        <f t="shared" ca="1" si="176"/>
        <v>0</v>
      </c>
      <c r="V440" s="306">
        <f t="shared" ca="1" si="177"/>
        <v>1.2260663753828172</v>
      </c>
      <c r="W440" s="304">
        <f t="shared" ca="1" si="178"/>
        <v>43.048387922740893</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1.1545432285680466</v>
      </c>
      <c r="AH440" s="304">
        <f t="shared" ca="1" si="202"/>
        <v>-8.6217199561350846</v>
      </c>
    </row>
    <row r="441" spans="1:34" x14ac:dyDescent="0.2">
      <c r="A441" s="347">
        <f t="shared" ca="1" si="180"/>
        <v>1E-4</v>
      </c>
      <c r="B441" s="304">
        <f t="shared" ca="1" si="181"/>
        <v>33.405900000000379</v>
      </c>
      <c r="D441" s="306">
        <f t="shared" ca="1" si="182"/>
        <v>-0.71441419060486278</v>
      </c>
      <c r="E441" s="307">
        <f t="shared" ca="1" si="183"/>
        <v>-1.217901799444828</v>
      </c>
      <c r="F441" s="304">
        <f t="shared" ca="1" si="184"/>
        <v>1.4119746558733097</v>
      </c>
      <c r="G441" s="306">
        <f t="shared" ca="1" si="185"/>
        <v>8.619883420435114</v>
      </c>
      <c r="H441" s="307">
        <f t="shared" ca="1" si="186"/>
        <v>-103.67037306934017</v>
      </c>
      <c r="I441" s="304">
        <f t="shared" ca="1" si="187"/>
        <v>104.02811467347692</v>
      </c>
      <c r="J441" s="306">
        <f t="shared" ca="1" si="188"/>
        <v>717.43751684692904</v>
      </c>
      <c r="K441" s="307">
        <f t="shared" ca="1" si="189"/>
        <v>-8.7116849027127294</v>
      </c>
      <c r="L441" s="304">
        <f t="shared" ca="1" si="174"/>
        <v>717.49040692773849</v>
      </c>
      <c r="M441" s="306">
        <f t="shared" ca="1" si="190"/>
        <v>-1.4878401181487766</v>
      </c>
      <c r="N441" s="304">
        <f t="shared" ca="1" si="191"/>
        <v>-85.246959360170663</v>
      </c>
      <c r="P441" s="310">
        <f t="shared" ca="1" si="192"/>
        <v>23</v>
      </c>
      <c r="Q441" s="304">
        <f t="shared" ca="1" si="193"/>
        <v>0</v>
      </c>
      <c r="R441" s="306">
        <f t="shared" ca="1" si="194"/>
        <v>0</v>
      </c>
      <c r="S441" s="307">
        <f t="shared" ca="1" si="195"/>
        <v>4.9930000000000021</v>
      </c>
      <c r="T441" s="304">
        <f t="shared" ca="1" si="175"/>
        <v>48.981330000000021</v>
      </c>
      <c r="U441" s="311">
        <f t="shared" ca="1" si="176"/>
        <v>0</v>
      </c>
      <c r="V441" s="306">
        <f t="shared" ca="1" si="177"/>
        <v>1.2260676464505553</v>
      </c>
      <c r="W441" s="304">
        <f t="shared" ca="1" si="178"/>
        <v>43.048528102631096</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1.1545157881000527</v>
      </c>
      <c r="AH441" s="304">
        <f t="shared" ca="1" si="202"/>
        <v>-8.6217480317926842</v>
      </c>
    </row>
    <row r="442" spans="1:34" x14ac:dyDescent="0.2">
      <c r="A442" s="347">
        <f t="shared" ca="1" si="180"/>
        <v>1E-4</v>
      </c>
      <c r="B442" s="304">
        <f t="shared" ca="1" si="181"/>
        <v>33.406000000000382</v>
      </c>
      <c r="D442" s="306">
        <f t="shared" ca="1" si="182"/>
        <v>-0.71440980309371427</v>
      </c>
      <c r="E442" s="307">
        <f t="shared" ca="1" si="183"/>
        <v>-1.2178732624691637</v>
      </c>
      <c r="F442" s="304">
        <f t="shared" ca="1" si="184"/>
        <v>1.4119478213424475</v>
      </c>
      <c r="G442" s="306">
        <f t="shared" ca="1" si="185"/>
        <v>8.6198119794548038</v>
      </c>
      <c r="H442" s="307">
        <f t="shared" ca="1" si="186"/>
        <v>-103.67049485666642</v>
      </c>
      <c r="I442" s="304">
        <f t="shared" ca="1" si="187"/>
        <v>104.02823012234349</v>
      </c>
      <c r="J442" s="306">
        <f t="shared" ca="1" si="188"/>
        <v>717.43751684692904</v>
      </c>
      <c r="K442" s="307">
        <f t="shared" ca="1" si="189"/>
        <v>-8.7220519461090298</v>
      </c>
      <c r="L442" s="304">
        <f t="shared" ca="1" si="174"/>
        <v>717.49053287805702</v>
      </c>
      <c r="M442" s="306">
        <f t="shared" ca="1" si="190"/>
        <v>-1.4878408995398797</v>
      </c>
      <c r="N442" s="304">
        <f t="shared" ca="1" si="191"/>
        <v>-85.247004130583022</v>
      </c>
      <c r="P442" s="310">
        <f t="shared" ca="1" si="192"/>
        <v>23</v>
      </c>
      <c r="Q442" s="304">
        <f t="shared" ca="1" si="193"/>
        <v>0</v>
      </c>
      <c r="R442" s="306">
        <f t="shared" ca="1" si="194"/>
        <v>0</v>
      </c>
      <c r="S442" s="307">
        <f t="shared" ca="1" si="195"/>
        <v>4.9930000000000021</v>
      </c>
      <c r="T442" s="304">
        <f t="shared" ca="1" si="175"/>
        <v>48.981330000000021</v>
      </c>
      <c r="U442" s="311">
        <f t="shared" ca="1" si="176"/>
        <v>0</v>
      </c>
      <c r="V442" s="306">
        <f t="shared" ca="1" si="177"/>
        <v>1.2260689175211055</v>
      </c>
      <c r="W442" s="304">
        <f t="shared" ca="1" si="178"/>
        <v>43.048668280653175</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1.1544883479935777</v>
      </c>
      <c r="AH442" s="304">
        <f t="shared" ca="1" si="202"/>
        <v>-8.6217761070761227</v>
      </c>
    </row>
    <row r="443" spans="1:34" x14ac:dyDescent="0.2">
      <c r="A443" s="347">
        <f t="shared" ca="1" si="180"/>
        <v>1E-4</v>
      </c>
      <c r="B443" s="304">
        <f t="shared" ca="1" si="181"/>
        <v>33.406100000000386</v>
      </c>
      <c r="D443" s="306">
        <f t="shared" ca="1" si="182"/>
        <v>-0.71440541557795045</v>
      </c>
      <c r="E443" s="307">
        <f t="shared" ca="1" si="183"/>
        <v>-1.2178447258738387</v>
      </c>
      <c r="F443" s="304">
        <f t="shared" ca="1" si="184"/>
        <v>1.411920987217709</v>
      </c>
      <c r="G443" s="306">
        <f t="shared" ca="1" si="185"/>
        <v>8.6197405389132467</v>
      </c>
      <c r="H443" s="307">
        <f t="shared" ca="1" si="186"/>
        <v>-103.67061664113901</v>
      </c>
      <c r="I443" s="304">
        <f t="shared" ca="1" si="187"/>
        <v>104.02834556846607</v>
      </c>
      <c r="J443" s="306">
        <f t="shared" ca="1" si="188"/>
        <v>717.43751684692904</v>
      </c>
      <c r="K443" s="307">
        <f t="shared" ca="1" si="189"/>
        <v>-8.7324190016839207</v>
      </c>
      <c r="L443" s="304">
        <f t="shared" ca="1" si="174"/>
        <v>717.49065897829541</v>
      </c>
      <c r="M443" s="306">
        <f t="shared" ca="1" si="190"/>
        <v>-1.4878416809227728</v>
      </c>
      <c r="N443" s="304">
        <f t="shared" ca="1" si="191"/>
        <v>-85.247048900524973</v>
      </c>
      <c r="P443" s="310">
        <f t="shared" ca="1" si="192"/>
        <v>23</v>
      </c>
      <c r="Q443" s="304">
        <f t="shared" ca="1" si="193"/>
        <v>0</v>
      </c>
      <c r="R443" s="306">
        <f t="shared" ca="1" si="194"/>
        <v>0</v>
      </c>
      <c r="S443" s="307">
        <f t="shared" ca="1" si="195"/>
        <v>4.9930000000000021</v>
      </c>
      <c r="T443" s="304">
        <f t="shared" ca="1" si="175"/>
        <v>48.981330000000021</v>
      </c>
      <c r="U443" s="311">
        <f t="shared" ca="1" si="176"/>
        <v>0</v>
      </c>
      <c r="V443" s="306">
        <f t="shared" ca="1" si="177"/>
        <v>1.2260701885944674</v>
      </c>
      <c r="W443" s="304">
        <f t="shared" ca="1" si="178"/>
        <v>43.048808456807087</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1.1544609082486073</v>
      </c>
      <c r="AH443" s="304">
        <f t="shared" ca="1" si="202"/>
        <v>-8.6218041819854108</v>
      </c>
    </row>
    <row r="444" spans="1:34" x14ac:dyDescent="0.2">
      <c r="A444" s="347">
        <f t="shared" ca="1" si="180"/>
        <v>1E-4</v>
      </c>
      <c r="B444" s="304">
        <f t="shared" ca="1" si="181"/>
        <v>33.406200000000389</v>
      </c>
      <c r="D444" s="306">
        <f t="shared" ca="1" si="182"/>
        <v>-0.71440102805756656</v>
      </c>
      <c r="E444" s="307">
        <f t="shared" ca="1" si="183"/>
        <v>-1.2178161896588584</v>
      </c>
      <c r="F444" s="304">
        <f t="shared" ca="1" si="184"/>
        <v>1.4118941534990959</v>
      </c>
      <c r="G444" s="306">
        <f t="shared" ca="1" si="185"/>
        <v>8.6196690988104407</v>
      </c>
      <c r="H444" s="307">
        <f t="shared" ca="1" si="186"/>
        <v>-103.67073842275798</v>
      </c>
      <c r="I444" s="304">
        <f t="shared" ca="1" si="187"/>
        <v>104.02846101184471</v>
      </c>
      <c r="J444" s="306">
        <f t="shared" ca="1" si="188"/>
        <v>717.43751684692904</v>
      </c>
      <c r="K444" s="307">
        <f t="shared" ca="1" si="189"/>
        <v>-8.7427860694371162</v>
      </c>
      <c r="L444" s="304">
        <f t="shared" ca="1" si="174"/>
        <v>717.490785228454</v>
      </c>
      <c r="M444" s="306">
        <f t="shared" ca="1" si="190"/>
        <v>-1.4878424622974553</v>
      </c>
      <c r="N444" s="304">
        <f t="shared" ca="1" si="191"/>
        <v>-85.247093669996502</v>
      </c>
      <c r="P444" s="310">
        <f t="shared" ca="1" si="192"/>
        <v>23</v>
      </c>
      <c r="Q444" s="304">
        <f t="shared" ca="1" si="193"/>
        <v>0</v>
      </c>
      <c r="R444" s="306">
        <f t="shared" ca="1" si="194"/>
        <v>0</v>
      </c>
      <c r="S444" s="307">
        <f t="shared" ca="1" si="195"/>
        <v>4.9930000000000021</v>
      </c>
      <c r="T444" s="304">
        <f t="shared" ca="1" si="175"/>
        <v>48.981330000000021</v>
      </c>
      <c r="U444" s="311">
        <f t="shared" ca="1" si="176"/>
        <v>0</v>
      </c>
      <c r="V444" s="306">
        <f t="shared" ca="1" si="177"/>
        <v>1.2260714596706401</v>
      </c>
      <c r="W444" s="304">
        <f t="shared" ca="1" si="178"/>
        <v>43.048948631092863</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1.1544334688651539</v>
      </c>
      <c r="AH444" s="304">
        <f t="shared" ca="1" si="202"/>
        <v>-8.621832256520543</v>
      </c>
    </row>
    <row r="445" spans="1:34" x14ac:dyDescent="0.2">
      <c r="A445" s="347">
        <f t="shared" ca="1" si="180"/>
        <v>1E-4</v>
      </c>
      <c r="B445" s="304">
        <f t="shared" ca="1" si="181"/>
        <v>33.406300000000392</v>
      </c>
      <c r="D445" s="306">
        <f t="shared" ca="1" si="182"/>
        <v>-0.71439664053256835</v>
      </c>
      <c r="E445" s="307">
        <f t="shared" ca="1" si="183"/>
        <v>-1.2177876538242227</v>
      </c>
      <c r="F445" s="304">
        <f t="shared" ca="1" si="184"/>
        <v>1.4118673201866119</v>
      </c>
      <c r="G445" s="306">
        <f t="shared" ca="1" si="185"/>
        <v>8.6195976591463879</v>
      </c>
      <c r="H445" s="307">
        <f t="shared" ca="1" si="186"/>
        <v>-103.67086020152335</v>
      </c>
      <c r="I445" s="304">
        <f t="shared" ca="1" si="187"/>
        <v>104.02857645247944</v>
      </c>
      <c r="J445" s="306">
        <f t="shared" ca="1" si="188"/>
        <v>717.43751684692904</v>
      </c>
      <c r="K445" s="307">
        <f t="shared" ca="1" si="189"/>
        <v>-8.7531531493683303</v>
      </c>
      <c r="L445" s="304">
        <f t="shared" ca="1" si="174"/>
        <v>717.49091162853335</v>
      </c>
      <c r="M445" s="306">
        <f t="shared" ca="1" si="190"/>
        <v>-1.4878432436639277</v>
      </c>
      <c r="N445" s="304">
        <f t="shared" ca="1" si="191"/>
        <v>-85.247138438997624</v>
      </c>
      <c r="P445" s="310">
        <f t="shared" ca="1" si="192"/>
        <v>23</v>
      </c>
      <c r="Q445" s="304">
        <f t="shared" ca="1" si="193"/>
        <v>0</v>
      </c>
      <c r="R445" s="306">
        <f t="shared" ca="1" si="194"/>
        <v>0</v>
      </c>
      <c r="S445" s="307">
        <f t="shared" ca="1" si="195"/>
        <v>4.9930000000000021</v>
      </c>
      <c r="T445" s="304">
        <f t="shared" ca="1" si="175"/>
        <v>48.981330000000021</v>
      </c>
      <c r="U445" s="311">
        <f t="shared" ca="1" si="176"/>
        <v>0</v>
      </c>
      <c r="V445" s="306">
        <f t="shared" ca="1" si="177"/>
        <v>1.2260727307496249</v>
      </c>
      <c r="W445" s="304">
        <f t="shared" ca="1" si="178"/>
        <v>43.049088803510529</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1.1544060298432068</v>
      </c>
      <c r="AH445" s="304">
        <f t="shared" ca="1" si="202"/>
        <v>-8.6218603306815229</v>
      </c>
    </row>
    <row r="446" spans="1:34" x14ac:dyDescent="0.2">
      <c r="A446" s="347">
        <f t="shared" ca="1" si="180"/>
        <v>1E-4</v>
      </c>
      <c r="B446" s="304">
        <f t="shared" ca="1" si="181"/>
        <v>33.406400000000396</v>
      </c>
      <c r="D446" s="306">
        <f t="shared" ca="1" si="182"/>
        <v>-0.71439225300295428</v>
      </c>
      <c r="E446" s="307">
        <f t="shared" ca="1" si="183"/>
        <v>-1.2177591183699192</v>
      </c>
      <c r="F446" s="304">
        <f t="shared" ca="1" si="184"/>
        <v>1.411840487280245</v>
      </c>
      <c r="G446" s="306">
        <f t="shared" ca="1" si="185"/>
        <v>8.619526219921088</v>
      </c>
      <c r="H446" s="307">
        <f t="shared" ca="1" si="186"/>
        <v>-103.67098197743519</v>
      </c>
      <c r="I446" s="304">
        <f t="shared" ca="1" si="187"/>
        <v>104.02869189037031</v>
      </c>
      <c r="J446" s="306">
        <f t="shared" ca="1" si="188"/>
        <v>717.43751684692904</v>
      </c>
      <c r="K446" s="307">
        <f t="shared" ca="1" si="189"/>
        <v>-8.7635202414772788</v>
      </c>
      <c r="L446" s="304">
        <f t="shared" ca="1" si="174"/>
        <v>717.49103817853393</v>
      </c>
      <c r="M446" s="306">
        <f t="shared" ca="1" si="190"/>
        <v>-1.48784402502219</v>
      </c>
      <c r="N446" s="304">
        <f t="shared" ca="1" si="191"/>
        <v>-85.247183207528337</v>
      </c>
      <c r="P446" s="310">
        <f t="shared" ca="1" si="192"/>
        <v>23</v>
      </c>
      <c r="Q446" s="304">
        <f t="shared" ca="1" si="193"/>
        <v>0</v>
      </c>
      <c r="R446" s="306">
        <f t="shared" ca="1" si="194"/>
        <v>0</v>
      </c>
      <c r="S446" s="307">
        <f t="shared" ca="1" si="195"/>
        <v>4.9930000000000021</v>
      </c>
      <c r="T446" s="304">
        <f t="shared" ca="1" si="175"/>
        <v>48.981330000000021</v>
      </c>
      <c r="U446" s="311">
        <f t="shared" ca="1" si="176"/>
        <v>0</v>
      </c>
      <c r="V446" s="306">
        <f t="shared" ca="1" si="177"/>
        <v>1.2260740018314207</v>
      </c>
      <c r="W446" s="304">
        <f t="shared" ca="1" si="178"/>
        <v>43.049228974060085</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1.1543785911827626</v>
      </c>
      <c r="AH446" s="304">
        <f t="shared" ca="1" si="202"/>
        <v>-8.6218884044683577</v>
      </c>
    </row>
    <row r="447" spans="1:34" x14ac:dyDescent="0.2">
      <c r="A447" s="347">
        <f t="shared" ca="1" si="180"/>
        <v>1E-4</v>
      </c>
      <c r="B447" s="304">
        <f t="shared" ca="1" si="181"/>
        <v>33.406500000000399</v>
      </c>
      <c r="D447" s="306">
        <f t="shared" ca="1" si="182"/>
        <v>-0.71438786546872579</v>
      </c>
      <c r="E447" s="307">
        <f t="shared" ca="1" si="183"/>
        <v>-1.2177305832959497</v>
      </c>
      <c r="F447" s="304">
        <f t="shared" ca="1" si="184"/>
        <v>1.4118136547799982</v>
      </c>
      <c r="G447" s="306">
        <f t="shared" ca="1" si="185"/>
        <v>8.6194547811345412</v>
      </c>
      <c r="H447" s="307">
        <f t="shared" ca="1" si="186"/>
        <v>-103.67110375049351</v>
      </c>
      <c r="I447" s="304">
        <f t="shared" ca="1" si="187"/>
        <v>104.02880732551735</v>
      </c>
      <c r="J447" s="306">
        <f t="shared" ca="1" si="188"/>
        <v>717.43751684692904</v>
      </c>
      <c r="K447" s="307">
        <f t="shared" ca="1" si="189"/>
        <v>-8.7738873457636757</v>
      </c>
      <c r="L447" s="304">
        <f t="shared" ca="1" si="174"/>
        <v>717.49116487845606</v>
      </c>
      <c r="M447" s="306">
        <f t="shared" ca="1" si="190"/>
        <v>-1.4878448063722425</v>
      </c>
      <c r="N447" s="304">
        <f t="shared" ca="1" si="191"/>
        <v>-85.247227975588672</v>
      </c>
      <c r="P447" s="310">
        <f t="shared" ca="1" si="192"/>
        <v>23</v>
      </c>
      <c r="Q447" s="304">
        <f t="shared" ca="1" si="193"/>
        <v>0</v>
      </c>
      <c r="R447" s="306">
        <f t="shared" ca="1" si="194"/>
        <v>0</v>
      </c>
      <c r="S447" s="307">
        <f t="shared" ca="1" si="195"/>
        <v>4.9930000000000021</v>
      </c>
      <c r="T447" s="304">
        <f t="shared" ca="1" si="175"/>
        <v>48.981330000000021</v>
      </c>
      <c r="U447" s="311">
        <f t="shared" ca="1" si="176"/>
        <v>0</v>
      </c>
      <c r="V447" s="306">
        <f t="shared" ca="1" si="177"/>
        <v>1.2260752729160278</v>
      </c>
      <c r="W447" s="304">
        <f t="shared" ca="1" si="178"/>
        <v>43.049369142741561</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1.1543511528838231</v>
      </c>
      <c r="AH447" s="304">
        <f t="shared" ca="1" si="202"/>
        <v>-8.6219164778810473</v>
      </c>
    </row>
    <row r="448" spans="1:34" x14ac:dyDescent="0.2">
      <c r="A448" s="347">
        <f t="shared" ca="1" si="180"/>
        <v>1E-4</v>
      </c>
      <c r="B448" s="304">
        <f t="shared" ca="1" si="181"/>
        <v>33.406600000000402</v>
      </c>
      <c r="D448" s="306">
        <f t="shared" ca="1" si="182"/>
        <v>-0.71438347792988288</v>
      </c>
      <c r="E448" s="307">
        <f t="shared" ca="1" si="183"/>
        <v>-1.2177020486023125</v>
      </c>
      <c r="F448" s="304">
        <f t="shared" ca="1" si="184"/>
        <v>1.4117868226858699</v>
      </c>
      <c r="G448" s="306">
        <f t="shared" ca="1" si="185"/>
        <v>8.6193833427867474</v>
      </c>
      <c r="H448" s="307">
        <f t="shared" ca="1" si="186"/>
        <v>-103.67122552069837</v>
      </c>
      <c r="I448" s="304">
        <f t="shared" ca="1" si="187"/>
        <v>104.0289227579206</v>
      </c>
      <c r="J448" s="306">
        <f t="shared" ca="1" si="188"/>
        <v>717.43751684692904</v>
      </c>
      <c r="K448" s="307">
        <f t="shared" ca="1" si="189"/>
        <v>-8.7842544622272349</v>
      </c>
      <c r="L448" s="304">
        <f t="shared" ca="1" si="174"/>
        <v>717.49129172830021</v>
      </c>
      <c r="M448" s="306">
        <f t="shared" ca="1" si="190"/>
        <v>-1.487845587714085</v>
      </c>
      <c r="N448" s="304">
        <f t="shared" ca="1" si="191"/>
        <v>-85.247272743178598</v>
      </c>
      <c r="P448" s="310">
        <f t="shared" ca="1" si="192"/>
        <v>23</v>
      </c>
      <c r="Q448" s="304">
        <f t="shared" ca="1" si="193"/>
        <v>0</v>
      </c>
      <c r="R448" s="306">
        <f t="shared" ca="1" si="194"/>
        <v>0</v>
      </c>
      <c r="S448" s="307">
        <f t="shared" ca="1" si="195"/>
        <v>4.9930000000000021</v>
      </c>
      <c r="T448" s="304">
        <f t="shared" ca="1" si="175"/>
        <v>48.981330000000021</v>
      </c>
      <c r="U448" s="311">
        <f t="shared" ca="1" si="176"/>
        <v>0</v>
      </c>
      <c r="V448" s="306">
        <f t="shared" ca="1" si="177"/>
        <v>1.2260765440034465</v>
      </c>
      <c r="W448" s="304">
        <f t="shared" ca="1" si="178"/>
        <v>43.049509309554978</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1.1543237149463828</v>
      </c>
      <c r="AH448" s="304">
        <f t="shared" ca="1" si="202"/>
        <v>-8.6219445509195953</v>
      </c>
    </row>
    <row r="449" spans="1:34" x14ac:dyDescent="0.2">
      <c r="A449" s="347">
        <f t="shared" ca="1" si="180"/>
        <v>1E-4</v>
      </c>
      <c r="B449" s="304">
        <f t="shared" ca="1" si="181"/>
        <v>33.406700000000406</v>
      </c>
      <c r="D449" s="306">
        <f t="shared" ca="1" si="182"/>
        <v>-0.71437909038642777</v>
      </c>
      <c r="E449" s="307">
        <f t="shared" ca="1" si="183"/>
        <v>-1.2176735142889985</v>
      </c>
      <c r="F449" s="304">
        <f t="shared" ca="1" si="184"/>
        <v>1.4117599909978535</v>
      </c>
      <c r="G449" s="306">
        <f t="shared" ca="1" si="185"/>
        <v>8.6193119048777085</v>
      </c>
      <c r="H449" s="307">
        <f t="shared" ca="1" si="186"/>
        <v>-103.6713472880498</v>
      </c>
      <c r="I449" s="304">
        <f t="shared" ca="1" si="187"/>
        <v>104.0290381875801</v>
      </c>
      <c r="J449" s="306">
        <f t="shared" ca="1" si="188"/>
        <v>717.43751684692904</v>
      </c>
      <c r="K449" s="307">
        <f t="shared" ca="1" si="189"/>
        <v>-8.7946215908676724</v>
      </c>
      <c r="L449" s="304">
        <f t="shared" ca="1" si="174"/>
        <v>717.49141872806683</v>
      </c>
      <c r="M449" s="306">
        <f t="shared" ca="1" si="190"/>
        <v>-1.4878463690477177</v>
      </c>
      <c r="N449" s="304">
        <f t="shared" ca="1" si="191"/>
        <v>-85.247317510298146</v>
      </c>
      <c r="P449" s="310">
        <f t="shared" ca="1" si="192"/>
        <v>23</v>
      </c>
      <c r="Q449" s="304">
        <f t="shared" ca="1" si="193"/>
        <v>0</v>
      </c>
      <c r="R449" s="306">
        <f t="shared" ca="1" si="194"/>
        <v>0</v>
      </c>
      <c r="S449" s="307">
        <f t="shared" ca="1" si="195"/>
        <v>4.9930000000000021</v>
      </c>
      <c r="T449" s="304">
        <f t="shared" ca="1" si="175"/>
        <v>48.981330000000021</v>
      </c>
      <c r="U449" s="311">
        <f t="shared" ca="1" si="176"/>
        <v>0</v>
      </c>
      <c r="V449" s="306">
        <f t="shared" ca="1" si="177"/>
        <v>1.226077815093676</v>
      </c>
      <c r="W449" s="304">
        <f t="shared" ca="1" si="178"/>
        <v>43.049649474500335</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1.1542962773704328</v>
      </c>
      <c r="AH449" s="304">
        <f t="shared" ca="1" si="202"/>
        <v>-8.6219726235840088</v>
      </c>
    </row>
    <row r="450" spans="1:34" x14ac:dyDescent="0.2">
      <c r="A450" s="347">
        <f t="shared" ca="1" si="180"/>
        <v>1E-4</v>
      </c>
      <c r="B450" s="304">
        <f t="shared" ca="1" si="181"/>
        <v>33.406800000000409</v>
      </c>
      <c r="D450" s="306">
        <f t="shared" ca="1" si="182"/>
        <v>-0.71437470283836202</v>
      </c>
      <c r="E450" s="307">
        <f t="shared" ca="1" si="183"/>
        <v>-1.2176449803560079</v>
      </c>
      <c r="F450" s="304">
        <f t="shared" ca="1" si="184"/>
        <v>1.4117331597159501</v>
      </c>
      <c r="G450" s="306">
        <f t="shared" ca="1" si="185"/>
        <v>8.6192404674074243</v>
      </c>
      <c r="H450" s="307">
        <f t="shared" ca="1" si="186"/>
        <v>-103.67146905254783</v>
      </c>
      <c r="I450" s="304">
        <f t="shared" ca="1" si="187"/>
        <v>104.02915361449587</v>
      </c>
      <c r="J450" s="306">
        <f t="shared" ca="1" si="188"/>
        <v>717.43751684692904</v>
      </c>
      <c r="K450" s="307">
        <f t="shared" ca="1" si="189"/>
        <v>-8.804988731684702</v>
      </c>
      <c r="L450" s="304">
        <f t="shared" ca="1" si="174"/>
        <v>717.49154587775649</v>
      </c>
      <c r="M450" s="306">
        <f t="shared" ca="1" si="190"/>
        <v>-1.487847150373141</v>
      </c>
      <c r="N450" s="304">
        <f t="shared" ca="1" si="191"/>
        <v>-85.247362276947328</v>
      </c>
      <c r="P450" s="310">
        <f t="shared" ca="1" si="192"/>
        <v>23</v>
      </c>
      <c r="Q450" s="304">
        <f t="shared" ca="1" si="193"/>
        <v>0</v>
      </c>
      <c r="R450" s="306">
        <f t="shared" ca="1" si="194"/>
        <v>0</v>
      </c>
      <c r="S450" s="307">
        <f t="shared" ca="1" si="195"/>
        <v>4.9930000000000021</v>
      </c>
      <c r="T450" s="304">
        <f t="shared" ca="1" si="175"/>
        <v>48.981330000000021</v>
      </c>
      <c r="U450" s="311">
        <f t="shared" ca="1" si="176"/>
        <v>0</v>
      </c>
      <c r="V450" s="306">
        <f t="shared" ca="1" si="177"/>
        <v>1.226079086186717</v>
      </c>
      <c r="W450" s="304">
        <f t="shared" ca="1" si="178"/>
        <v>43.049789637577639</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1.1542688401559786</v>
      </c>
      <c r="AH450" s="304">
        <f t="shared" ca="1" si="202"/>
        <v>-8.6220006958742879</v>
      </c>
    </row>
    <row r="451" spans="1:34" x14ac:dyDescent="0.2">
      <c r="A451" s="347">
        <f t="shared" ca="1" si="180"/>
        <v>1E-4</v>
      </c>
      <c r="B451" s="304">
        <f t="shared" ca="1" si="181"/>
        <v>33.406900000000412</v>
      </c>
      <c r="D451" s="306">
        <f t="shared" ca="1" si="182"/>
        <v>-0.71437031528568318</v>
      </c>
      <c r="E451" s="307">
        <f t="shared" ca="1" si="183"/>
        <v>-1.2176164468033441</v>
      </c>
      <c r="F451" s="304">
        <f t="shared" ca="1" si="184"/>
        <v>1.4117063288401619</v>
      </c>
      <c r="G451" s="306">
        <f t="shared" ca="1" si="185"/>
        <v>8.619169030375895</v>
      </c>
      <c r="H451" s="307">
        <f t="shared" ca="1" si="186"/>
        <v>-103.67159081419251</v>
      </c>
      <c r="I451" s="304">
        <f t="shared" ca="1" si="187"/>
        <v>104.02926903866795</v>
      </c>
      <c r="J451" s="306">
        <f t="shared" ca="1" si="188"/>
        <v>717.43751684692904</v>
      </c>
      <c r="K451" s="307">
        <f t="shared" ca="1" si="189"/>
        <v>-8.8153558846780395</v>
      </c>
      <c r="L451" s="304">
        <f t="shared" ca="1" si="174"/>
        <v>717.49167317736942</v>
      </c>
      <c r="M451" s="306">
        <f t="shared" ca="1" si="190"/>
        <v>-1.4878479316903546</v>
      </c>
      <c r="N451" s="304">
        <f t="shared" ca="1" si="191"/>
        <v>-85.247407043126131</v>
      </c>
      <c r="P451" s="310">
        <f t="shared" ca="1" si="192"/>
        <v>23</v>
      </c>
      <c r="Q451" s="304">
        <f t="shared" ca="1" si="193"/>
        <v>0</v>
      </c>
      <c r="R451" s="306">
        <f t="shared" ca="1" si="194"/>
        <v>0</v>
      </c>
      <c r="S451" s="307">
        <f t="shared" ca="1" si="195"/>
        <v>4.9930000000000021</v>
      </c>
      <c r="T451" s="304">
        <f t="shared" ca="1" si="175"/>
        <v>48.981330000000021</v>
      </c>
      <c r="U451" s="311">
        <f t="shared" ca="1" si="176"/>
        <v>0</v>
      </c>
      <c r="V451" s="306">
        <f t="shared" ca="1" si="177"/>
        <v>1.2260803572825698</v>
      </c>
      <c r="W451" s="304">
        <f t="shared" ca="1" si="178"/>
        <v>43.049929798786948</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1.1542414033030202</v>
      </c>
      <c r="AH451" s="304">
        <f t="shared" ca="1" si="202"/>
        <v>-8.6220287677904306</v>
      </c>
    </row>
    <row r="452" spans="1:34" x14ac:dyDescent="0.2">
      <c r="A452" s="347">
        <f t="shared" ca="1" si="180"/>
        <v>1E-4</v>
      </c>
      <c r="B452" s="304">
        <f t="shared" ca="1" si="181"/>
        <v>33.407000000000416</v>
      </c>
      <c r="D452" s="306">
        <f t="shared" ca="1" si="182"/>
        <v>-0.71436592772839602</v>
      </c>
      <c r="E452" s="307">
        <f t="shared" ca="1" si="183"/>
        <v>-1.2175879136309895</v>
      </c>
      <c r="F452" s="304">
        <f t="shared" ca="1" si="184"/>
        <v>1.4116794983704757</v>
      </c>
      <c r="G452" s="306">
        <f t="shared" ca="1" si="185"/>
        <v>8.6190975937831222</v>
      </c>
      <c r="H452" s="307">
        <f t="shared" ca="1" si="186"/>
        <v>-103.67171257298388</v>
      </c>
      <c r="I452" s="304">
        <f t="shared" ca="1" si="187"/>
        <v>104.02938446009638</v>
      </c>
      <c r="J452" s="306">
        <f t="shared" ca="1" si="188"/>
        <v>717.43751684692904</v>
      </c>
      <c r="K452" s="307">
        <f t="shared" ca="1" si="189"/>
        <v>-8.8257230498473991</v>
      </c>
      <c r="L452" s="304">
        <f t="shared" ref="L452:L515" ca="1" si="203">SQRT(pos_x^2+pos_z^2)</f>
        <v>717.4918006269063</v>
      </c>
      <c r="M452" s="306">
        <f t="shared" ca="1" si="190"/>
        <v>-1.4878487129993587</v>
      </c>
      <c r="N452" s="304">
        <f t="shared" ca="1" si="191"/>
        <v>-85.247451808834555</v>
      </c>
      <c r="P452" s="310">
        <f t="shared" ca="1" si="192"/>
        <v>23</v>
      </c>
      <c r="Q452" s="304">
        <f t="shared" ca="1" si="193"/>
        <v>0</v>
      </c>
      <c r="R452" s="306">
        <f t="shared" ca="1" si="194"/>
        <v>0</v>
      </c>
      <c r="S452" s="307">
        <f t="shared" ca="1" si="195"/>
        <v>4.9930000000000021</v>
      </c>
      <c r="T452" s="304">
        <f t="shared" ref="T452:T515" ca="1" si="204">m*g</f>
        <v>48.981330000000021</v>
      </c>
      <c r="U452" s="311">
        <f t="shared" ref="U452:U515" ca="1" si="205">IF(pos_xz&lt;L_rampe,Poids*COS(Beta),0)</f>
        <v>0</v>
      </c>
      <c r="V452" s="306">
        <f t="shared" ref="V452:V515" ca="1" si="206">Rho_moyen*(20000-Alt_rampe-pos_z)/(20000+Alt_rampe+pos_z)</f>
        <v>1.226081628381233</v>
      </c>
      <c r="W452" s="304">
        <f t="shared" ref="W452:W515" ca="1" si="207">1/2*Rho*Sref*Cx*vit_xz^2</f>
        <v>43.050069958128219</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1.1542139668115414</v>
      </c>
      <c r="AH452" s="304">
        <f t="shared" ca="1" si="202"/>
        <v>-8.6220568393324513</v>
      </c>
    </row>
    <row r="453" spans="1:34" x14ac:dyDescent="0.2">
      <c r="A453" s="347">
        <f t="shared" ref="A453:A516" ca="1" si="209">IF(B452+0.01&lt;=T_ini+ROUNDUP(Temps_fin_propu,0), 0.01, IF(K452&gt;0, 0.1, 0.0001))</f>
        <v>1E-4</v>
      </c>
      <c r="B453" s="304">
        <f t="shared" ref="B453:B516" ca="1" si="210">B452+pas</f>
        <v>33.407100000000419</v>
      </c>
      <c r="D453" s="306">
        <f t="shared" ref="D453:D516" ca="1" si="211">IF(AND(L452&lt;L_rampe,Poussee&lt;Poids*SIN(M452)),0,(-W452+Poussee)/m*COS(M452)-U452/m*SIN(M452))</f>
        <v>-0.71436154016649933</v>
      </c>
      <c r="E453" s="307">
        <f t="shared" ref="E453:E516" ca="1" si="212">IF(AND(L452&lt;L_rampe,Poussee&lt;Poids*SIN(M452)),0,(-W452+Poussee)/m*SIN(M452)+U452/m*COS(M452)-Poids/m)</f>
        <v>-1.2175593808389564</v>
      </c>
      <c r="F453" s="304">
        <f t="shared" ref="F453:F516" ca="1" si="213">SQRT(acc_x^2+acc_z^2)</f>
        <v>1.4116526683069019</v>
      </c>
      <c r="G453" s="306">
        <f t="shared" ref="G453:G516" ca="1" si="214">G452+acc_x*pas</f>
        <v>8.6190261576291061</v>
      </c>
      <c r="H453" s="307">
        <f t="shared" ref="H453:H516" ca="1" si="215">H452+acc_z*pas</f>
        <v>-103.67183432892196</v>
      </c>
      <c r="I453" s="304">
        <f t="shared" ref="I453:I516" ca="1" si="216">SQRT(vit_x^2+vit_z^2)</f>
        <v>104.02949987878119</v>
      </c>
      <c r="J453" s="306">
        <f t="shared" ref="J453:J516" ca="1" si="217">J452+0.5*(vit_x+G452)*pas*(K452&gt;=0)</f>
        <v>717.43751684692904</v>
      </c>
      <c r="K453" s="307">
        <f t="shared" ref="K453:K516" ca="1" si="218">K452+0.5*(vit_z+H452)*pas</f>
        <v>-8.8360902271924946</v>
      </c>
      <c r="L453" s="304">
        <f t="shared" ca="1" si="203"/>
        <v>717.49192822636735</v>
      </c>
      <c r="M453" s="306">
        <f t="shared" ref="M453:M516" ca="1" si="219">IF(AND(L452&gt;L_rampe,G453&gt;0),ATAN2(G453,H453),$M$4)</f>
        <v>-1.4878494943001539</v>
      </c>
      <c r="N453" s="304">
        <f t="shared" ref="N453:N516" ca="1" si="220">DEGREES(Beta)</f>
        <v>-85.247496574072656</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4.9930000000000021</v>
      </c>
      <c r="T453" s="304">
        <f t="shared" ca="1" si="204"/>
        <v>48.981330000000021</v>
      </c>
      <c r="U453" s="311">
        <f t="shared" ca="1" si="205"/>
        <v>0</v>
      </c>
      <c r="V453" s="306">
        <f t="shared" ca="1" si="206"/>
        <v>1.226082899482708</v>
      </c>
      <c r="W453" s="304">
        <f t="shared" ca="1" si="207"/>
        <v>43.050210115601509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1.1541865306815549</v>
      </c>
      <c r="AH453" s="304">
        <f t="shared" ref="AH453:AH516" ca="1" si="231">IF(AND(L452&lt;L_rampe,Poussee&lt;Poids*SIN(M452)), g*SIN(M452), (-W452+Poussee)/m)</f>
        <v>-8.622084910500341</v>
      </c>
    </row>
    <row r="454" spans="1:34" x14ac:dyDescent="0.2">
      <c r="A454" s="347">
        <f t="shared" ca="1" si="209"/>
        <v>1E-4</v>
      </c>
      <c r="B454" s="304">
        <f t="shared" ca="1" si="210"/>
        <v>33.407200000000422</v>
      </c>
      <c r="D454" s="306">
        <f t="shared" ca="1" si="211"/>
        <v>-0.71435715259999188</v>
      </c>
      <c r="E454" s="307">
        <f t="shared" ca="1" si="212"/>
        <v>-1.2175308484272325</v>
      </c>
      <c r="F454" s="304">
        <f t="shared" ca="1" si="213"/>
        <v>1.4116258386494294</v>
      </c>
      <c r="G454" s="306">
        <f t="shared" ca="1" si="214"/>
        <v>8.6189547219138465</v>
      </c>
      <c r="H454" s="307">
        <f t="shared" ca="1" si="215"/>
        <v>-103.6719560820068</v>
      </c>
      <c r="I454" s="304">
        <f t="shared" ca="1" si="216"/>
        <v>104.02961529472243</v>
      </c>
      <c r="J454" s="306">
        <f t="shared" ca="1" si="217"/>
        <v>717.43751684692904</v>
      </c>
      <c r="K454" s="307">
        <f t="shared" ca="1" si="218"/>
        <v>-8.8464574167130419</v>
      </c>
      <c r="L454" s="304">
        <f t="shared" ca="1" si="203"/>
        <v>717.49205597575315</v>
      </c>
      <c r="M454" s="306">
        <f t="shared" ca="1" si="219"/>
        <v>-1.4878502755927396</v>
      </c>
      <c r="N454" s="304">
        <f t="shared" ca="1" si="220"/>
        <v>-85.247541338840378</v>
      </c>
      <c r="P454" s="310">
        <f t="shared" ca="1" si="221"/>
        <v>23</v>
      </c>
      <c r="Q454" s="304">
        <f t="shared" ca="1" si="222"/>
        <v>0</v>
      </c>
      <c r="R454" s="306">
        <f t="shared" ca="1" si="223"/>
        <v>0</v>
      </c>
      <c r="S454" s="307">
        <f t="shared" ca="1" si="224"/>
        <v>4.9930000000000021</v>
      </c>
      <c r="T454" s="304">
        <f t="shared" ca="1" si="204"/>
        <v>48.981330000000021</v>
      </c>
      <c r="U454" s="311">
        <f t="shared" ca="1" si="205"/>
        <v>0</v>
      </c>
      <c r="V454" s="306">
        <f t="shared" ca="1" si="206"/>
        <v>1.2260841705869938</v>
      </c>
      <c r="W454" s="304">
        <f t="shared" ca="1" si="207"/>
        <v>43.050350271206817</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1.1541590949130462</v>
      </c>
      <c r="AH454" s="304">
        <f t="shared" ca="1" si="231"/>
        <v>-8.6221129812941104</v>
      </c>
    </row>
    <row r="455" spans="1:34" x14ac:dyDescent="0.2">
      <c r="A455" s="347">
        <f t="shared" ca="1" si="209"/>
        <v>1E-4</v>
      </c>
      <c r="B455" s="304">
        <f t="shared" ca="1" si="210"/>
        <v>33.407300000000426</v>
      </c>
      <c r="D455" s="306">
        <f t="shared" ca="1" si="211"/>
        <v>-0.71435276502887901</v>
      </c>
      <c r="E455" s="307">
        <f t="shared" ca="1" si="212"/>
        <v>-1.2175023163958176</v>
      </c>
      <c r="F455" s="304">
        <f t="shared" ca="1" si="213"/>
        <v>1.4115990093980608</v>
      </c>
      <c r="G455" s="306">
        <f t="shared" ca="1" si="214"/>
        <v>8.6188832866373435</v>
      </c>
      <c r="H455" s="307">
        <f t="shared" ca="1" si="215"/>
        <v>-103.67207783223844</v>
      </c>
      <c r="I455" s="304">
        <f t="shared" ca="1" si="216"/>
        <v>104.02973070792014</v>
      </c>
      <c r="J455" s="306">
        <f t="shared" ca="1" si="217"/>
        <v>717.43751684692904</v>
      </c>
      <c r="K455" s="307">
        <f t="shared" ca="1" si="218"/>
        <v>-8.8568246184087549</v>
      </c>
      <c r="L455" s="304">
        <f t="shared" ca="1" si="203"/>
        <v>717.49218387506414</v>
      </c>
      <c r="M455" s="306">
        <f t="shared" ca="1" si="219"/>
        <v>-1.4878510568771164</v>
      </c>
      <c r="N455" s="304">
        <f t="shared" ca="1" si="220"/>
        <v>-85.247586103137763</v>
      </c>
      <c r="P455" s="310">
        <f t="shared" ca="1" si="221"/>
        <v>23</v>
      </c>
      <c r="Q455" s="304">
        <f t="shared" ca="1" si="222"/>
        <v>0</v>
      </c>
      <c r="R455" s="306">
        <f t="shared" ca="1" si="223"/>
        <v>0</v>
      </c>
      <c r="S455" s="307">
        <f t="shared" ca="1" si="224"/>
        <v>4.9930000000000021</v>
      </c>
      <c r="T455" s="304">
        <f t="shared" ca="1" si="204"/>
        <v>48.981330000000021</v>
      </c>
      <c r="U455" s="311">
        <f t="shared" ca="1" si="205"/>
        <v>0</v>
      </c>
      <c r="V455" s="306">
        <f t="shared" ca="1" si="206"/>
        <v>1.2260854416940909</v>
      </c>
      <c r="W455" s="304">
        <f t="shared" ca="1" si="207"/>
        <v>43.050490424944172</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1.1541316595060191</v>
      </c>
      <c r="AH455" s="304">
        <f t="shared" ca="1" si="231"/>
        <v>-8.6221410517137596</v>
      </c>
    </row>
    <row r="456" spans="1:34" x14ac:dyDescent="0.2">
      <c r="A456" s="347">
        <f t="shared" ca="1" si="209"/>
        <v>1E-4</v>
      </c>
      <c r="B456" s="304">
        <f t="shared" ca="1" si="210"/>
        <v>33.407400000000429</v>
      </c>
      <c r="D456" s="306">
        <f t="shared" ca="1" si="211"/>
        <v>-0.71434837745315882</v>
      </c>
      <c r="E456" s="307">
        <f t="shared" ca="1" si="212"/>
        <v>-1.2174737847447066</v>
      </c>
      <c r="F456" s="304">
        <f t="shared" ca="1" si="213"/>
        <v>1.4115721805527908</v>
      </c>
      <c r="G456" s="306">
        <f t="shared" ca="1" si="214"/>
        <v>8.6188118517995989</v>
      </c>
      <c r="H456" s="307">
        <f t="shared" ca="1" si="215"/>
        <v>-103.67219957961692</v>
      </c>
      <c r="I456" s="304">
        <f t="shared" ca="1" si="216"/>
        <v>104.02984611837432</v>
      </c>
      <c r="J456" s="306">
        <f t="shared" ca="1" si="217"/>
        <v>717.43751684692904</v>
      </c>
      <c r="K456" s="307">
        <f t="shared" ca="1" si="218"/>
        <v>-8.8671918322793477</v>
      </c>
      <c r="L456" s="304">
        <f t="shared" ca="1" si="203"/>
        <v>717.49231192430068</v>
      </c>
      <c r="M456" s="306">
        <f t="shared" ca="1" si="219"/>
        <v>-1.4878518381532844</v>
      </c>
      <c r="N456" s="304">
        <f t="shared" ca="1" si="220"/>
        <v>-85.247630866964826</v>
      </c>
      <c r="P456" s="310">
        <f t="shared" ca="1" si="221"/>
        <v>23</v>
      </c>
      <c r="Q456" s="304">
        <f t="shared" ca="1" si="222"/>
        <v>0</v>
      </c>
      <c r="R456" s="306">
        <f t="shared" ca="1" si="223"/>
        <v>0</v>
      </c>
      <c r="S456" s="307">
        <f t="shared" ca="1" si="224"/>
        <v>4.9930000000000021</v>
      </c>
      <c r="T456" s="304">
        <f t="shared" ca="1" si="204"/>
        <v>48.981330000000021</v>
      </c>
      <c r="U456" s="311">
        <f t="shared" ca="1" si="205"/>
        <v>0</v>
      </c>
      <c r="V456" s="306">
        <f t="shared" ca="1" si="206"/>
        <v>1.2260867128039994</v>
      </c>
      <c r="W456" s="304">
        <f t="shared" ca="1" si="207"/>
        <v>43.050630576813568</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1.1541042244604682</v>
      </c>
      <c r="AH456" s="304">
        <f t="shared" ca="1" si="231"/>
        <v>-8.6221691217592937</v>
      </c>
    </row>
    <row r="457" spans="1:34" x14ac:dyDescent="0.2">
      <c r="A457" s="347">
        <f t="shared" ca="1" si="209"/>
        <v>1E-4</v>
      </c>
      <c r="B457" s="304">
        <f t="shared" ca="1" si="210"/>
        <v>33.407500000000432</v>
      </c>
      <c r="D457" s="306">
        <f t="shared" ca="1" si="211"/>
        <v>-0.7143439898728311</v>
      </c>
      <c r="E457" s="307">
        <f t="shared" ca="1" si="212"/>
        <v>-1.2174452534738993</v>
      </c>
      <c r="F457" s="304">
        <f t="shared" ca="1" si="213"/>
        <v>1.4115453521136196</v>
      </c>
      <c r="G457" s="306">
        <f t="shared" ca="1" si="214"/>
        <v>8.6187404174006108</v>
      </c>
      <c r="H457" s="307">
        <f t="shared" ca="1" si="215"/>
        <v>-103.67232132414226</v>
      </c>
      <c r="I457" s="304">
        <f t="shared" ca="1" si="216"/>
        <v>104.02996152608506</v>
      </c>
      <c r="J457" s="306">
        <f t="shared" ca="1" si="217"/>
        <v>717.43751684692904</v>
      </c>
      <c r="K457" s="307">
        <f t="shared" ca="1" si="218"/>
        <v>-8.8775590583245361</v>
      </c>
      <c r="L457" s="304">
        <f t="shared" ca="1" si="203"/>
        <v>717.49244012346333</v>
      </c>
      <c r="M457" s="306">
        <f t="shared" ca="1" si="219"/>
        <v>-1.4878526194212434</v>
      </c>
      <c r="N457" s="304">
        <f t="shared" ca="1" si="220"/>
        <v>-85.247675630321552</v>
      </c>
      <c r="P457" s="310">
        <f t="shared" ca="1" si="221"/>
        <v>23</v>
      </c>
      <c r="Q457" s="304">
        <f t="shared" ca="1" si="222"/>
        <v>0</v>
      </c>
      <c r="R457" s="306">
        <f t="shared" ca="1" si="223"/>
        <v>0</v>
      </c>
      <c r="S457" s="307">
        <f t="shared" ca="1" si="224"/>
        <v>4.9930000000000021</v>
      </c>
      <c r="T457" s="304">
        <f t="shared" ca="1" si="204"/>
        <v>48.981330000000021</v>
      </c>
      <c r="U457" s="311">
        <f t="shared" ca="1" si="205"/>
        <v>0</v>
      </c>
      <c r="V457" s="306">
        <f t="shared" ca="1" si="206"/>
        <v>1.2260879839167185</v>
      </c>
      <c r="W457" s="304">
        <f t="shared" ca="1" si="207"/>
        <v>43.050770726815038</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1.1540767897763917</v>
      </c>
      <c r="AH457" s="304">
        <f t="shared" ca="1" si="231"/>
        <v>-8.6221971914307129</v>
      </c>
    </row>
    <row r="458" spans="1:34" x14ac:dyDescent="0.2">
      <c r="A458" s="347">
        <f t="shared" ca="1" si="209"/>
        <v>1E-4</v>
      </c>
      <c r="B458" s="304">
        <f t="shared" ca="1" si="210"/>
        <v>33.407600000000436</v>
      </c>
      <c r="D458" s="306">
        <f t="shared" ca="1" si="211"/>
        <v>-0.71433960228789983</v>
      </c>
      <c r="E458" s="307">
        <f t="shared" ca="1" si="212"/>
        <v>-1.2174167225833887</v>
      </c>
      <c r="F458" s="304">
        <f t="shared" ca="1" si="213"/>
        <v>1.411518524080543</v>
      </c>
      <c r="G458" s="306">
        <f t="shared" ca="1" si="214"/>
        <v>8.6186689834403829</v>
      </c>
      <c r="H458" s="307">
        <f t="shared" ca="1" si="215"/>
        <v>-103.67244306581452</v>
      </c>
      <c r="I458" s="304">
        <f t="shared" ca="1" si="216"/>
        <v>104.03007693105235</v>
      </c>
      <c r="J458" s="306">
        <f t="shared" ca="1" si="217"/>
        <v>717.43751684692904</v>
      </c>
      <c r="K458" s="307">
        <f t="shared" ca="1" si="218"/>
        <v>-8.887926296544034</v>
      </c>
      <c r="L458" s="304">
        <f t="shared" ca="1" si="203"/>
        <v>717.49256847255253</v>
      </c>
      <c r="M458" s="306">
        <f t="shared" ca="1" si="219"/>
        <v>-1.4878534006809938</v>
      </c>
      <c r="N458" s="304">
        <f t="shared" ca="1" si="220"/>
        <v>-85.247720393207956</v>
      </c>
      <c r="P458" s="310">
        <f t="shared" ca="1" si="221"/>
        <v>23</v>
      </c>
      <c r="Q458" s="304">
        <f t="shared" ca="1" si="222"/>
        <v>0</v>
      </c>
      <c r="R458" s="306">
        <f t="shared" ca="1" si="223"/>
        <v>0</v>
      </c>
      <c r="S458" s="307">
        <f t="shared" ca="1" si="224"/>
        <v>4.9930000000000021</v>
      </c>
      <c r="T458" s="304">
        <f t="shared" ca="1" si="204"/>
        <v>48.981330000000021</v>
      </c>
      <c r="U458" s="311">
        <f t="shared" ca="1" si="205"/>
        <v>0</v>
      </c>
      <c r="V458" s="306">
        <f t="shared" ca="1" si="206"/>
        <v>1.2260892550322493</v>
      </c>
      <c r="W458" s="304">
        <f t="shared" ca="1" si="207"/>
        <v>43.050910874948613</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1.1540493554537878</v>
      </c>
      <c r="AH458" s="304">
        <f t="shared" ca="1" si="231"/>
        <v>-8.6222252607280225</v>
      </c>
    </row>
    <row r="459" spans="1:34" x14ac:dyDescent="0.2">
      <c r="A459" s="347">
        <f t="shared" ca="1" si="209"/>
        <v>1E-4</v>
      </c>
      <c r="B459" s="304">
        <f t="shared" ca="1" si="210"/>
        <v>33.407700000000439</v>
      </c>
      <c r="D459" s="306">
        <f t="shared" ca="1" si="211"/>
        <v>-0.71433521469836336</v>
      </c>
      <c r="E459" s="307">
        <f t="shared" ca="1" si="212"/>
        <v>-1.2173881920731695</v>
      </c>
      <c r="F459" s="304">
        <f t="shared" ca="1" si="213"/>
        <v>1.4114916964535558</v>
      </c>
      <c r="G459" s="306">
        <f t="shared" ca="1" si="214"/>
        <v>8.6185975499189134</v>
      </c>
      <c r="H459" s="307">
        <f t="shared" ca="1" si="215"/>
        <v>-103.67256480463372</v>
      </c>
      <c r="I459" s="304">
        <f t="shared" ca="1" si="216"/>
        <v>104.03019233327625</v>
      </c>
      <c r="J459" s="306">
        <f t="shared" ca="1" si="217"/>
        <v>717.43751684692904</v>
      </c>
      <c r="K459" s="307">
        <f t="shared" ca="1" si="218"/>
        <v>-8.8982935469375573</v>
      </c>
      <c r="L459" s="304">
        <f t="shared" ca="1" si="203"/>
        <v>717.49269697156853</v>
      </c>
      <c r="M459" s="306">
        <f t="shared" ca="1" si="219"/>
        <v>-1.4878541819325355</v>
      </c>
      <c r="N459" s="304">
        <f t="shared" ca="1" si="220"/>
        <v>-85.247765155624023</v>
      </c>
      <c r="P459" s="310">
        <f t="shared" ca="1" si="221"/>
        <v>23</v>
      </c>
      <c r="Q459" s="304">
        <f t="shared" ca="1" si="222"/>
        <v>0</v>
      </c>
      <c r="R459" s="306">
        <f t="shared" ca="1" si="223"/>
        <v>0</v>
      </c>
      <c r="S459" s="307">
        <f t="shared" ca="1" si="224"/>
        <v>4.9930000000000021</v>
      </c>
      <c r="T459" s="304">
        <f t="shared" ca="1" si="204"/>
        <v>48.981330000000021</v>
      </c>
      <c r="U459" s="311">
        <f t="shared" ca="1" si="205"/>
        <v>0</v>
      </c>
      <c r="V459" s="306">
        <f t="shared" ca="1" si="206"/>
        <v>1.2260905261505901</v>
      </c>
      <c r="W459" s="304">
        <f t="shared" ca="1" si="207"/>
        <v>43.051051021214235</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1.1540219214926442</v>
      </c>
      <c r="AH459" s="304">
        <f t="shared" ca="1" si="231"/>
        <v>-8.6222533296512314</v>
      </c>
    </row>
    <row r="460" spans="1:34" x14ac:dyDescent="0.2">
      <c r="A460" s="347">
        <f t="shared" ca="1" si="209"/>
        <v>1E-4</v>
      </c>
      <c r="B460" s="304">
        <f t="shared" ca="1" si="210"/>
        <v>33.407800000000442</v>
      </c>
      <c r="D460" s="306">
        <f t="shared" ca="1" si="211"/>
        <v>-0.71433082710422391</v>
      </c>
      <c r="E460" s="307">
        <f t="shared" ca="1" si="212"/>
        <v>-1.2173596619432558</v>
      </c>
      <c r="F460" s="304">
        <f t="shared" ca="1" si="213"/>
        <v>1.4114648692326717</v>
      </c>
      <c r="G460" s="306">
        <f t="shared" ca="1" si="214"/>
        <v>8.6185261168362022</v>
      </c>
      <c r="H460" s="307">
        <f t="shared" ca="1" si="215"/>
        <v>-103.67268654059991</v>
      </c>
      <c r="I460" s="304">
        <f t="shared" ca="1" si="216"/>
        <v>104.03030773275678</v>
      </c>
      <c r="J460" s="306">
        <f t="shared" ca="1" si="217"/>
        <v>717.43751684692904</v>
      </c>
      <c r="K460" s="307">
        <f t="shared" ca="1" si="218"/>
        <v>-8.9086608095048181</v>
      </c>
      <c r="L460" s="304">
        <f t="shared" ca="1" si="203"/>
        <v>717.49282562051201</v>
      </c>
      <c r="M460" s="306">
        <f t="shared" ca="1" si="219"/>
        <v>-1.4878549631758688</v>
      </c>
      <c r="N460" s="304">
        <f t="shared" ca="1" si="220"/>
        <v>-85.247809917569796</v>
      </c>
      <c r="P460" s="310">
        <f t="shared" ca="1" si="221"/>
        <v>23</v>
      </c>
      <c r="Q460" s="304">
        <f t="shared" ca="1" si="222"/>
        <v>0</v>
      </c>
      <c r="R460" s="306">
        <f t="shared" ca="1" si="223"/>
        <v>0</v>
      </c>
      <c r="S460" s="307">
        <f t="shared" ca="1" si="224"/>
        <v>4.9930000000000021</v>
      </c>
      <c r="T460" s="304">
        <f t="shared" ca="1" si="204"/>
        <v>48.981330000000021</v>
      </c>
      <c r="U460" s="311">
        <f t="shared" ca="1" si="205"/>
        <v>0</v>
      </c>
      <c r="V460" s="306">
        <f t="shared" ca="1" si="206"/>
        <v>1.2260917972717429</v>
      </c>
      <c r="W460" s="304">
        <f t="shared" ca="1" si="207"/>
        <v>43.051191165612011</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1.1539944878929784</v>
      </c>
      <c r="AH460" s="304">
        <f t="shared" ca="1" si="231"/>
        <v>-8.6222813982003235</v>
      </c>
    </row>
    <row r="461" spans="1:34" x14ac:dyDescent="0.2">
      <c r="A461" s="347">
        <f t="shared" ca="1" si="209"/>
        <v>1E-4</v>
      </c>
      <c r="B461" s="304">
        <f t="shared" ca="1" si="210"/>
        <v>33.407900000000446</v>
      </c>
      <c r="D461" s="306">
        <f t="shared" ca="1" si="211"/>
        <v>-0.71432643950548147</v>
      </c>
      <c r="E461" s="307">
        <f t="shared" ca="1" si="212"/>
        <v>-1.2173311321936229</v>
      </c>
      <c r="F461" s="304">
        <f t="shared" ca="1" si="213"/>
        <v>1.411438042417869</v>
      </c>
      <c r="G461" s="306">
        <f t="shared" ca="1" si="214"/>
        <v>8.6184546841922511</v>
      </c>
      <c r="H461" s="307">
        <f t="shared" ca="1" si="215"/>
        <v>-103.67280827371313</v>
      </c>
      <c r="I461" s="304">
        <f t="shared" ca="1" si="216"/>
        <v>104.03042312949398</v>
      </c>
      <c r="J461" s="306">
        <f t="shared" ca="1" si="217"/>
        <v>717.43751684692904</v>
      </c>
      <c r="K461" s="307">
        <f t="shared" ca="1" si="218"/>
        <v>-8.9190280842455341</v>
      </c>
      <c r="L461" s="304">
        <f t="shared" ca="1" si="203"/>
        <v>717.4929544193833</v>
      </c>
      <c r="M461" s="306">
        <f t="shared" ca="1" si="219"/>
        <v>-1.4878557444109939</v>
      </c>
      <c r="N461" s="304">
        <f t="shared" ca="1" si="220"/>
        <v>-85.247854679045275</v>
      </c>
      <c r="P461" s="310">
        <f t="shared" ca="1" si="221"/>
        <v>23</v>
      </c>
      <c r="Q461" s="304">
        <f t="shared" ca="1" si="222"/>
        <v>0</v>
      </c>
      <c r="R461" s="306">
        <f t="shared" ca="1" si="223"/>
        <v>0</v>
      </c>
      <c r="S461" s="307">
        <f t="shared" ca="1" si="224"/>
        <v>4.9930000000000021</v>
      </c>
      <c r="T461" s="304">
        <f t="shared" ca="1" si="204"/>
        <v>48.981330000000021</v>
      </c>
      <c r="U461" s="311">
        <f t="shared" ca="1" si="205"/>
        <v>0</v>
      </c>
      <c r="V461" s="306">
        <f t="shared" ca="1" si="206"/>
        <v>1.2260930683957061</v>
      </c>
      <c r="W461" s="304">
        <f t="shared" ca="1" si="207"/>
        <v>43.051331308141897</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1.1539670546547676</v>
      </c>
      <c r="AH461" s="304">
        <f t="shared" ca="1" si="231"/>
        <v>-8.6223094663753237</v>
      </c>
    </row>
    <row r="462" spans="1:34" x14ac:dyDescent="0.2">
      <c r="A462" s="347">
        <f t="shared" ca="1" si="209"/>
        <v>1E-4</v>
      </c>
      <c r="B462" s="304">
        <f t="shared" ca="1" si="210"/>
        <v>33.408000000000449</v>
      </c>
      <c r="D462" s="306">
        <f t="shared" ca="1" si="211"/>
        <v>-0.7143220519021366</v>
      </c>
      <c r="E462" s="307">
        <f t="shared" ca="1" si="212"/>
        <v>-1.2173026028242777</v>
      </c>
      <c r="F462" s="304">
        <f t="shared" ca="1" si="213"/>
        <v>1.4114112160091543</v>
      </c>
      <c r="G462" s="306">
        <f t="shared" ca="1" si="214"/>
        <v>8.6183832519870602</v>
      </c>
      <c r="H462" s="307">
        <f t="shared" ca="1" si="215"/>
        <v>-103.67293000397341</v>
      </c>
      <c r="I462" s="304">
        <f t="shared" ca="1" si="216"/>
        <v>104.03053852348791</v>
      </c>
      <c r="J462" s="306">
        <f t="shared" ca="1" si="217"/>
        <v>717.43751684692904</v>
      </c>
      <c r="K462" s="307">
        <f t="shared" ca="1" si="218"/>
        <v>-8.9293953711594192</v>
      </c>
      <c r="L462" s="304">
        <f t="shared" ca="1" si="203"/>
        <v>717.49308336818274</v>
      </c>
      <c r="M462" s="306">
        <f t="shared" ca="1" si="219"/>
        <v>-1.4878565256379106</v>
      </c>
      <c r="N462" s="304">
        <f t="shared" ca="1" si="220"/>
        <v>-85.247899440050446</v>
      </c>
      <c r="P462" s="310">
        <f t="shared" ca="1" si="221"/>
        <v>23</v>
      </c>
      <c r="Q462" s="304">
        <f t="shared" ca="1" si="222"/>
        <v>0</v>
      </c>
      <c r="R462" s="306">
        <f t="shared" ca="1" si="223"/>
        <v>0</v>
      </c>
      <c r="S462" s="307">
        <f t="shared" ca="1" si="224"/>
        <v>4.9930000000000021</v>
      </c>
      <c r="T462" s="304">
        <f t="shared" ca="1" si="204"/>
        <v>48.981330000000021</v>
      </c>
      <c r="U462" s="311">
        <f t="shared" ca="1" si="205"/>
        <v>0</v>
      </c>
      <c r="V462" s="306">
        <f t="shared" ca="1" si="206"/>
        <v>1.2260943395224806</v>
      </c>
      <c r="W462" s="304">
        <f t="shared" ca="1" si="207"/>
        <v>43.051471448803937</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1.1539396217780187</v>
      </c>
      <c r="AH462" s="304">
        <f t="shared" ca="1" si="231"/>
        <v>-8.6223375341762232</v>
      </c>
    </row>
    <row r="463" spans="1:34" x14ac:dyDescent="0.2">
      <c r="A463" s="347">
        <f t="shared" ca="1" si="209"/>
        <v>1E-4</v>
      </c>
      <c r="B463" s="304">
        <f t="shared" ca="1" si="210"/>
        <v>33.408100000000452</v>
      </c>
      <c r="D463" s="306">
        <f t="shared" ca="1" si="211"/>
        <v>-0.71431766429419152</v>
      </c>
      <c r="E463" s="307">
        <f t="shared" ca="1" si="212"/>
        <v>-1.2172740738352186</v>
      </c>
      <c r="F463" s="304">
        <f t="shared" ca="1" si="213"/>
        <v>1.4113843900065277</v>
      </c>
      <c r="G463" s="306">
        <f t="shared" ca="1" si="214"/>
        <v>8.6183118202206312</v>
      </c>
      <c r="H463" s="307">
        <f t="shared" ca="1" si="215"/>
        <v>-103.6730517313808</v>
      </c>
      <c r="I463" s="304">
        <f t="shared" ca="1" si="216"/>
        <v>104.03065391473858</v>
      </c>
      <c r="J463" s="306">
        <f t="shared" ca="1" si="217"/>
        <v>717.43751684692904</v>
      </c>
      <c r="K463" s="307">
        <f t="shared" ca="1" si="218"/>
        <v>-8.9397626702461874</v>
      </c>
      <c r="L463" s="304">
        <f t="shared" ca="1" si="203"/>
        <v>717.49321246691102</v>
      </c>
      <c r="M463" s="306">
        <f t="shared" ca="1" si="219"/>
        <v>-1.4878573068566192</v>
      </c>
      <c r="N463" s="304">
        <f t="shared" ca="1" si="220"/>
        <v>-85.247944200585323</v>
      </c>
      <c r="P463" s="310">
        <f t="shared" ca="1" si="221"/>
        <v>23</v>
      </c>
      <c r="Q463" s="304">
        <f t="shared" ca="1" si="222"/>
        <v>0</v>
      </c>
      <c r="R463" s="306">
        <f t="shared" ca="1" si="223"/>
        <v>0</v>
      </c>
      <c r="S463" s="307">
        <f t="shared" ca="1" si="224"/>
        <v>4.9930000000000021</v>
      </c>
      <c r="T463" s="304">
        <f t="shared" ca="1" si="204"/>
        <v>48.981330000000021</v>
      </c>
      <c r="U463" s="311">
        <f t="shared" ca="1" si="205"/>
        <v>0</v>
      </c>
      <c r="V463" s="306">
        <f t="shared" ca="1" si="206"/>
        <v>1.2260956106520655</v>
      </c>
      <c r="W463" s="304">
        <f t="shared" ca="1" si="207"/>
        <v>43.051611587598131</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1.1539121892627282</v>
      </c>
      <c r="AH463" s="304">
        <f t="shared" ca="1" si="231"/>
        <v>-8.6223656016030272</v>
      </c>
    </row>
    <row r="464" spans="1:34" x14ac:dyDescent="0.2">
      <c r="A464" s="347">
        <f t="shared" ca="1" si="209"/>
        <v>1E-4</v>
      </c>
      <c r="B464" s="304">
        <f t="shared" ca="1" si="210"/>
        <v>33.408200000000456</v>
      </c>
      <c r="D464" s="306">
        <f t="shared" ca="1" si="211"/>
        <v>-0.71431327668164624</v>
      </c>
      <c r="E464" s="307">
        <f t="shared" ca="1" si="212"/>
        <v>-1.2172455452264348</v>
      </c>
      <c r="F464" s="304">
        <f t="shared" ca="1" si="213"/>
        <v>1.4113575644099798</v>
      </c>
      <c r="G464" s="306">
        <f t="shared" ca="1" si="214"/>
        <v>8.6182403888929624</v>
      </c>
      <c r="H464" s="307">
        <f t="shared" ca="1" si="215"/>
        <v>-103.67317345593531</v>
      </c>
      <c r="I464" s="304">
        <f t="shared" ca="1" si="216"/>
        <v>104.03076930324603</v>
      </c>
      <c r="J464" s="306">
        <f t="shared" ca="1" si="217"/>
        <v>717.43751684692904</v>
      </c>
      <c r="K464" s="307">
        <f t="shared" ca="1" si="218"/>
        <v>-8.9501299815055528</v>
      </c>
      <c r="L464" s="304">
        <f t="shared" ca="1" si="203"/>
        <v>717.49334171556848</v>
      </c>
      <c r="M464" s="306">
        <f t="shared" ca="1" si="219"/>
        <v>-1.4878580880671197</v>
      </c>
      <c r="N464" s="304">
        <f t="shared" ca="1" si="220"/>
        <v>-85.247988960649906</v>
      </c>
      <c r="P464" s="310">
        <f t="shared" ca="1" si="221"/>
        <v>23</v>
      </c>
      <c r="Q464" s="304">
        <f t="shared" ca="1" si="222"/>
        <v>0</v>
      </c>
      <c r="R464" s="306">
        <f t="shared" ca="1" si="223"/>
        <v>0</v>
      </c>
      <c r="S464" s="307">
        <f t="shared" ca="1" si="224"/>
        <v>4.9930000000000021</v>
      </c>
      <c r="T464" s="304">
        <f t="shared" ca="1" si="204"/>
        <v>48.981330000000021</v>
      </c>
      <c r="U464" s="311">
        <f t="shared" ca="1" si="205"/>
        <v>0</v>
      </c>
      <c r="V464" s="306">
        <f t="shared" ca="1" si="206"/>
        <v>1.2260968817844617</v>
      </c>
      <c r="W464" s="304">
        <f t="shared" ca="1" si="207"/>
        <v>43.051751724524507</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1.153884757108889</v>
      </c>
      <c r="AH464" s="304">
        <f t="shared" ca="1" si="231"/>
        <v>-8.6223936686557412</v>
      </c>
    </row>
    <row r="465" spans="1:34" x14ac:dyDescent="0.2">
      <c r="A465" s="347">
        <f t="shared" ca="1" si="209"/>
        <v>1E-4</v>
      </c>
      <c r="B465" s="304">
        <f t="shared" ca="1" si="210"/>
        <v>33.408300000000459</v>
      </c>
      <c r="D465" s="306">
        <f t="shared" ca="1" si="211"/>
        <v>-0.71430888906450241</v>
      </c>
      <c r="E465" s="307">
        <f t="shared" ca="1" si="212"/>
        <v>-1.2172170169979317</v>
      </c>
      <c r="F465" s="304">
        <f t="shared" ca="1" si="213"/>
        <v>1.4113307392195165</v>
      </c>
      <c r="G465" s="306">
        <f t="shared" ca="1" si="214"/>
        <v>8.6181689580040555</v>
      </c>
      <c r="H465" s="307">
        <f t="shared" ca="1" si="215"/>
        <v>-103.67329517763702</v>
      </c>
      <c r="I465" s="304">
        <f t="shared" ca="1" si="216"/>
        <v>104.03088468901031</v>
      </c>
      <c r="J465" s="306">
        <f t="shared" ca="1" si="217"/>
        <v>717.43751684692904</v>
      </c>
      <c r="K465" s="307">
        <f t="shared" ca="1" si="218"/>
        <v>-8.9604973049372312</v>
      </c>
      <c r="L465" s="304">
        <f t="shared" ca="1" si="203"/>
        <v>717.49347111415545</v>
      </c>
      <c r="M465" s="306">
        <f t="shared" ca="1" si="219"/>
        <v>-1.4878588692694126</v>
      </c>
      <c r="N465" s="304">
        <f t="shared" ca="1" si="220"/>
        <v>-85.248033720244237</v>
      </c>
      <c r="P465" s="310">
        <f t="shared" ca="1" si="221"/>
        <v>23</v>
      </c>
      <c r="Q465" s="304">
        <f t="shared" ca="1" si="222"/>
        <v>0</v>
      </c>
      <c r="R465" s="306">
        <f t="shared" ca="1" si="223"/>
        <v>0</v>
      </c>
      <c r="S465" s="307">
        <f t="shared" ca="1" si="224"/>
        <v>4.9930000000000021</v>
      </c>
      <c r="T465" s="304">
        <f t="shared" ca="1" si="204"/>
        <v>48.981330000000021</v>
      </c>
      <c r="U465" s="311">
        <f t="shared" ca="1" si="205"/>
        <v>0</v>
      </c>
      <c r="V465" s="306">
        <f t="shared" ca="1" si="206"/>
        <v>1.2260981529196686</v>
      </c>
      <c r="W465" s="304">
        <f t="shared" ca="1" si="207"/>
        <v>43.051891859583066</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1.153857325316503</v>
      </c>
      <c r="AH465" s="304">
        <f t="shared" ca="1" si="231"/>
        <v>-8.6224217353343668</v>
      </c>
    </row>
    <row r="466" spans="1:34" x14ac:dyDescent="0.2">
      <c r="A466" s="347">
        <f t="shared" ca="1" si="209"/>
        <v>1E-4</v>
      </c>
      <c r="B466" s="304">
        <f t="shared" ca="1" si="210"/>
        <v>33.408400000000462</v>
      </c>
      <c r="D466" s="306">
        <f t="shared" ca="1" si="211"/>
        <v>-0.71430450144275803</v>
      </c>
      <c r="E466" s="307">
        <f t="shared" ca="1" si="212"/>
        <v>-1.2171884891497022</v>
      </c>
      <c r="F466" s="304">
        <f t="shared" ca="1" si="213"/>
        <v>1.4113039144351305</v>
      </c>
      <c r="G466" s="306">
        <f t="shared" ca="1" si="214"/>
        <v>8.6180975275539105</v>
      </c>
      <c r="H466" s="307">
        <f t="shared" ca="1" si="215"/>
        <v>-103.67341689648593</v>
      </c>
      <c r="I466" s="304">
        <f t="shared" ca="1" si="216"/>
        <v>104.03100007203143</v>
      </c>
      <c r="J466" s="306">
        <f t="shared" ca="1" si="217"/>
        <v>717.43751684692904</v>
      </c>
      <c r="K466" s="307">
        <f t="shared" ca="1" si="218"/>
        <v>-8.9708646405409365</v>
      </c>
      <c r="L466" s="304">
        <f t="shared" ca="1" si="203"/>
        <v>717.49360066267252</v>
      </c>
      <c r="M466" s="306">
        <f t="shared" ca="1" si="219"/>
        <v>-1.4878596504634976</v>
      </c>
      <c r="N466" s="304">
        <f t="shared" ca="1" si="220"/>
        <v>-85.248078479368289</v>
      </c>
      <c r="P466" s="310">
        <f t="shared" ca="1" si="221"/>
        <v>23</v>
      </c>
      <c r="Q466" s="304">
        <f t="shared" ca="1" si="222"/>
        <v>0</v>
      </c>
      <c r="R466" s="306">
        <f t="shared" ca="1" si="223"/>
        <v>0</v>
      </c>
      <c r="S466" s="307">
        <f t="shared" ca="1" si="224"/>
        <v>4.9930000000000021</v>
      </c>
      <c r="T466" s="304">
        <f t="shared" ca="1" si="204"/>
        <v>48.981330000000021</v>
      </c>
      <c r="U466" s="311">
        <f t="shared" ca="1" si="205"/>
        <v>0</v>
      </c>
      <c r="V466" s="306">
        <f t="shared" ca="1" si="206"/>
        <v>1.2260994240576866</v>
      </c>
      <c r="W466" s="304">
        <f t="shared" ca="1" si="207"/>
        <v>43.052031992773827</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1.1538298938855664</v>
      </c>
      <c r="AH466" s="304">
        <f t="shared" ca="1" si="231"/>
        <v>-8.6224498016389042</v>
      </c>
    </row>
    <row r="467" spans="1:34" x14ac:dyDescent="0.2">
      <c r="A467" s="347">
        <f t="shared" ca="1" si="209"/>
        <v>1E-4</v>
      </c>
      <c r="B467" s="304">
        <f t="shared" ca="1" si="210"/>
        <v>33.408500000000465</v>
      </c>
      <c r="D467" s="306">
        <f t="shared" ca="1" si="211"/>
        <v>-0.71430011381641678</v>
      </c>
      <c r="E467" s="307">
        <f t="shared" ca="1" si="212"/>
        <v>-1.2171599616817446</v>
      </c>
      <c r="F467" s="304">
        <f t="shared" ca="1" si="213"/>
        <v>1.4112770900568221</v>
      </c>
      <c r="G467" s="306">
        <f t="shared" ca="1" si="214"/>
        <v>8.6180260975425291</v>
      </c>
      <c r="H467" s="307">
        <f t="shared" ca="1" si="215"/>
        <v>-103.6735386124821</v>
      </c>
      <c r="I467" s="304">
        <f t="shared" ca="1" si="216"/>
        <v>104.03111545230946</v>
      </c>
      <c r="J467" s="306">
        <f t="shared" ca="1" si="217"/>
        <v>717.43751684692904</v>
      </c>
      <c r="K467" s="307">
        <f t="shared" ca="1" si="218"/>
        <v>-8.9812319883163845</v>
      </c>
      <c r="L467" s="304">
        <f t="shared" ca="1" si="203"/>
        <v>717.49373036112002</v>
      </c>
      <c r="M467" s="306">
        <f t="shared" ca="1" si="219"/>
        <v>-1.4878604316493746</v>
      </c>
      <c r="N467" s="304">
        <f t="shared" ca="1" si="220"/>
        <v>-85.24812323802206</v>
      </c>
      <c r="P467" s="310">
        <f t="shared" ca="1" si="221"/>
        <v>23</v>
      </c>
      <c r="Q467" s="304">
        <f t="shared" ca="1" si="222"/>
        <v>0</v>
      </c>
      <c r="R467" s="306">
        <f t="shared" ca="1" si="223"/>
        <v>0</v>
      </c>
      <c r="S467" s="307">
        <f t="shared" ca="1" si="224"/>
        <v>4.9930000000000021</v>
      </c>
      <c r="T467" s="304">
        <f t="shared" ca="1" si="204"/>
        <v>48.981330000000021</v>
      </c>
      <c r="U467" s="311">
        <f t="shared" ca="1" si="205"/>
        <v>0</v>
      </c>
      <c r="V467" s="306">
        <f t="shared" ca="1" si="206"/>
        <v>1.2261006951985152</v>
      </c>
      <c r="W467" s="304">
        <f t="shared" ca="1" si="207"/>
        <v>43.05217212409682</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1.1538024628160795</v>
      </c>
      <c r="AH467" s="304">
        <f t="shared" ca="1" si="231"/>
        <v>-8.6224778675693585</v>
      </c>
    </row>
    <row r="468" spans="1:34" x14ac:dyDescent="0.2">
      <c r="A468" s="347">
        <f t="shared" ca="1" si="209"/>
        <v>1E-4</v>
      </c>
      <c r="B468" s="304">
        <f t="shared" ca="1" si="210"/>
        <v>33.408600000000469</v>
      </c>
      <c r="D468" s="306">
        <f t="shared" ca="1" si="211"/>
        <v>-0.71429572618548087</v>
      </c>
      <c r="E468" s="307">
        <f t="shared" ca="1" si="212"/>
        <v>-1.2171314345940516</v>
      </c>
      <c r="F468" s="304">
        <f t="shared" ca="1" si="213"/>
        <v>1.4112502660845869</v>
      </c>
      <c r="G468" s="306">
        <f t="shared" ca="1" si="214"/>
        <v>8.6179546679699097</v>
      </c>
      <c r="H468" s="307">
        <f t="shared" ca="1" si="215"/>
        <v>-103.67366032562556</v>
      </c>
      <c r="I468" s="304">
        <f t="shared" ca="1" si="216"/>
        <v>104.03123082984442</v>
      </c>
      <c r="J468" s="306">
        <f t="shared" ca="1" si="217"/>
        <v>717.43751684692904</v>
      </c>
      <c r="K468" s="307">
        <f t="shared" ca="1" si="218"/>
        <v>-8.9915993482632892</v>
      </c>
      <c r="L468" s="304">
        <f t="shared" ca="1" si="203"/>
        <v>717.49386020949851</v>
      </c>
      <c r="M468" s="306">
        <f t="shared" ca="1" si="219"/>
        <v>-1.4878612128270445</v>
      </c>
      <c r="N468" s="304">
        <f t="shared" ca="1" si="220"/>
        <v>-85.248167996205595</v>
      </c>
      <c r="P468" s="310">
        <f t="shared" ca="1" si="221"/>
        <v>23</v>
      </c>
      <c r="Q468" s="304">
        <f t="shared" ca="1" si="222"/>
        <v>0</v>
      </c>
      <c r="R468" s="306">
        <f t="shared" ca="1" si="223"/>
        <v>0</v>
      </c>
      <c r="S468" s="307">
        <f t="shared" ca="1" si="224"/>
        <v>4.9930000000000021</v>
      </c>
      <c r="T468" s="304">
        <f t="shared" ca="1" si="204"/>
        <v>48.981330000000021</v>
      </c>
      <c r="U468" s="311">
        <f t="shared" ca="1" si="205"/>
        <v>0</v>
      </c>
      <c r="V468" s="306">
        <f t="shared" ca="1" si="206"/>
        <v>1.2261019663421548</v>
      </c>
      <c r="W468" s="304">
        <f t="shared" ca="1" si="207"/>
        <v>43.052312253552067</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1.1537750321080296</v>
      </c>
      <c r="AH468" s="304">
        <f t="shared" ca="1" si="231"/>
        <v>-8.622505933125737</v>
      </c>
    </row>
    <row r="469" spans="1:34" x14ac:dyDescent="0.2">
      <c r="A469" s="347">
        <f t="shared" ca="1" si="209"/>
        <v>1E-4</v>
      </c>
      <c r="B469" s="304">
        <f t="shared" ca="1" si="210"/>
        <v>33.408700000000472</v>
      </c>
      <c r="D469" s="306">
        <f t="shared" ca="1" si="211"/>
        <v>-0.71429133854994642</v>
      </c>
      <c r="E469" s="307">
        <f t="shared" ca="1" si="212"/>
        <v>-1.2171029078866198</v>
      </c>
      <c r="F469" s="304">
        <f t="shared" ca="1" si="213"/>
        <v>1.4112234425184198</v>
      </c>
      <c r="G469" s="306">
        <f t="shared" ca="1" si="214"/>
        <v>8.617883238836054</v>
      </c>
      <c r="H469" s="307">
        <f t="shared" ca="1" si="215"/>
        <v>-103.67378203591635</v>
      </c>
      <c r="I469" s="304">
        <f t="shared" ca="1" si="216"/>
        <v>104.03134620463634</v>
      </c>
      <c r="J469" s="306">
        <f t="shared" ca="1" si="217"/>
        <v>717.43751684692904</v>
      </c>
      <c r="K469" s="307">
        <f t="shared" ca="1" si="218"/>
        <v>-9.0019667203813665</v>
      </c>
      <c r="L469" s="304">
        <f t="shared" ca="1" si="203"/>
        <v>717.49399020780822</v>
      </c>
      <c r="M469" s="306">
        <f t="shared" ca="1" si="219"/>
        <v>-1.4878619939965068</v>
      </c>
      <c r="N469" s="304">
        <f t="shared" ca="1" si="220"/>
        <v>-85.248212753918864</v>
      </c>
      <c r="P469" s="310">
        <f t="shared" ca="1" si="221"/>
        <v>23</v>
      </c>
      <c r="Q469" s="304">
        <f t="shared" ca="1" si="222"/>
        <v>0</v>
      </c>
      <c r="R469" s="306">
        <f t="shared" ca="1" si="223"/>
        <v>0</v>
      </c>
      <c r="S469" s="307">
        <f t="shared" ca="1" si="224"/>
        <v>4.9930000000000021</v>
      </c>
      <c r="T469" s="304">
        <f t="shared" ca="1" si="204"/>
        <v>48.981330000000021</v>
      </c>
      <c r="U469" s="311">
        <f t="shared" ca="1" si="205"/>
        <v>0</v>
      </c>
      <c r="V469" s="306">
        <f t="shared" ca="1" si="206"/>
        <v>1.2261032374886047</v>
      </c>
      <c r="W469" s="304">
        <f t="shared" ca="1" si="207"/>
        <v>43.052452381139531</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1.1537476017614186</v>
      </c>
      <c r="AH469" s="304">
        <f t="shared" ca="1" si="231"/>
        <v>-8.6225339983080413</v>
      </c>
    </row>
    <row r="470" spans="1:34" x14ac:dyDescent="0.2">
      <c r="A470" s="347">
        <f t="shared" ca="1" si="209"/>
        <v>1E-4</v>
      </c>
      <c r="B470" s="304">
        <f t="shared" ca="1" si="210"/>
        <v>33.408800000000475</v>
      </c>
      <c r="D470" s="306">
        <f t="shared" ca="1" si="211"/>
        <v>-0.71428695090981831</v>
      </c>
      <c r="E470" s="307">
        <f t="shared" ca="1" si="212"/>
        <v>-1.2170743815594562</v>
      </c>
      <c r="F470" s="304">
        <f t="shared" ca="1" si="213"/>
        <v>1.4111966193583296</v>
      </c>
      <c r="G470" s="306">
        <f t="shared" ca="1" si="214"/>
        <v>8.6178118101409638</v>
      </c>
      <c r="H470" s="307">
        <f t="shared" ca="1" si="215"/>
        <v>-103.6739037433545</v>
      </c>
      <c r="I470" s="304">
        <f t="shared" ca="1" si="216"/>
        <v>104.03146157668525</v>
      </c>
      <c r="J470" s="306">
        <f t="shared" ca="1" si="217"/>
        <v>717.43751684692904</v>
      </c>
      <c r="K470" s="307">
        <f t="shared" ca="1" si="218"/>
        <v>-9.0123341046703302</v>
      </c>
      <c r="L470" s="304">
        <f t="shared" ca="1" si="203"/>
        <v>717.49412035604985</v>
      </c>
      <c r="M470" s="306">
        <f t="shared" ca="1" si="219"/>
        <v>-1.4878627751577618</v>
      </c>
      <c r="N470" s="304">
        <f t="shared" ca="1" si="220"/>
        <v>-85.248257511161896</v>
      </c>
      <c r="P470" s="310">
        <f t="shared" ca="1" si="221"/>
        <v>23</v>
      </c>
      <c r="Q470" s="304">
        <f t="shared" ca="1" si="222"/>
        <v>0</v>
      </c>
      <c r="R470" s="306">
        <f t="shared" ca="1" si="223"/>
        <v>0</v>
      </c>
      <c r="S470" s="307">
        <f t="shared" ca="1" si="224"/>
        <v>4.9930000000000021</v>
      </c>
      <c r="T470" s="304">
        <f t="shared" ca="1" si="204"/>
        <v>48.981330000000021</v>
      </c>
      <c r="U470" s="311">
        <f t="shared" ca="1" si="205"/>
        <v>0</v>
      </c>
      <c r="V470" s="306">
        <f t="shared" ca="1" si="206"/>
        <v>1.2261045086378655</v>
      </c>
      <c r="W470" s="304">
        <f t="shared" ca="1" si="207"/>
        <v>43.05259250685927</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1.1537201717762517</v>
      </c>
      <c r="AH470" s="304">
        <f t="shared" ca="1" si="231"/>
        <v>-8.6225620631162663</v>
      </c>
    </row>
    <row r="471" spans="1:34" x14ac:dyDescent="0.2">
      <c r="A471" s="347">
        <f t="shared" ca="1" si="209"/>
        <v>1E-4</v>
      </c>
      <c r="B471" s="304">
        <f t="shared" ca="1" si="210"/>
        <v>33.408900000000479</v>
      </c>
      <c r="D471" s="306">
        <f t="shared" ca="1" si="211"/>
        <v>-0.71428256326509509</v>
      </c>
      <c r="E471" s="307">
        <f t="shared" ca="1" si="212"/>
        <v>-1.2170458556125521</v>
      </c>
      <c r="F471" s="304">
        <f t="shared" ca="1" si="213"/>
        <v>1.4111697966043077</v>
      </c>
      <c r="G471" s="306">
        <f t="shared" ca="1" si="214"/>
        <v>8.6177403818846372</v>
      </c>
      <c r="H471" s="307">
        <f t="shared" ca="1" si="215"/>
        <v>-103.67402544794007</v>
      </c>
      <c r="I471" s="304">
        <f t="shared" ca="1" si="216"/>
        <v>104.0315769459912</v>
      </c>
      <c r="J471" s="306">
        <f t="shared" ca="1" si="217"/>
        <v>717.43751684692904</v>
      </c>
      <c r="K471" s="307">
        <f t="shared" ca="1" si="218"/>
        <v>-9.0227015011298946</v>
      </c>
      <c r="L471" s="304">
        <f t="shared" ca="1" si="203"/>
        <v>717.49425065422383</v>
      </c>
      <c r="M471" s="306">
        <f t="shared" ca="1" si="219"/>
        <v>-1.4878635563108098</v>
      </c>
      <c r="N471" s="304">
        <f t="shared" ca="1" si="220"/>
        <v>-85.248302267934704</v>
      </c>
      <c r="P471" s="310">
        <f t="shared" ca="1" si="221"/>
        <v>23</v>
      </c>
      <c r="Q471" s="304">
        <f t="shared" ca="1" si="222"/>
        <v>0</v>
      </c>
      <c r="R471" s="306">
        <f t="shared" ca="1" si="223"/>
        <v>0</v>
      </c>
      <c r="S471" s="307">
        <f t="shared" ca="1" si="224"/>
        <v>4.9930000000000021</v>
      </c>
      <c r="T471" s="304">
        <f t="shared" ca="1" si="204"/>
        <v>48.981330000000021</v>
      </c>
      <c r="U471" s="311">
        <f t="shared" ca="1" si="205"/>
        <v>0</v>
      </c>
      <c r="V471" s="306">
        <f t="shared" ca="1" si="206"/>
        <v>1.2261057797899371</v>
      </c>
      <c r="W471" s="304">
        <f t="shared" ca="1" si="207"/>
        <v>43.052732630711304</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1.1536927421525203</v>
      </c>
      <c r="AH471" s="304">
        <f t="shared" ca="1" si="231"/>
        <v>-8.6225901275504206</v>
      </c>
    </row>
    <row r="472" spans="1:34" x14ac:dyDescent="0.2">
      <c r="A472" s="347">
        <f t="shared" ca="1" si="209"/>
        <v>1E-4</v>
      </c>
      <c r="B472" s="304">
        <f t="shared" ca="1" si="210"/>
        <v>33.409000000000482</v>
      </c>
      <c r="D472" s="306">
        <f t="shared" ca="1" si="211"/>
        <v>-0.71427817561577689</v>
      </c>
      <c r="E472" s="307">
        <f t="shared" ca="1" si="212"/>
        <v>-1.2170173300458984</v>
      </c>
      <c r="F472" s="304">
        <f t="shared" ca="1" si="213"/>
        <v>1.411142974256347</v>
      </c>
      <c r="G472" s="306">
        <f t="shared" ca="1" si="214"/>
        <v>8.6176689540670761</v>
      </c>
      <c r="H472" s="307">
        <f t="shared" ca="1" si="215"/>
        <v>-103.67414714967308</v>
      </c>
      <c r="I472" s="304">
        <f t="shared" ca="1" si="216"/>
        <v>104.03169231255424</v>
      </c>
      <c r="J472" s="306">
        <f t="shared" ca="1" si="217"/>
        <v>717.43751684692904</v>
      </c>
      <c r="K472" s="307">
        <f t="shared" ca="1" si="218"/>
        <v>-9.0330689097597752</v>
      </c>
      <c r="L472" s="304">
        <f t="shared" ca="1" si="203"/>
        <v>717.49438110233041</v>
      </c>
      <c r="M472" s="306">
        <f t="shared" ca="1" si="219"/>
        <v>-1.4878643374556504</v>
      </c>
      <c r="N472" s="304">
        <f t="shared" ca="1" si="220"/>
        <v>-85.248347024237262</v>
      </c>
      <c r="P472" s="310">
        <f t="shared" ca="1" si="221"/>
        <v>23</v>
      </c>
      <c r="Q472" s="304">
        <f t="shared" ca="1" si="222"/>
        <v>0</v>
      </c>
      <c r="R472" s="306">
        <f t="shared" ca="1" si="223"/>
        <v>0</v>
      </c>
      <c r="S472" s="307">
        <f t="shared" ca="1" si="224"/>
        <v>4.9930000000000021</v>
      </c>
      <c r="T472" s="304">
        <f t="shared" ca="1" si="204"/>
        <v>48.981330000000021</v>
      </c>
      <c r="U472" s="311">
        <f t="shared" ca="1" si="205"/>
        <v>0</v>
      </c>
      <c r="V472" s="306">
        <f t="shared" ca="1" si="206"/>
        <v>1.2261070509448195</v>
      </c>
      <c r="W472" s="304">
        <f t="shared" ca="1" si="207"/>
        <v>43.052872752695642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1.1536653128902152</v>
      </c>
      <c r="AH472" s="304">
        <f t="shared" ca="1" si="231"/>
        <v>-8.6226181916105116</v>
      </c>
    </row>
    <row r="473" spans="1:34" x14ac:dyDescent="0.2">
      <c r="A473" s="347">
        <f t="shared" ca="1" si="209"/>
        <v>1E-4</v>
      </c>
      <c r="B473" s="304">
        <f t="shared" ca="1" si="210"/>
        <v>33.409100000000485</v>
      </c>
      <c r="D473" s="306">
        <f t="shared" ca="1" si="211"/>
        <v>-0.71427378796186913</v>
      </c>
      <c r="E473" s="307">
        <f t="shared" ca="1" si="212"/>
        <v>-1.216988804859497</v>
      </c>
      <c r="F473" s="304">
        <f t="shared" ca="1" si="213"/>
        <v>1.4111161523144522</v>
      </c>
      <c r="G473" s="306">
        <f t="shared" ca="1" si="214"/>
        <v>8.6175975266882805</v>
      </c>
      <c r="H473" s="307">
        <f t="shared" ca="1" si="215"/>
        <v>-103.67426884855357</v>
      </c>
      <c r="I473" s="304">
        <f t="shared" ca="1" si="216"/>
        <v>104.03180767637438</v>
      </c>
      <c r="J473" s="306">
        <f t="shared" ca="1" si="217"/>
        <v>717.43751684692904</v>
      </c>
      <c r="K473" s="307">
        <f t="shared" ca="1" si="218"/>
        <v>-9.0434363305596861</v>
      </c>
      <c r="L473" s="304">
        <f t="shared" ca="1" si="203"/>
        <v>717.49451170037014</v>
      </c>
      <c r="M473" s="306">
        <f t="shared" ca="1" si="219"/>
        <v>-1.4878651185922842</v>
      </c>
      <c r="N473" s="304">
        <f t="shared" ca="1" si="220"/>
        <v>-85.248391780069596</v>
      </c>
      <c r="P473" s="310">
        <f t="shared" ca="1" si="221"/>
        <v>23</v>
      </c>
      <c r="Q473" s="304">
        <f t="shared" ca="1" si="222"/>
        <v>0</v>
      </c>
      <c r="R473" s="306">
        <f t="shared" ca="1" si="223"/>
        <v>0</v>
      </c>
      <c r="S473" s="307">
        <f t="shared" ca="1" si="224"/>
        <v>4.9930000000000021</v>
      </c>
      <c r="T473" s="304">
        <f t="shared" ca="1" si="204"/>
        <v>48.981330000000021</v>
      </c>
      <c r="U473" s="311">
        <f t="shared" ca="1" si="205"/>
        <v>0</v>
      </c>
      <c r="V473" s="306">
        <f t="shared" ca="1" si="206"/>
        <v>1.2261083221025122</v>
      </c>
      <c r="W473" s="304">
        <f t="shared" ca="1" si="207"/>
        <v>43.053012872812275</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1.153637883989342</v>
      </c>
      <c r="AH473" s="304">
        <f t="shared" ca="1" si="231"/>
        <v>-8.6226462552965391</v>
      </c>
    </row>
    <row r="474" spans="1:34" x14ac:dyDescent="0.2">
      <c r="A474" s="347">
        <f t="shared" ca="1" si="209"/>
        <v>1E-4</v>
      </c>
      <c r="B474" s="304">
        <f t="shared" ca="1" si="210"/>
        <v>33.409200000000489</v>
      </c>
      <c r="D474" s="306">
        <f t="shared" ca="1" si="211"/>
        <v>-0.71426940030336794</v>
      </c>
      <c r="E474" s="307">
        <f t="shared" ca="1" si="212"/>
        <v>-1.2169602800533461</v>
      </c>
      <c r="F474" s="304">
        <f t="shared" ca="1" si="213"/>
        <v>1.4110893307786192</v>
      </c>
      <c r="G474" s="306">
        <f t="shared" ca="1" si="214"/>
        <v>8.6175260997482503</v>
      </c>
      <c r="H474" s="307">
        <f t="shared" ca="1" si="215"/>
        <v>-103.67439054458157</v>
      </c>
      <c r="I474" s="304">
        <f t="shared" ca="1" si="216"/>
        <v>104.03192303745168</v>
      </c>
      <c r="J474" s="306">
        <f t="shared" ca="1" si="217"/>
        <v>717.43751684692904</v>
      </c>
      <c r="K474" s="307">
        <f t="shared" ca="1" si="218"/>
        <v>-9.0538037635293431</v>
      </c>
      <c r="L474" s="304">
        <f t="shared" ca="1" si="203"/>
        <v>717.49464244834337</v>
      </c>
      <c r="M474" s="306">
        <f t="shared" ca="1" si="219"/>
        <v>-1.4878658997207113</v>
      </c>
      <c r="N474" s="304">
        <f t="shared" ca="1" si="220"/>
        <v>-85.248436535431722</v>
      </c>
      <c r="P474" s="310">
        <f t="shared" ca="1" si="221"/>
        <v>23</v>
      </c>
      <c r="Q474" s="304">
        <f t="shared" ca="1" si="222"/>
        <v>0</v>
      </c>
      <c r="R474" s="306">
        <f t="shared" ca="1" si="223"/>
        <v>0</v>
      </c>
      <c r="S474" s="307">
        <f t="shared" ca="1" si="224"/>
        <v>4.9930000000000021</v>
      </c>
      <c r="T474" s="304">
        <f t="shared" ca="1" si="204"/>
        <v>48.981330000000021</v>
      </c>
      <c r="U474" s="311">
        <f t="shared" ca="1" si="205"/>
        <v>0</v>
      </c>
      <c r="V474" s="306">
        <f t="shared" ca="1" si="206"/>
        <v>1.2261095932630157</v>
      </c>
      <c r="W474" s="304">
        <f t="shared" ca="1" si="207"/>
        <v>43.053152991061246</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1.1536104554498952</v>
      </c>
      <c r="AH474" s="304">
        <f t="shared" ca="1" si="231"/>
        <v>-8.6226743186085031</v>
      </c>
    </row>
    <row r="475" spans="1:34" x14ac:dyDescent="0.2">
      <c r="A475" s="347">
        <f t="shared" ca="1" si="209"/>
        <v>1E-4</v>
      </c>
      <c r="B475" s="304">
        <f t="shared" ca="1" si="210"/>
        <v>33.409300000000492</v>
      </c>
      <c r="D475" s="306">
        <f t="shared" ca="1" si="211"/>
        <v>-0.71426501264027498</v>
      </c>
      <c r="E475" s="307">
        <f t="shared" ca="1" si="212"/>
        <v>-1.2169317556274386</v>
      </c>
      <c r="F475" s="304">
        <f t="shared" ca="1" si="213"/>
        <v>1.4110625096488434</v>
      </c>
      <c r="G475" s="306">
        <f t="shared" ca="1" si="214"/>
        <v>8.6174546732469857</v>
      </c>
      <c r="H475" s="307">
        <f t="shared" ca="1" si="215"/>
        <v>-103.67451223775713</v>
      </c>
      <c r="I475" s="304">
        <f t="shared" ca="1" si="216"/>
        <v>104.03203839578613</v>
      </c>
      <c r="J475" s="306">
        <f t="shared" ca="1" si="217"/>
        <v>717.43751684692904</v>
      </c>
      <c r="K475" s="307">
        <f t="shared" ca="1" si="218"/>
        <v>-9.0641712086684603</v>
      </c>
      <c r="L475" s="304">
        <f t="shared" ca="1" si="203"/>
        <v>717.49477334625067</v>
      </c>
      <c r="M475" s="306">
        <f t="shared" ca="1" si="219"/>
        <v>-1.4878666808409313</v>
      </c>
      <c r="N475" s="304">
        <f t="shared" ca="1" si="220"/>
        <v>-85.248481290323625</v>
      </c>
      <c r="P475" s="310">
        <f t="shared" ca="1" si="221"/>
        <v>23</v>
      </c>
      <c r="Q475" s="304">
        <f t="shared" ca="1" si="222"/>
        <v>0</v>
      </c>
      <c r="R475" s="306">
        <f t="shared" ca="1" si="223"/>
        <v>0</v>
      </c>
      <c r="S475" s="307">
        <f t="shared" ca="1" si="224"/>
        <v>4.9930000000000021</v>
      </c>
      <c r="T475" s="304">
        <f t="shared" ca="1" si="204"/>
        <v>48.981330000000021</v>
      </c>
      <c r="U475" s="311">
        <f t="shared" ca="1" si="205"/>
        <v>0</v>
      </c>
      <c r="V475" s="306">
        <f t="shared" ca="1" si="206"/>
        <v>1.2261108644263294</v>
      </c>
      <c r="W475" s="304">
        <f t="shared" ca="1" si="207"/>
        <v>43.053293107442535</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1.1535830272718712</v>
      </c>
      <c r="AH475" s="304">
        <f t="shared" ca="1" si="231"/>
        <v>-8.6227023815464108</v>
      </c>
    </row>
    <row r="476" spans="1:34" x14ac:dyDescent="0.2">
      <c r="A476" s="347">
        <f t="shared" ca="1" si="209"/>
        <v>1E-4</v>
      </c>
      <c r="B476" s="304">
        <f t="shared" ca="1" si="210"/>
        <v>33.409400000000495</v>
      </c>
      <c r="D476" s="306">
        <f t="shared" ca="1" si="211"/>
        <v>-0.7142606249725939</v>
      </c>
      <c r="E476" s="307">
        <f t="shared" ca="1" si="212"/>
        <v>-1.2169032315817798</v>
      </c>
      <c r="F476" s="304">
        <f t="shared" ca="1" si="213"/>
        <v>1.411035688925131</v>
      </c>
      <c r="G476" s="306">
        <f t="shared" ca="1" si="214"/>
        <v>8.6173832471844882</v>
      </c>
      <c r="H476" s="307">
        <f t="shared" ca="1" si="215"/>
        <v>-103.67463392808028</v>
      </c>
      <c r="I476" s="304">
        <f t="shared" ca="1" si="216"/>
        <v>104.03215375137781</v>
      </c>
      <c r="J476" s="306">
        <f t="shared" ca="1" si="217"/>
        <v>717.43751684692904</v>
      </c>
      <c r="K476" s="307">
        <f t="shared" ca="1" si="218"/>
        <v>-9.0745386659767515</v>
      </c>
      <c r="L476" s="304">
        <f t="shared" ca="1" si="203"/>
        <v>717.49490439409249</v>
      </c>
      <c r="M476" s="306">
        <f t="shared" ca="1" si="219"/>
        <v>-1.4878674619529451</v>
      </c>
      <c r="N476" s="304">
        <f t="shared" ca="1" si="220"/>
        <v>-85.248526044745347</v>
      </c>
      <c r="P476" s="310">
        <f t="shared" ca="1" si="221"/>
        <v>23</v>
      </c>
      <c r="Q476" s="304">
        <f t="shared" ca="1" si="222"/>
        <v>0</v>
      </c>
      <c r="R476" s="306">
        <f t="shared" ca="1" si="223"/>
        <v>0</v>
      </c>
      <c r="S476" s="307">
        <f t="shared" ca="1" si="224"/>
        <v>4.9930000000000021</v>
      </c>
      <c r="T476" s="304">
        <f t="shared" ca="1" si="204"/>
        <v>48.981330000000021</v>
      </c>
      <c r="U476" s="311">
        <f t="shared" ca="1" si="205"/>
        <v>0</v>
      </c>
      <c r="V476" s="306">
        <f t="shared" ca="1" si="206"/>
        <v>1.226112135592454</v>
      </c>
      <c r="W476" s="304">
        <f t="shared" ca="1" si="207"/>
        <v>43.053433221956197</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1.153555599455272</v>
      </c>
      <c r="AH476" s="304">
        <f t="shared" ca="1" si="231"/>
        <v>-8.6227304441102586</v>
      </c>
    </row>
    <row r="477" spans="1:34" x14ac:dyDescent="0.2">
      <c r="A477" s="347">
        <f t="shared" ca="1" si="209"/>
        <v>1E-4</v>
      </c>
      <c r="B477" s="304">
        <f t="shared" ca="1" si="210"/>
        <v>33.409500000000499</v>
      </c>
      <c r="D477" s="306">
        <f t="shared" ca="1" si="211"/>
        <v>-0.71425623730032106</v>
      </c>
      <c r="E477" s="307">
        <f t="shared" ca="1" si="212"/>
        <v>-1.2168747079163609</v>
      </c>
      <c r="F477" s="304">
        <f t="shared" ca="1" si="213"/>
        <v>1.4110088686074731</v>
      </c>
      <c r="G477" s="306">
        <f t="shared" ca="1" si="214"/>
        <v>8.617311821560758</v>
      </c>
      <c r="H477" s="307">
        <f t="shared" ca="1" si="215"/>
        <v>-103.67475561555108</v>
      </c>
      <c r="I477" s="304">
        <f t="shared" ca="1" si="216"/>
        <v>104.03226910422674</v>
      </c>
      <c r="J477" s="306">
        <f t="shared" ca="1" si="217"/>
        <v>717.43751684692904</v>
      </c>
      <c r="K477" s="307">
        <f t="shared" ca="1" si="218"/>
        <v>-9.0849061354539327</v>
      </c>
      <c r="L477" s="304">
        <f t="shared" ca="1" si="203"/>
        <v>717.49503559186917</v>
      </c>
      <c r="M477" s="306">
        <f t="shared" ca="1" si="219"/>
        <v>-1.487868243056752</v>
      </c>
      <c r="N477" s="304">
        <f t="shared" ca="1" si="220"/>
        <v>-85.248570798696846</v>
      </c>
      <c r="P477" s="310">
        <f t="shared" ca="1" si="221"/>
        <v>23</v>
      </c>
      <c r="Q477" s="304">
        <f t="shared" ca="1" si="222"/>
        <v>0</v>
      </c>
      <c r="R477" s="306">
        <f t="shared" ca="1" si="223"/>
        <v>0</v>
      </c>
      <c r="S477" s="307">
        <f t="shared" ca="1" si="224"/>
        <v>4.9930000000000021</v>
      </c>
      <c r="T477" s="304">
        <f t="shared" ca="1" si="204"/>
        <v>48.981330000000021</v>
      </c>
      <c r="U477" s="311">
        <f t="shared" ca="1" si="205"/>
        <v>0</v>
      </c>
      <c r="V477" s="306">
        <f t="shared" ca="1" si="206"/>
        <v>1.226113406761389</v>
      </c>
      <c r="W477" s="304">
        <f t="shared" ca="1" si="207"/>
        <v>43.053573334602227</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1.1535281720000921</v>
      </c>
      <c r="AH477" s="304">
        <f t="shared" ca="1" si="231"/>
        <v>-8.6227585063000554</v>
      </c>
    </row>
    <row r="478" spans="1:34" x14ac:dyDescent="0.2">
      <c r="A478" s="347">
        <f t="shared" ca="1" si="209"/>
        <v>1E-4</v>
      </c>
      <c r="B478" s="304">
        <f t="shared" ca="1" si="210"/>
        <v>33.409600000000502</v>
      </c>
      <c r="D478" s="306">
        <f t="shared" ca="1" si="211"/>
        <v>-0.71425184962346211</v>
      </c>
      <c r="E478" s="307">
        <f t="shared" ca="1" si="212"/>
        <v>-1.2168461846311747</v>
      </c>
      <c r="F478" s="304">
        <f t="shared" ca="1" si="213"/>
        <v>1.4109820486958662</v>
      </c>
      <c r="G478" s="306">
        <f t="shared" ca="1" si="214"/>
        <v>8.6172403963757951</v>
      </c>
      <c r="H478" s="307">
        <f t="shared" ca="1" si="215"/>
        <v>-103.67487730016954</v>
      </c>
      <c r="I478" s="304">
        <f t="shared" ca="1" si="216"/>
        <v>104.03238445433297</v>
      </c>
      <c r="J478" s="306">
        <f t="shared" ca="1" si="217"/>
        <v>717.43751684692904</v>
      </c>
      <c r="K478" s="307">
        <f t="shared" ca="1" si="218"/>
        <v>-9.0952736170997195</v>
      </c>
      <c r="L478" s="304">
        <f t="shared" ca="1" si="203"/>
        <v>717.49516693958117</v>
      </c>
      <c r="M478" s="306">
        <f t="shared" ca="1" si="219"/>
        <v>-1.4878690241523529</v>
      </c>
      <c r="N478" s="304">
        <f t="shared" ca="1" si="220"/>
        <v>-85.248615552178165</v>
      </c>
      <c r="P478" s="310">
        <f t="shared" ca="1" si="221"/>
        <v>23</v>
      </c>
      <c r="Q478" s="304">
        <f t="shared" ca="1" si="222"/>
        <v>0</v>
      </c>
      <c r="R478" s="306">
        <f t="shared" ca="1" si="223"/>
        <v>0</v>
      </c>
      <c r="S478" s="307">
        <f t="shared" ca="1" si="224"/>
        <v>4.9930000000000021</v>
      </c>
      <c r="T478" s="304">
        <f t="shared" ca="1" si="204"/>
        <v>48.981330000000021</v>
      </c>
      <c r="U478" s="311">
        <f t="shared" ca="1" si="205"/>
        <v>0</v>
      </c>
      <c r="V478" s="306">
        <f t="shared" ca="1" si="206"/>
        <v>1.2261146779331344</v>
      </c>
      <c r="W478" s="304">
        <f t="shared" ca="1" si="207"/>
        <v>43.053713445380659</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1.1535007449063261</v>
      </c>
      <c r="AH478" s="304">
        <f t="shared" ca="1" si="231"/>
        <v>-8.6227865681158047</v>
      </c>
    </row>
    <row r="479" spans="1:34" x14ac:dyDescent="0.2">
      <c r="A479" s="347">
        <f t="shared" ca="1" si="209"/>
        <v>1E-4</v>
      </c>
      <c r="B479" s="304">
        <f t="shared" ca="1" si="210"/>
        <v>33.409700000000505</v>
      </c>
      <c r="D479" s="306">
        <f t="shared" ca="1" si="211"/>
        <v>-0.71424746194201316</v>
      </c>
      <c r="E479" s="307">
        <f t="shared" ca="1" si="212"/>
        <v>-1.216817661726223</v>
      </c>
      <c r="F479" s="304">
        <f t="shared" ca="1" si="213"/>
        <v>1.41095522919031</v>
      </c>
      <c r="G479" s="306">
        <f t="shared" ca="1" si="214"/>
        <v>8.6171689716296012</v>
      </c>
      <c r="H479" s="307">
        <f t="shared" ca="1" si="215"/>
        <v>-103.67499898193572</v>
      </c>
      <c r="I479" s="304">
        <f t="shared" ca="1" si="216"/>
        <v>104.03249980169652</v>
      </c>
      <c r="J479" s="306">
        <f t="shared" ca="1" si="217"/>
        <v>717.43751684692904</v>
      </c>
      <c r="K479" s="307">
        <f t="shared" ca="1" si="218"/>
        <v>-9.1056411109138242</v>
      </c>
      <c r="L479" s="304">
        <f t="shared" ca="1" si="203"/>
        <v>717.49529843722905</v>
      </c>
      <c r="M479" s="306">
        <f t="shared" ca="1" si="219"/>
        <v>-1.4878698052397472</v>
      </c>
      <c r="N479" s="304">
        <f t="shared" ca="1" si="220"/>
        <v>-85.24866030518929</v>
      </c>
      <c r="P479" s="310">
        <f t="shared" ca="1" si="221"/>
        <v>23</v>
      </c>
      <c r="Q479" s="304">
        <f t="shared" ca="1" si="222"/>
        <v>0</v>
      </c>
      <c r="R479" s="306">
        <f t="shared" ca="1" si="223"/>
        <v>0</v>
      </c>
      <c r="S479" s="307">
        <f t="shared" ca="1" si="224"/>
        <v>4.9930000000000021</v>
      </c>
      <c r="T479" s="304">
        <f t="shared" ca="1" si="204"/>
        <v>48.981330000000021</v>
      </c>
      <c r="U479" s="311">
        <f t="shared" ca="1" si="205"/>
        <v>0</v>
      </c>
      <c r="V479" s="306">
        <f t="shared" ca="1" si="206"/>
        <v>1.2261159491076905</v>
      </c>
      <c r="W479" s="304">
        <f t="shared" ca="1" si="207"/>
        <v>43.053853554291493</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1.1534733181739725</v>
      </c>
      <c r="AH479" s="304">
        <f t="shared" ca="1" si="231"/>
        <v>-8.6228146295575083</v>
      </c>
    </row>
    <row r="480" spans="1:34" x14ac:dyDescent="0.2">
      <c r="A480" s="347">
        <f t="shared" ca="1" si="209"/>
        <v>1E-4</v>
      </c>
      <c r="B480" s="304">
        <f t="shared" ca="1" si="210"/>
        <v>33.409800000000509</v>
      </c>
      <c r="D480" s="306">
        <f t="shared" ca="1" si="211"/>
        <v>-0.71424307425597999</v>
      </c>
      <c r="E480" s="307">
        <f t="shared" ca="1" si="212"/>
        <v>-1.2167891392015004</v>
      </c>
      <c r="F480" s="304">
        <f t="shared" ca="1" si="213"/>
        <v>1.4109284100908033</v>
      </c>
      <c r="G480" s="306">
        <f t="shared" ca="1" si="214"/>
        <v>8.6170975473221763</v>
      </c>
      <c r="H480" s="307">
        <f t="shared" ca="1" si="215"/>
        <v>-103.67512066084963</v>
      </c>
      <c r="I480" s="304">
        <f t="shared" ca="1" si="216"/>
        <v>104.03261514631744</v>
      </c>
      <c r="J480" s="306">
        <f t="shared" ca="1" si="217"/>
        <v>717.43751684692904</v>
      </c>
      <c r="K480" s="307">
        <f t="shared" ca="1" si="218"/>
        <v>-9.1160086168959626</v>
      </c>
      <c r="L480" s="304">
        <f t="shared" ca="1" si="203"/>
        <v>717.49543008481305</v>
      </c>
      <c r="M480" s="306">
        <f t="shared" ca="1" si="219"/>
        <v>-1.4878705863189354</v>
      </c>
      <c r="N480" s="304">
        <f t="shared" ca="1" si="220"/>
        <v>-85.248705057730248</v>
      </c>
      <c r="P480" s="310">
        <f t="shared" ca="1" si="221"/>
        <v>23</v>
      </c>
      <c r="Q480" s="304">
        <f t="shared" ca="1" si="222"/>
        <v>0</v>
      </c>
      <c r="R480" s="306">
        <f t="shared" ca="1" si="223"/>
        <v>0</v>
      </c>
      <c r="S480" s="307">
        <f t="shared" ca="1" si="224"/>
        <v>4.9930000000000021</v>
      </c>
      <c r="T480" s="304">
        <f t="shared" ca="1" si="204"/>
        <v>48.981330000000021</v>
      </c>
      <c r="U480" s="311">
        <f t="shared" ca="1" si="205"/>
        <v>0</v>
      </c>
      <c r="V480" s="306">
        <f t="shared" ca="1" si="206"/>
        <v>1.2261172202850572</v>
      </c>
      <c r="W480" s="304">
        <f t="shared" ca="1" si="207"/>
        <v>43.053993661334751</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1.1534458918030275</v>
      </c>
      <c r="AH480" s="304">
        <f t="shared" ca="1" si="231"/>
        <v>-8.6228426906251698</v>
      </c>
    </row>
    <row r="481" spans="1:34" x14ac:dyDescent="0.2">
      <c r="A481" s="347">
        <f t="shared" ca="1" si="209"/>
        <v>1E-4</v>
      </c>
      <c r="B481" s="304">
        <f t="shared" ca="1" si="210"/>
        <v>33.409900000000512</v>
      </c>
      <c r="D481" s="306">
        <f t="shared" ca="1" si="211"/>
        <v>-0.71423868656536038</v>
      </c>
      <c r="E481" s="307">
        <f t="shared" ca="1" si="212"/>
        <v>-1.2167606170570053</v>
      </c>
      <c r="F481" s="304">
        <f t="shared" ca="1" si="213"/>
        <v>1.4109015913973431</v>
      </c>
      <c r="G481" s="306">
        <f t="shared" ca="1" si="214"/>
        <v>8.6170261234535204</v>
      </c>
      <c r="H481" s="307">
        <f t="shared" ca="1" si="215"/>
        <v>-103.67524233691134</v>
      </c>
      <c r="I481" s="304">
        <f t="shared" ca="1" si="216"/>
        <v>104.03273048819575</v>
      </c>
      <c r="J481" s="306">
        <f t="shared" ca="1" si="217"/>
        <v>717.43751684692904</v>
      </c>
      <c r="K481" s="307">
        <f t="shared" ca="1" si="218"/>
        <v>-9.1263761350458505</v>
      </c>
      <c r="L481" s="304">
        <f t="shared" ca="1" si="203"/>
        <v>717.49556188233385</v>
      </c>
      <c r="M481" s="306">
        <f t="shared" ca="1" si="219"/>
        <v>-1.4878713673899178</v>
      </c>
      <c r="N481" s="304">
        <f t="shared" ca="1" si="220"/>
        <v>-85.248749809801026</v>
      </c>
      <c r="P481" s="310">
        <f t="shared" ca="1" si="221"/>
        <v>23</v>
      </c>
      <c r="Q481" s="304">
        <f t="shared" ca="1" si="222"/>
        <v>0</v>
      </c>
      <c r="R481" s="306">
        <f t="shared" ca="1" si="223"/>
        <v>0</v>
      </c>
      <c r="S481" s="307">
        <f t="shared" ca="1" si="224"/>
        <v>4.9930000000000021</v>
      </c>
      <c r="T481" s="304">
        <f t="shared" ca="1" si="204"/>
        <v>48.981330000000021</v>
      </c>
      <c r="U481" s="311">
        <f t="shared" ca="1" si="205"/>
        <v>0</v>
      </c>
      <c r="V481" s="306">
        <f t="shared" ca="1" si="206"/>
        <v>1.2261184914652339</v>
      </c>
      <c r="W481" s="304">
        <f t="shared" ca="1" si="207"/>
        <v>43.054133766510425</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1.1534184657934876</v>
      </c>
      <c r="AH481" s="304">
        <f t="shared" ca="1" si="231"/>
        <v>-8.6228707513187928</v>
      </c>
    </row>
    <row r="482" spans="1:34" x14ac:dyDescent="0.2">
      <c r="A482" s="347">
        <f t="shared" ca="1" si="209"/>
        <v>1E-4</v>
      </c>
      <c r="B482" s="304">
        <f t="shared" ca="1" si="210"/>
        <v>33.410000000000515</v>
      </c>
      <c r="D482" s="306">
        <f t="shared" ca="1" si="211"/>
        <v>-0.71423429887015399</v>
      </c>
      <c r="E482" s="307">
        <f t="shared" ca="1" si="212"/>
        <v>-1.2167320952927358</v>
      </c>
      <c r="F482" s="304">
        <f t="shared" ca="1" si="213"/>
        <v>1.4108747731099283</v>
      </c>
      <c r="G482" s="306">
        <f t="shared" ca="1" si="214"/>
        <v>8.6169547000236335</v>
      </c>
      <c r="H482" s="307">
        <f t="shared" ca="1" si="215"/>
        <v>-103.67536401012087</v>
      </c>
      <c r="I482" s="304">
        <f t="shared" ca="1" si="216"/>
        <v>104.0328458273315</v>
      </c>
      <c r="J482" s="306">
        <f t="shared" ca="1" si="217"/>
        <v>717.43751684692904</v>
      </c>
      <c r="K482" s="307">
        <f t="shared" ca="1" si="218"/>
        <v>-9.1367436653632019</v>
      </c>
      <c r="L482" s="304">
        <f t="shared" ca="1" si="203"/>
        <v>717.49569382979166</v>
      </c>
      <c r="M482" s="306">
        <f t="shared" ca="1" si="219"/>
        <v>-1.487872148452694</v>
      </c>
      <c r="N482" s="304">
        <f t="shared" ca="1" si="220"/>
        <v>-85.248794561401652</v>
      </c>
      <c r="P482" s="310">
        <f t="shared" ca="1" si="221"/>
        <v>23</v>
      </c>
      <c r="Q482" s="304">
        <f t="shared" ca="1" si="222"/>
        <v>0</v>
      </c>
      <c r="R482" s="306">
        <f t="shared" ca="1" si="223"/>
        <v>0</v>
      </c>
      <c r="S482" s="307">
        <f t="shared" ca="1" si="224"/>
        <v>4.9930000000000021</v>
      </c>
      <c r="T482" s="304">
        <f t="shared" ca="1" si="204"/>
        <v>48.981330000000021</v>
      </c>
      <c r="U482" s="311">
        <f t="shared" ca="1" si="205"/>
        <v>0</v>
      </c>
      <c r="V482" s="306">
        <f t="shared" ca="1" si="206"/>
        <v>1.2261197626482214</v>
      </c>
      <c r="W482" s="304">
        <f t="shared" ca="1" si="207"/>
        <v>43.05427386981858</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1.1533910401453582</v>
      </c>
      <c r="AH482" s="304">
        <f t="shared" ca="1" si="231"/>
        <v>-8.6228988116383753</v>
      </c>
    </row>
    <row r="483" spans="1:34" x14ac:dyDescent="0.2">
      <c r="A483" s="347">
        <f t="shared" ca="1" si="209"/>
        <v>1E-4</v>
      </c>
      <c r="B483" s="304">
        <f t="shared" ca="1" si="210"/>
        <v>33.410100000000519</v>
      </c>
      <c r="D483" s="306">
        <f t="shared" ca="1" si="211"/>
        <v>-0.71422991117036538</v>
      </c>
      <c r="E483" s="307">
        <f t="shared" ca="1" si="212"/>
        <v>-1.2167035739086831</v>
      </c>
      <c r="F483" s="304">
        <f t="shared" ca="1" si="213"/>
        <v>1.4108479552285536</v>
      </c>
      <c r="G483" s="306">
        <f t="shared" ca="1" si="214"/>
        <v>8.6168832770325157</v>
      </c>
      <c r="H483" s="307">
        <f t="shared" ca="1" si="215"/>
        <v>-103.67548568047826</v>
      </c>
      <c r="I483" s="304">
        <f t="shared" ca="1" si="216"/>
        <v>104.03296116372471</v>
      </c>
      <c r="J483" s="306">
        <f t="shared" ca="1" si="217"/>
        <v>717.43751684692904</v>
      </c>
      <c r="K483" s="307">
        <f t="shared" ca="1" si="218"/>
        <v>-9.1471112078477326</v>
      </c>
      <c r="L483" s="304">
        <f t="shared" ca="1" si="203"/>
        <v>717.49582592718707</v>
      </c>
      <c r="M483" s="306">
        <f t="shared" ca="1" si="219"/>
        <v>-1.4878729295072646</v>
      </c>
      <c r="N483" s="304">
        <f t="shared" ca="1" si="220"/>
        <v>-85.248839312532112</v>
      </c>
      <c r="P483" s="310">
        <f t="shared" ca="1" si="221"/>
        <v>23</v>
      </c>
      <c r="Q483" s="304">
        <f t="shared" ca="1" si="222"/>
        <v>0</v>
      </c>
      <c r="R483" s="306">
        <f t="shared" ca="1" si="223"/>
        <v>0</v>
      </c>
      <c r="S483" s="307">
        <f t="shared" ca="1" si="224"/>
        <v>4.9930000000000021</v>
      </c>
      <c r="T483" s="304">
        <f t="shared" ca="1" si="204"/>
        <v>48.981330000000021</v>
      </c>
      <c r="U483" s="311">
        <f t="shared" ca="1" si="205"/>
        <v>0</v>
      </c>
      <c r="V483" s="306">
        <f t="shared" ca="1" si="206"/>
        <v>1.2261210338340187</v>
      </c>
      <c r="W483" s="304">
        <f t="shared" ca="1" si="207"/>
        <v>43.054413971259159</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1.1533636148586233</v>
      </c>
      <c r="AH483" s="304">
        <f t="shared" ca="1" si="231"/>
        <v>-8.62292687158393</v>
      </c>
    </row>
    <row r="484" spans="1:34" x14ac:dyDescent="0.2">
      <c r="A484" s="347">
        <f t="shared" ca="1" si="209"/>
        <v>1E-4</v>
      </c>
      <c r="B484" s="304">
        <f t="shared" ca="1" si="210"/>
        <v>33.410200000000522</v>
      </c>
      <c r="D484" s="306">
        <f t="shared" ca="1" si="211"/>
        <v>-0.71422552346599144</v>
      </c>
      <c r="E484" s="307">
        <f t="shared" ca="1" si="212"/>
        <v>-1.2166750529048578</v>
      </c>
      <c r="F484" s="304">
        <f t="shared" ca="1" si="213"/>
        <v>1.4108211377532263</v>
      </c>
      <c r="G484" s="306">
        <f t="shared" ca="1" si="214"/>
        <v>8.6168118544801686</v>
      </c>
      <c r="H484" s="307">
        <f t="shared" ca="1" si="215"/>
        <v>-103.67560734798356</v>
      </c>
      <c r="I484" s="304">
        <f t="shared" ca="1" si="216"/>
        <v>104.03307649737545</v>
      </c>
      <c r="J484" s="306">
        <f t="shared" ca="1" si="217"/>
        <v>717.43751684692904</v>
      </c>
      <c r="K484" s="307">
        <f t="shared" ca="1" si="218"/>
        <v>-9.1574787624991565</v>
      </c>
      <c r="L484" s="304">
        <f t="shared" ca="1" si="203"/>
        <v>717.49595817452041</v>
      </c>
      <c r="M484" s="306">
        <f t="shared" ca="1" si="219"/>
        <v>-1.4878737105536295</v>
      </c>
      <c r="N484" s="304">
        <f t="shared" ca="1" si="220"/>
        <v>-85.248884063192421</v>
      </c>
      <c r="P484" s="310">
        <f t="shared" ca="1" si="221"/>
        <v>23</v>
      </c>
      <c r="Q484" s="304">
        <f t="shared" ca="1" si="222"/>
        <v>0</v>
      </c>
      <c r="R484" s="306">
        <f t="shared" ca="1" si="223"/>
        <v>0</v>
      </c>
      <c r="S484" s="307">
        <f t="shared" ca="1" si="224"/>
        <v>4.9930000000000021</v>
      </c>
      <c r="T484" s="304">
        <f t="shared" ca="1" si="204"/>
        <v>48.981330000000021</v>
      </c>
      <c r="U484" s="311">
        <f t="shared" ca="1" si="205"/>
        <v>0</v>
      </c>
      <c r="V484" s="306">
        <f t="shared" ca="1" si="206"/>
        <v>1.2261223050226266</v>
      </c>
      <c r="W484" s="304">
        <f t="shared" ca="1" si="207"/>
        <v>43.05455407083226</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1.1533361899332952</v>
      </c>
      <c r="AH484" s="304">
        <f t="shared" ca="1" si="231"/>
        <v>-8.6229549311554461</v>
      </c>
    </row>
    <row r="485" spans="1:34" x14ac:dyDescent="0.2">
      <c r="A485" s="347">
        <f t="shared" ca="1" si="209"/>
        <v>1E-4</v>
      </c>
      <c r="B485" s="304">
        <f t="shared" ca="1" si="210"/>
        <v>33.410300000000525</v>
      </c>
      <c r="D485" s="306">
        <f t="shared" ca="1" si="211"/>
        <v>-0.71422113575703527</v>
      </c>
      <c r="E485" s="307">
        <f t="shared" ca="1" si="212"/>
        <v>-1.2166465322812368</v>
      </c>
      <c r="F485" s="304">
        <f t="shared" ca="1" si="213"/>
        <v>1.4107943206839286</v>
      </c>
      <c r="G485" s="306">
        <f t="shared" ca="1" si="214"/>
        <v>8.6167404323665924</v>
      </c>
      <c r="H485" s="307">
        <f t="shared" ca="1" si="215"/>
        <v>-103.67572901263678</v>
      </c>
      <c r="I485" s="304">
        <f t="shared" ca="1" si="216"/>
        <v>104.03319182828371</v>
      </c>
      <c r="J485" s="306">
        <f t="shared" ca="1" si="217"/>
        <v>717.43751684692904</v>
      </c>
      <c r="K485" s="307">
        <f t="shared" ca="1" si="218"/>
        <v>-9.1678463293171877</v>
      </c>
      <c r="L485" s="304">
        <f t="shared" ca="1" si="203"/>
        <v>717.49609057179237</v>
      </c>
      <c r="M485" s="306">
        <f t="shared" ca="1" si="219"/>
        <v>-1.4878744915917885</v>
      </c>
      <c r="N485" s="304">
        <f t="shared" ca="1" si="220"/>
        <v>-85.248928813382577</v>
      </c>
      <c r="P485" s="310">
        <f t="shared" ca="1" si="221"/>
        <v>23</v>
      </c>
      <c r="Q485" s="304">
        <f t="shared" ca="1" si="222"/>
        <v>0</v>
      </c>
      <c r="R485" s="306">
        <f t="shared" ca="1" si="223"/>
        <v>0</v>
      </c>
      <c r="S485" s="307">
        <f t="shared" ca="1" si="224"/>
        <v>4.9930000000000021</v>
      </c>
      <c r="T485" s="304">
        <f t="shared" ca="1" si="204"/>
        <v>48.981330000000021</v>
      </c>
      <c r="U485" s="311">
        <f t="shared" ca="1" si="205"/>
        <v>0</v>
      </c>
      <c r="V485" s="306">
        <f t="shared" ca="1" si="206"/>
        <v>1.226123576214045</v>
      </c>
      <c r="W485" s="304">
        <f t="shared" ca="1" si="207"/>
        <v>43.054694168537836</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1.1533087653693546</v>
      </c>
      <c r="AH485" s="304">
        <f t="shared" ca="1" si="231"/>
        <v>-8.6229829903529431</v>
      </c>
    </row>
    <row r="486" spans="1:34" x14ac:dyDescent="0.2">
      <c r="A486" s="347">
        <f t="shared" ca="1" si="209"/>
        <v>1E-4</v>
      </c>
      <c r="B486" s="304">
        <f t="shared" ca="1" si="210"/>
        <v>33.410400000000529</v>
      </c>
      <c r="D486" s="306">
        <f t="shared" ca="1" si="211"/>
        <v>-0.71421674804349944</v>
      </c>
      <c r="E486" s="307">
        <f t="shared" ca="1" si="212"/>
        <v>-1.2166180120378325</v>
      </c>
      <c r="F486" s="304">
        <f t="shared" ca="1" si="213"/>
        <v>1.4107675040206729</v>
      </c>
      <c r="G486" s="306">
        <f t="shared" ca="1" si="214"/>
        <v>8.6166690106917887</v>
      </c>
      <c r="H486" s="307">
        <f t="shared" ca="1" si="215"/>
        <v>-103.67585067443798</v>
      </c>
      <c r="I486" s="304">
        <f t="shared" ca="1" si="216"/>
        <v>104.03330715644955</v>
      </c>
      <c r="J486" s="306">
        <f t="shared" ca="1" si="217"/>
        <v>717.43751684692904</v>
      </c>
      <c r="K486" s="307">
        <f t="shared" ca="1" si="218"/>
        <v>-9.1782139083015419</v>
      </c>
      <c r="L486" s="304">
        <f t="shared" ca="1" si="203"/>
        <v>717.49622311900305</v>
      </c>
      <c r="M486" s="306">
        <f t="shared" ca="1" si="219"/>
        <v>-1.4878752726217424</v>
      </c>
      <c r="N486" s="304">
        <f t="shared" ca="1" si="220"/>
        <v>-85.248973563102595</v>
      </c>
      <c r="P486" s="310">
        <f t="shared" ca="1" si="221"/>
        <v>23</v>
      </c>
      <c r="Q486" s="304">
        <f t="shared" ca="1" si="222"/>
        <v>0</v>
      </c>
      <c r="R486" s="306">
        <f t="shared" ca="1" si="223"/>
        <v>0</v>
      </c>
      <c r="S486" s="307">
        <f t="shared" ca="1" si="224"/>
        <v>4.9930000000000021</v>
      </c>
      <c r="T486" s="304">
        <f t="shared" ca="1" si="204"/>
        <v>48.981330000000021</v>
      </c>
      <c r="U486" s="311">
        <f t="shared" ca="1" si="205"/>
        <v>0</v>
      </c>
      <c r="V486" s="306">
        <f t="shared" ca="1" si="206"/>
        <v>1.2261248474082733</v>
      </c>
      <c r="W486" s="304">
        <f t="shared" ca="1" si="207"/>
        <v>43.054834264375913</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1.1532813411668119</v>
      </c>
      <c r="AH486" s="304">
        <f t="shared" ca="1" si="231"/>
        <v>-8.6230110491764105</v>
      </c>
    </row>
    <row r="487" spans="1:34" x14ac:dyDescent="0.2">
      <c r="A487" s="347">
        <f t="shared" ca="1" si="209"/>
        <v>1E-4</v>
      </c>
      <c r="B487" s="304">
        <f t="shared" ca="1" si="210"/>
        <v>33.410500000000532</v>
      </c>
      <c r="D487" s="306">
        <f t="shared" ca="1" si="211"/>
        <v>-0.71421236032538049</v>
      </c>
      <c r="E487" s="307">
        <f t="shared" ca="1" si="212"/>
        <v>-1.2165894921746379</v>
      </c>
      <c r="F487" s="304">
        <f t="shared" ca="1" si="213"/>
        <v>1.410740687763451</v>
      </c>
      <c r="G487" s="306">
        <f t="shared" ca="1" si="214"/>
        <v>8.6165975894557558</v>
      </c>
      <c r="H487" s="307">
        <f t="shared" ca="1" si="215"/>
        <v>-103.67597233338719</v>
      </c>
      <c r="I487" s="304">
        <f t="shared" ca="1" si="216"/>
        <v>104.03342248187302</v>
      </c>
      <c r="J487" s="306">
        <f t="shared" ca="1" si="217"/>
        <v>717.43751684692904</v>
      </c>
      <c r="K487" s="307">
        <f t="shared" ca="1" si="218"/>
        <v>-9.1885814994519333</v>
      </c>
      <c r="L487" s="304">
        <f t="shared" ca="1" si="203"/>
        <v>717.49635581615303</v>
      </c>
      <c r="M487" s="306">
        <f t="shared" ca="1" si="219"/>
        <v>-1.4878760536434907</v>
      </c>
      <c r="N487" s="304">
        <f t="shared" ca="1" si="220"/>
        <v>-85.24901831235249</v>
      </c>
      <c r="P487" s="310">
        <f t="shared" ca="1" si="221"/>
        <v>23</v>
      </c>
      <c r="Q487" s="304">
        <f t="shared" ca="1" si="222"/>
        <v>0</v>
      </c>
      <c r="R487" s="306">
        <f t="shared" ca="1" si="223"/>
        <v>0</v>
      </c>
      <c r="S487" s="307">
        <f t="shared" ca="1" si="224"/>
        <v>4.9930000000000021</v>
      </c>
      <c r="T487" s="304">
        <f t="shared" ca="1" si="204"/>
        <v>48.981330000000021</v>
      </c>
      <c r="U487" s="311">
        <f t="shared" ca="1" si="205"/>
        <v>0</v>
      </c>
      <c r="V487" s="306">
        <f t="shared" ca="1" si="206"/>
        <v>1.2261261186053123</v>
      </c>
      <c r="W487" s="304">
        <f t="shared" ca="1" si="207"/>
        <v>43.054974358346556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1.153253917325662</v>
      </c>
      <c r="AH487" s="304">
        <f t="shared" ca="1" si="231"/>
        <v>-8.6230391076258552</v>
      </c>
    </row>
    <row r="488" spans="1:34" x14ac:dyDescent="0.2">
      <c r="A488" s="347">
        <f t="shared" ca="1" si="209"/>
        <v>1E-4</v>
      </c>
      <c r="B488" s="304">
        <f t="shared" ca="1" si="210"/>
        <v>33.410600000000535</v>
      </c>
      <c r="D488" s="306">
        <f t="shared" ca="1" si="211"/>
        <v>-0.71420797260268287</v>
      </c>
      <c r="E488" s="307">
        <f t="shared" ca="1" si="212"/>
        <v>-1.2165609726916422</v>
      </c>
      <c r="F488" s="304">
        <f t="shared" ca="1" si="213"/>
        <v>1.4107138719122561</v>
      </c>
      <c r="G488" s="306">
        <f t="shared" ca="1" si="214"/>
        <v>8.6165261686584955</v>
      </c>
      <c r="H488" s="307">
        <f t="shared" ca="1" si="215"/>
        <v>-103.67609398948446</v>
      </c>
      <c r="I488" s="304">
        <f t="shared" ca="1" si="216"/>
        <v>104.03353780455411</v>
      </c>
      <c r="J488" s="306">
        <f t="shared" ca="1" si="217"/>
        <v>717.43751684692904</v>
      </c>
      <c r="K488" s="307">
        <f t="shared" ca="1" si="218"/>
        <v>-9.1989491027680774</v>
      </c>
      <c r="L488" s="304">
        <f t="shared" ca="1" si="203"/>
        <v>717.49648866324287</v>
      </c>
      <c r="M488" s="306">
        <f t="shared" ca="1" si="219"/>
        <v>-1.4878768346570341</v>
      </c>
      <c r="N488" s="304">
        <f t="shared" ca="1" si="220"/>
        <v>-85.249063061132276</v>
      </c>
      <c r="P488" s="310">
        <f t="shared" ca="1" si="221"/>
        <v>23</v>
      </c>
      <c r="Q488" s="304">
        <f t="shared" ca="1" si="222"/>
        <v>0</v>
      </c>
      <c r="R488" s="306">
        <f t="shared" ca="1" si="223"/>
        <v>0</v>
      </c>
      <c r="S488" s="307">
        <f t="shared" ca="1" si="224"/>
        <v>4.9930000000000021</v>
      </c>
      <c r="T488" s="304">
        <f t="shared" ca="1" si="204"/>
        <v>48.981330000000021</v>
      </c>
      <c r="U488" s="311">
        <f t="shared" ca="1" si="205"/>
        <v>0</v>
      </c>
      <c r="V488" s="306">
        <f t="shared" ca="1" si="206"/>
        <v>1.2261273898051608</v>
      </c>
      <c r="W488" s="304">
        <f t="shared" ca="1" si="207"/>
        <v>43.055114450449679</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1.1532264938458905</v>
      </c>
      <c r="AH488" s="304">
        <f t="shared" ca="1" si="231"/>
        <v>-8.6230671657012898</v>
      </c>
    </row>
    <row r="489" spans="1:34" x14ac:dyDescent="0.2">
      <c r="A489" s="347">
        <f t="shared" ca="1" si="209"/>
        <v>1E-4</v>
      </c>
      <c r="B489" s="304">
        <f t="shared" ca="1" si="210"/>
        <v>33.410700000000539</v>
      </c>
      <c r="D489" s="306">
        <f t="shared" ca="1" si="211"/>
        <v>-0.71420358487540292</v>
      </c>
      <c r="E489" s="307">
        <f t="shared" ca="1" si="212"/>
        <v>-1.2165324535888598</v>
      </c>
      <c r="F489" s="304">
        <f t="shared" ca="1" si="213"/>
        <v>1.410687056467099</v>
      </c>
      <c r="G489" s="306">
        <f t="shared" ca="1" si="214"/>
        <v>8.6164547483000078</v>
      </c>
      <c r="H489" s="307">
        <f t="shared" ca="1" si="215"/>
        <v>-103.67621564272982</v>
      </c>
      <c r="I489" s="304">
        <f t="shared" ca="1" si="216"/>
        <v>104.03365312449293</v>
      </c>
      <c r="J489" s="306">
        <f t="shared" ca="1" si="217"/>
        <v>717.43751684692904</v>
      </c>
      <c r="K489" s="307">
        <f t="shared" ca="1" si="218"/>
        <v>-9.2093167182496884</v>
      </c>
      <c r="L489" s="304">
        <f t="shared" ca="1" si="203"/>
        <v>717.49662166027281</v>
      </c>
      <c r="M489" s="306">
        <f t="shared" ca="1" si="219"/>
        <v>-1.4878776156623721</v>
      </c>
      <c r="N489" s="304">
        <f t="shared" ca="1" si="220"/>
        <v>-85.249107809441909</v>
      </c>
      <c r="P489" s="310">
        <f t="shared" ca="1" si="221"/>
        <v>23</v>
      </c>
      <c r="Q489" s="304">
        <f t="shared" ca="1" si="222"/>
        <v>0</v>
      </c>
      <c r="R489" s="306">
        <f t="shared" ca="1" si="223"/>
        <v>0</v>
      </c>
      <c r="S489" s="307">
        <f t="shared" ca="1" si="224"/>
        <v>4.9930000000000021</v>
      </c>
      <c r="T489" s="304">
        <f t="shared" ca="1" si="204"/>
        <v>48.981330000000021</v>
      </c>
      <c r="U489" s="311">
        <f t="shared" ca="1" si="205"/>
        <v>0</v>
      </c>
      <c r="V489" s="306">
        <f t="shared" ca="1" si="206"/>
        <v>1.2261286610078201</v>
      </c>
      <c r="W489" s="304">
        <f t="shared" ca="1" si="207"/>
        <v>43.055254540685411</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1.1531990707275188</v>
      </c>
      <c r="AH489" s="304">
        <f t="shared" ca="1" si="231"/>
        <v>-8.6230952234026965</v>
      </c>
    </row>
    <row r="490" spans="1:34" x14ac:dyDescent="0.2">
      <c r="A490" s="347">
        <f t="shared" ca="1" si="209"/>
        <v>1E-4</v>
      </c>
      <c r="B490" s="304">
        <f t="shared" ca="1" si="210"/>
        <v>33.410800000000542</v>
      </c>
      <c r="D490" s="306">
        <f t="shared" ca="1" si="211"/>
        <v>-0.71419919714354818</v>
      </c>
      <c r="E490" s="307">
        <f t="shared" ca="1" si="212"/>
        <v>-1.2165039348662674</v>
      </c>
      <c r="F490" s="304">
        <f t="shared" ca="1" si="213"/>
        <v>1.4106602414279636</v>
      </c>
      <c r="G490" s="306">
        <f t="shared" ca="1" si="214"/>
        <v>8.6163833283802926</v>
      </c>
      <c r="H490" s="307">
        <f t="shared" ca="1" si="215"/>
        <v>-103.6763372931233</v>
      </c>
      <c r="I490" s="304">
        <f t="shared" ca="1" si="216"/>
        <v>104.03376844168945</v>
      </c>
      <c r="J490" s="306">
        <f t="shared" ca="1" si="217"/>
        <v>717.43751684692904</v>
      </c>
      <c r="K490" s="307">
        <f t="shared" ca="1" si="218"/>
        <v>-9.2196843458964803</v>
      </c>
      <c r="L490" s="304">
        <f t="shared" ca="1" si="203"/>
        <v>717.49675480724341</v>
      </c>
      <c r="M490" s="306">
        <f t="shared" ca="1" si="219"/>
        <v>-1.4878783966595053</v>
      </c>
      <c r="N490" s="304">
        <f t="shared" ca="1" si="220"/>
        <v>-85.249152557281462</v>
      </c>
      <c r="P490" s="310">
        <f t="shared" ca="1" si="221"/>
        <v>23</v>
      </c>
      <c r="Q490" s="304">
        <f t="shared" ca="1" si="222"/>
        <v>0</v>
      </c>
      <c r="R490" s="306">
        <f t="shared" ca="1" si="223"/>
        <v>0</v>
      </c>
      <c r="S490" s="307">
        <f t="shared" ca="1" si="224"/>
        <v>4.9930000000000021</v>
      </c>
      <c r="T490" s="304">
        <f t="shared" ca="1" si="204"/>
        <v>48.981330000000021</v>
      </c>
      <c r="U490" s="311">
        <f t="shared" ca="1" si="205"/>
        <v>0</v>
      </c>
      <c r="V490" s="306">
        <f t="shared" ca="1" si="206"/>
        <v>1.226129932213289</v>
      </c>
      <c r="W490" s="304">
        <f t="shared" ca="1" si="207"/>
        <v>43.055394629053687</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1.1531716479705185</v>
      </c>
      <c r="AH490" s="304">
        <f t="shared" ca="1" si="231"/>
        <v>-8.6231232807301001</v>
      </c>
    </row>
    <row r="491" spans="1:34" x14ac:dyDescent="0.2">
      <c r="A491" s="347">
        <f t="shared" ca="1" si="209"/>
        <v>1E-4</v>
      </c>
      <c r="B491" s="304">
        <f t="shared" ca="1" si="210"/>
        <v>33.410900000000545</v>
      </c>
      <c r="D491" s="306">
        <f t="shared" ca="1" si="211"/>
        <v>-0.71419480940711333</v>
      </c>
      <c r="E491" s="307">
        <f t="shared" ca="1" si="212"/>
        <v>-1.2164754165238758</v>
      </c>
      <c r="F491" s="304">
        <f t="shared" ca="1" si="213"/>
        <v>1.4106334267948566</v>
      </c>
      <c r="G491" s="306">
        <f t="shared" ca="1" si="214"/>
        <v>8.6163119088993518</v>
      </c>
      <c r="H491" s="307">
        <f t="shared" ca="1" si="215"/>
        <v>-103.67645894066494</v>
      </c>
      <c r="I491" s="304">
        <f t="shared" ca="1" si="216"/>
        <v>104.03388375614372</v>
      </c>
      <c r="J491" s="306">
        <f t="shared" ca="1" si="217"/>
        <v>717.43751684692904</v>
      </c>
      <c r="K491" s="307">
        <f t="shared" ca="1" si="218"/>
        <v>-9.2300519857081689</v>
      </c>
      <c r="L491" s="304">
        <f t="shared" ca="1" si="203"/>
        <v>717.49688810415512</v>
      </c>
      <c r="M491" s="306">
        <f t="shared" ca="1" si="219"/>
        <v>-1.4878791776484335</v>
      </c>
      <c r="N491" s="304">
        <f t="shared" ca="1" si="220"/>
        <v>-85.249197304650892</v>
      </c>
      <c r="P491" s="310">
        <f t="shared" ca="1" si="221"/>
        <v>23</v>
      </c>
      <c r="Q491" s="304">
        <f t="shared" ca="1" si="222"/>
        <v>0</v>
      </c>
      <c r="R491" s="306">
        <f t="shared" ca="1" si="223"/>
        <v>0</v>
      </c>
      <c r="S491" s="307">
        <f t="shared" ca="1" si="224"/>
        <v>4.9930000000000021</v>
      </c>
      <c r="T491" s="304">
        <f t="shared" ca="1" si="204"/>
        <v>48.981330000000021</v>
      </c>
      <c r="U491" s="311">
        <f t="shared" ca="1" si="205"/>
        <v>0</v>
      </c>
      <c r="V491" s="306">
        <f t="shared" ca="1" si="206"/>
        <v>1.2261312034215688</v>
      </c>
      <c r="W491" s="304">
        <f t="shared" ca="1" si="207"/>
        <v>43.055534715554572</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1.153144225574902</v>
      </c>
      <c r="AH491" s="304">
        <f t="shared" ca="1" si="231"/>
        <v>-8.6231513376834901</v>
      </c>
    </row>
    <row r="492" spans="1:34" x14ac:dyDescent="0.2">
      <c r="A492" s="347">
        <f t="shared" ca="1" si="209"/>
        <v>1E-4</v>
      </c>
      <c r="B492" s="304">
        <f t="shared" ca="1" si="210"/>
        <v>33.411000000000548</v>
      </c>
      <c r="D492" s="306">
        <f t="shared" ca="1" si="211"/>
        <v>-0.71419042166610314</v>
      </c>
      <c r="E492" s="307">
        <f t="shared" ca="1" si="212"/>
        <v>-1.2164468985616725</v>
      </c>
      <c r="F492" s="304">
        <f t="shared" ca="1" si="213"/>
        <v>1.4106066125677699</v>
      </c>
      <c r="G492" s="306">
        <f t="shared" ca="1" si="214"/>
        <v>8.6162404898571854</v>
      </c>
      <c r="H492" s="307">
        <f t="shared" ca="1" si="215"/>
        <v>-103.6765805853548</v>
      </c>
      <c r="I492" s="304">
        <f t="shared" ca="1" si="216"/>
        <v>104.0339990678558</v>
      </c>
      <c r="J492" s="306">
        <f t="shared" ca="1" si="217"/>
        <v>717.43751684692904</v>
      </c>
      <c r="K492" s="307">
        <f t="shared" ca="1" si="218"/>
        <v>-9.2404196376844698</v>
      </c>
      <c r="L492" s="304">
        <f t="shared" ca="1" si="203"/>
        <v>717.49702155100829</v>
      </c>
      <c r="M492" s="306">
        <f t="shared" ca="1" si="219"/>
        <v>-1.4878799586291569</v>
      </c>
      <c r="N492" s="304">
        <f t="shared" ca="1" si="220"/>
        <v>-85.249242051550226</v>
      </c>
      <c r="P492" s="310">
        <f t="shared" ca="1" si="221"/>
        <v>23</v>
      </c>
      <c r="Q492" s="304">
        <f t="shared" ca="1" si="222"/>
        <v>0</v>
      </c>
      <c r="R492" s="306">
        <f t="shared" ca="1" si="223"/>
        <v>0</v>
      </c>
      <c r="S492" s="307">
        <f t="shared" ca="1" si="224"/>
        <v>4.9930000000000021</v>
      </c>
      <c r="T492" s="304">
        <f t="shared" ca="1" si="204"/>
        <v>48.981330000000021</v>
      </c>
      <c r="U492" s="311">
        <f t="shared" ca="1" si="205"/>
        <v>0</v>
      </c>
      <c r="V492" s="306">
        <f t="shared" ca="1" si="206"/>
        <v>1.2261324746326583</v>
      </c>
      <c r="W492" s="304">
        <f t="shared" ca="1" si="207"/>
        <v>43.055674800188058</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1.1531168035406605</v>
      </c>
      <c r="AH492" s="304">
        <f t="shared" ca="1" si="231"/>
        <v>-8.6231793942628787</v>
      </c>
    </row>
    <row r="493" spans="1:34" x14ac:dyDescent="0.2">
      <c r="A493" s="347">
        <f t="shared" ca="1" si="209"/>
        <v>1E-4</v>
      </c>
      <c r="B493" s="304">
        <f t="shared" ca="1" si="210"/>
        <v>33.411100000000552</v>
      </c>
      <c r="D493" s="306">
        <f t="shared" ca="1" si="211"/>
        <v>-0.71418603392051716</v>
      </c>
      <c r="E493" s="307">
        <f t="shared" ca="1" si="212"/>
        <v>-1.2164183809796594</v>
      </c>
      <c r="F493" s="304">
        <f t="shared" ca="1" si="213"/>
        <v>1.4105797987467046</v>
      </c>
      <c r="G493" s="306">
        <f t="shared" ca="1" si="214"/>
        <v>8.6161690712537933</v>
      </c>
      <c r="H493" s="307">
        <f t="shared" ca="1" si="215"/>
        <v>-103.67670222719289</v>
      </c>
      <c r="I493" s="304">
        <f t="shared" ca="1" si="216"/>
        <v>104.03411437682571</v>
      </c>
      <c r="J493" s="306">
        <f t="shared" ca="1" si="217"/>
        <v>717.43751684692904</v>
      </c>
      <c r="K493" s="307">
        <f t="shared" ca="1" si="218"/>
        <v>-9.2507873018250972</v>
      </c>
      <c r="L493" s="304">
        <f t="shared" ca="1" si="203"/>
        <v>717.49715514780348</v>
      </c>
      <c r="M493" s="306">
        <f t="shared" ca="1" si="219"/>
        <v>-1.4878807396016756</v>
      </c>
      <c r="N493" s="304">
        <f t="shared" ca="1" si="220"/>
        <v>-85.249286797979451</v>
      </c>
      <c r="P493" s="310">
        <f t="shared" ca="1" si="221"/>
        <v>23</v>
      </c>
      <c r="Q493" s="304">
        <f t="shared" ca="1" si="222"/>
        <v>0</v>
      </c>
      <c r="R493" s="306">
        <f t="shared" ca="1" si="223"/>
        <v>0</v>
      </c>
      <c r="S493" s="307">
        <f t="shared" ca="1" si="224"/>
        <v>4.9930000000000021</v>
      </c>
      <c r="T493" s="304">
        <f t="shared" ca="1" si="204"/>
        <v>48.981330000000021</v>
      </c>
      <c r="U493" s="311">
        <f t="shared" ca="1" si="205"/>
        <v>0</v>
      </c>
      <c r="V493" s="306">
        <f t="shared" ca="1" si="206"/>
        <v>1.2261337458465578</v>
      </c>
      <c r="W493" s="304">
        <f t="shared" ca="1" si="207"/>
        <v>43.055814882954145</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1.1530893818677885</v>
      </c>
      <c r="AH493" s="304">
        <f t="shared" ca="1" si="231"/>
        <v>-8.6232074504682643</v>
      </c>
    </row>
    <row r="494" spans="1:34" x14ac:dyDescent="0.2">
      <c r="A494" s="347">
        <f t="shared" ca="1" si="209"/>
        <v>1E-4</v>
      </c>
      <c r="B494" s="304">
        <f t="shared" ca="1" si="210"/>
        <v>33.411200000000555</v>
      </c>
      <c r="D494" s="306">
        <f t="shared" ca="1" si="211"/>
        <v>-0.71418164617035651</v>
      </c>
      <c r="E494" s="307">
        <f t="shared" ca="1" si="212"/>
        <v>-1.2163898637778381</v>
      </c>
      <c r="F494" s="304">
        <f t="shared" ca="1" si="213"/>
        <v>1.4105529853316634</v>
      </c>
      <c r="G494" s="306">
        <f t="shared" ca="1" si="214"/>
        <v>8.6160976530891755</v>
      </c>
      <c r="H494" s="307">
        <f t="shared" ca="1" si="215"/>
        <v>-103.67682386617926</v>
      </c>
      <c r="I494" s="304">
        <f t="shared" ca="1" si="216"/>
        <v>104.03422968305348</v>
      </c>
      <c r="J494" s="306">
        <f t="shared" ca="1" si="217"/>
        <v>717.43751684692904</v>
      </c>
      <c r="K494" s="307">
        <f t="shared" ca="1" si="218"/>
        <v>-9.2611549781297651</v>
      </c>
      <c r="L494" s="304">
        <f t="shared" ca="1" si="203"/>
        <v>717.49728889454104</v>
      </c>
      <c r="M494" s="306">
        <f t="shared" ca="1" si="219"/>
        <v>-1.4878815205659899</v>
      </c>
      <c r="N494" s="304">
        <f t="shared" ca="1" si="220"/>
        <v>-85.249331543938624</v>
      </c>
      <c r="P494" s="310">
        <f t="shared" ca="1" si="221"/>
        <v>23</v>
      </c>
      <c r="Q494" s="304">
        <f t="shared" ca="1" si="222"/>
        <v>0</v>
      </c>
      <c r="R494" s="306">
        <f t="shared" ca="1" si="223"/>
        <v>0</v>
      </c>
      <c r="S494" s="307">
        <f t="shared" ca="1" si="224"/>
        <v>4.9930000000000021</v>
      </c>
      <c r="T494" s="304">
        <f t="shared" ca="1" si="204"/>
        <v>48.981330000000021</v>
      </c>
      <c r="U494" s="311">
        <f t="shared" ca="1" si="205"/>
        <v>0</v>
      </c>
      <c r="V494" s="306">
        <f t="shared" ca="1" si="206"/>
        <v>1.2261350170632672</v>
      </c>
      <c r="W494" s="304">
        <f t="shared" ca="1" si="207"/>
        <v>43.055954963852862</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1.1530619605562951</v>
      </c>
      <c r="AH494" s="304">
        <f t="shared" ca="1" si="231"/>
        <v>-8.6232355062996451</v>
      </c>
    </row>
    <row r="495" spans="1:34" x14ac:dyDescent="0.2">
      <c r="A495" s="347">
        <f t="shared" ca="1" si="209"/>
        <v>1E-4</v>
      </c>
      <c r="B495" s="304">
        <f t="shared" ca="1" si="210"/>
        <v>33.411300000000558</v>
      </c>
      <c r="D495" s="306">
        <f t="shared" ca="1" si="211"/>
        <v>-0.71417725841561996</v>
      </c>
      <c r="E495" s="307">
        <f t="shared" ca="1" si="212"/>
        <v>-1.2163613469562016</v>
      </c>
      <c r="F495" s="304">
        <f t="shared" ca="1" si="213"/>
        <v>1.4105261723226394</v>
      </c>
      <c r="G495" s="306">
        <f t="shared" ca="1" si="214"/>
        <v>8.6160262353633339</v>
      </c>
      <c r="H495" s="307">
        <f t="shared" ca="1" si="215"/>
        <v>-103.67694550231396</v>
      </c>
      <c r="I495" s="304">
        <f t="shared" ca="1" si="216"/>
        <v>104.03434498653917</v>
      </c>
      <c r="J495" s="306">
        <f t="shared" ca="1" si="217"/>
        <v>717.43751684692904</v>
      </c>
      <c r="K495" s="307">
        <f t="shared" ca="1" si="218"/>
        <v>-9.2715226665981891</v>
      </c>
      <c r="L495" s="304">
        <f t="shared" ca="1" si="203"/>
        <v>717.49742279122154</v>
      </c>
      <c r="M495" s="306">
        <f t="shared" ca="1" si="219"/>
        <v>-1.4878823015220997</v>
      </c>
      <c r="N495" s="304">
        <f t="shared" ca="1" si="220"/>
        <v>-85.249376289427687</v>
      </c>
      <c r="P495" s="310">
        <f t="shared" ca="1" si="221"/>
        <v>23</v>
      </c>
      <c r="Q495" s="304">
        <f t="shared" ca="1" si="222"/>
        <v>0</v>
      </c>
      <c r="R495" s="306">
        <f t="shared" ca="1" si="223"/>
        <v>0</v>
      </c>
      <c r="S495" s="307">
        <f t="shared" ca="1" si="224"/>
        <v>4.9930000000000021</v>
      </c>
      <c r="T495" s="304">
        <f t="shared" ca="1" si="204"/>
        <v>48.981330000000021</v>
      </c>
      <c r="U495" s="311">
        <f t="shared" ca="1" si="205"/>
        <v>0</v>
      </c>
      <c r="V495" s="306">
        <f t="shared" ca="1" si="206"/>
        <v>1.2261362882827869</v>
      </c>
      <c r="W495" s="304">
        <f t="shared" ca="1" si="207"/>
        <v>43.056095042884252</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1.1530345396061694</v>
      </c>
      <c r="AH495" s="304">
        <f t="shared" ca="1" si="231"/>
        <v>-8.6232635617570281</v>
      </c>
    </row>
    <row r="496" spans="1:34" x14ac:dyDescent="0.2">
      <c r="A496" s="347">
        <f t="shared" ca="1" si="209"/>
        <v>1E-4</v>
      </c>
      <c r="B496" s="304">
        <f t="shared" ca="1" si="210"/>
        <v>33.411400000000562</v>
      </c>
      <c r="D496" s="306">
        <f t="shared" ca="1" si="211"/>
        <v>-0.71417287065631152</v>
      </c>
      <c r="E496" s="307">
        <f t="shared" ca="1" si="212"/>
        <v>-1.2163328305147374</v>
      </c>
      <c r="F496" s="304">
        <f t="shared" ca="1" si="213"/>
        <v>1.410499359719624</v>
      </c>
      <c r="G496" s="306">
        <f t="shared" ca="1" si="214"/>
        <v>8.6159548180762684</v>
      </c>
      <c r="H496" s="307">
        <f t="shared" ca="1" si="215"/>
        <v>-103.67706713559701</v>
      </c>
      <c r="I496" s="304">
        <f t="shared" ca="1" si="216"/>
        <v>104.0344602872828</v>
      </c>
      <c r="J496" s="306">
        <f t="shared" ca="1" si="217"/>
        <v>717.43751684692904</v>
      </c>
      <c r="K496" s="307">
        <f t="shared" ca="1" si="218"/>
        <v>-9.2818903672300852</v>
      </c>
      <c r="L496" s="304">
        <f t="shared" ca="1" si="203"/>
        <v>717.4975568378452</v>
      </c>
      <c r="M496" s="306">
        <f t="shared" ca="1" si="219"/>
        <v>-1.4878830824700051</v>
      </c>
      <c r="N496" s="304">
        <f t="shared" ca="1" si="220"/>
        <v>-85.249421034446698</v>
      </c>
      <c r="P496" s="310">
        <f t="shared" ca="1" si="221"/>
        <v>23</v>
      </c>
      <c r="Q496" s="304">
        <f t="shared" ca="1" si="222"/>
        <v>0</v>
      </c>
      <c r="R496" s="306">
        <f t="shared" ca="1" si="223"/>
        <v>0</v>
      </c>
      <c r="S496" s="307">
        <f t="shared" ca="1" si="224"/>
        <v>4.9930000000000021</v>
      </c>
      <c r="T496" s="304">
        <f t="shared" ca="1" si="204"/>
        <v>48.981330000000021</v>
      </c>
      <c r="U496" s="311">
        <f t="shared" ca="1" si="205"/>
        <v>0</v>
      </c>
      <c r="V496" s="306">
        <f t="shared" ca="1" si="206"/>
        <v>1.2261375595051165</v>
      </c>
      <c r="W496" s="304">
        <f t="shared" ca="1" si="207"/>
        <v>43.056235120048299</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1.1530071190174027</v>
      </c>
      <c r="AH496" s="304">
        <f t="shared" ca="1" si="231"/>
        <v>-8.6232916168404241</v>
      </c>
    </row>
    <row r="497" spans="1:34" x14ac:dyDescent="0.2">
      <c r="A497" s="347">
        <f t="shared" ca="1" si="209"/>
        <v>1E-4</v>
      </c>
      <c r="B497" s="304">
        <f t="shared" ca="1" si="210"/>
        <v>33.411500000000565</v>
      </c>
      <c r="D497" s="306">
        <f t="shared" ca="1" si="211"/>
        <v>-0.7141684828924304</v>
      </c>
      <c r="E497" s="307">
        <f t="shared" ca="1" si="212"/>
        <v>-1.2163043144534544</v>
      </c>
      <c r="F497" s="304">
        <f t="shared" ca="1" si="213"/>
        <v>1.4104725475226247</v>
      </c>
      <c r="G497" s="306">
        <f t="shared" ca="1" si="214"/>
        <v>8.615883401227979</v>
      </c>
      <c r="H497" s="307">
        <f t="shared" ca="1" si="215"/>
        <v>-103.67718876602846</v>
      </c>
      <c r="I497" s="304">
        <f t="shared" ca="1" si="216"/>
        <v>104.0345755852844</v>
      </c>
      <c r="J497" s="306">
        <f t="shared" ca="1" si="217"/>
        <v>717.43751684692904</v>
      </c>
      <c r="K497" s="307">
        <f t="shared" ca="1" si="218"/>
        <v>-9.2922580800251673</v>
      </c>
      <c r="L497" s="304">
        <f t="shared" ca="1" si="203"/>
        <v>717.49769103441258</v>
      </c>
      <c r="M497" s="306">
        <f t="shared" ca="1" si="219"/>
        <v>-1.4878838634097065</v>
      </c>
      <c r="N497" s="304">
        <f t="shared" ca="1" si="220"/>
        <v>-85.249465778995642</v>
      </c>
      <c r="P497" s="310">
        <f t="shared" ca="1" si="221"/>
        <v>23</v>
      </c>
      <c r="Q497" s="304">
        <f t="shared" ca="1" si="222"/>
        <v>0</v>
      </c>
      <c r="R497" s="306">
        <f t="shared" ca="1" si="223"/>
        <v>0</v>
      </c>
      <c r="S497" s="307">
        <f t="shared" ca="1" si="224"/>
        <v>4.9930000000000021</v>
      </c>
      <c r="T497" s="304">
        <f t="shared" ca="1" si="204"/>
        <v>48.981330000000021</v>
      </c>
      <c r="U497" s="311">
        <f t="shared" ca="1" si="205"/>
        <v>0</v>
      </c>
      <c r="V497" s="306">
        <f t="shared" ca="1" si="206"/>
        <v>1.2261388307302559</v>
      </c>
      <c r="W497" s="304">
        <f t="shared" ca="1" si="207"/>
        <v>43.056375195345019</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1.1529796987900021</v>
      </c>
      <c r="AH497" s="304">
        <f t="shared" ca="1" si="231"/>
        <v>-8.6233196715498259</v>
      </c>
    </row>
    <row r="498" spans="1:34" x14ac:dyDescent="0.2">
      <c r="A498" s="347">
        <f t="shared" ca="1" si="209"/>
        <v>1E-4</v>
      </c>
      <c r="B498" s="304">
        <f t="shared" ca="1" si="210"/>
        <v>33.411600000000568</v>
      </c>
      <c r="D498" s="306">
        <f t="shared" ca="1" si="211"/>
        <v>-0.71416409512397672</v>
      </c>
      <c r="E498" s="307">
        <f t="shared" ca="1" si="212"/>
        <v>-1.2162757987723456</v>
      </c>
      <c r="F498" s="304">
        <f t="shared" ca="1" si="213"/>
        <v>1.410445735731636</v>
      </c>
      <c r="G498" s="306">
        <f t="shared" ca="1" si="214"/>
        <v>8.6158119848184658</v>
      </c>
      <c r="H498" s="307">
        <f t="shared" ca="1" si="215"/>
        <v>-103.67731039360834</v>
      </c>
      <c r="I498" s="304">
        <f t="shared" ca="1" si="216"/>
        <v>104.03469088054402</v>
      </c>
      <c r="J498" s="306">
        <f t="shared" ca="1" si="217"/>
        <v>717.43751684692904</v>
      </c>
      <c r="K498" s="307">
        <f t="shared" ca="1" si="218"/>
        <v>-9.3026258049831494</v>
      </c>
      <c r="L498" s="304">
        <f t="shared" ca="1" si="203"/>
        <v>717.49782538092416</v>
      </c>
      <c r="M498" s="306">
        <f t="shared" ca="1" si="219"/>
        <v>-1.4878846443412037</v>
      </c>
      <c r="N498" s="304">
        <f t="shared" ca="1" si="220"/>
        <v>-85.24951052307452</v>
      </c>
      <c r="P498" s="310">
        <f t="shared" ca="1" si="221"/>
        <v>23</v>
      </c>
      <c r="Q498" s="304">
        <f t="shared" ca="1" si="222"/>
        <v>0</v>
      </c>
      <c r="R498" s="306">
        <f t="shared" ca="1" si="223"/>
        <v>0</v>
      </c>
      <c r="S498" s="307">
        <f t="shared" ca="1" si="224"/>
        <v>4.9930000000000021</v>
      </c>
      <c r="T498" s="304">
        <f t="shared" ca="1" si="204"/>
        <v>48.981330000000021</v>
      </c>
      <c r="U498" s="311">
        <f t="shared" ca="1" si="205"/>
        <v>0</v>
      </c>
      <c r="V498" s="306">
        <f t="shared" ca="1" si="206"/>
        <v>1.2261401019582054</v>
      </c>
      <c r="W498" s="304">
        <f t="shared" ca="1" si="207"/>
        <v>43.056515268774447</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1.1529522789239639</v>
      </c>
      <c r="AH498" s="304">
        <f t="shared" ca="1" si="231"/>
        <v>-8.6233477258852389</v>
      </c>
    </row>
    <row r="499" spans="1:34" x14ac:dyDescent="0.2">
      <c r="A499" s="347">
        <f t="shared" ca="1" si="209"/>
        <v>1E-4</v>
      </c>
      <c r="B499" s="304">
        <f t="shared" ca="1" si="210"/>
        <v>33.411700000000572</v>
      </c>
      <c r="D499" s="306">
        <f t="shared" ca="1" si="211"/>
        <v>-0.7141597073509528</v>
      </c>
      <c r="E499" s="307">
        <f t="shared" ca="1" si="212"/>
        <v>-1.2162472834714055</v>
      </c>
      <c r="F499" s="304">
        <f t="shared" ca="1" si="213"/>
        <v>1.4104189243466538</v>
      </c>
      <c r="G499" s="306">
        <f t="shared" ca="1" si="214"/>
        <v>8.6157405688477304</v>
      </c>
      <c r="H499" s="307">
        <f t="shared" ca="1" si="215"/>
        <v>-103.67743201833669</v>
      </c>
      <c r="I499" s="304">
        <f t="shared" ca="1" si="216"/>
        <v>104.03480617306168</v>
      </c>
      <c r="J499" s="306">
        <f t="shared" ca="1" si="217"/>
        <v>717.43751684692904</v>
      </c>
      <c r="K499" s="307">
        <f t="shared" ca="1" si="218"/>
        <v>-9.3129935421037473</v>
      </c>
      <c r="L499" s="304">
        <f t="shared" ca="1" si="203"/>
        <v>717.49795987738037</v>
      </c>
      <c r="M499" s="306">
        <f t="shared" ca="1" si="219"/>
        <v>-1.4878854252644969</v>
      </c>
      <c r="N499" s="304">
        <f t="shared" ca="1" si="220"/>
        <v>-85.249555266683345</v>
      </c>
      <c r="P499" s="310">
        <f t="shared" ca="1" si="221"/>
        <v>23</v>
      </c>
      <c r="Q499" s="304">
        <f t="shared" ca="1" si="222"/>
        <v>0</v>
      </c>
      <c r="R499" s="306">
        <f t="shared" ca="1" si="223"/>
        <v>0</v>
      </c>
      <c r="S499" s="307">
        <f t="shared" ca="1" si="224"/>
        <v>4.9930000000000021</v>
      </c>
      <c r="T499" s="304">
        <f t="shared" ca="1" si="204"/>
        <v>48.981330000000021</v>
      </c>
      <c r="U499" s="311">
        <f t="shared" ca="1" si="205"/>
        <v>0</v>
      </c>
      <c r="V499" s="306">
        <f t="shared" ca="1" si="206"/>
        <v>1.2261413731889645</v>
      </c>
      <c r="W499" s="304">
        <f t="shared" ca="1" si="207"/>
        <v>43.056655340336576</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1.1529248594192758</v>
      </c>
      <c r="AH499" s="304">
        <f t="shared" ca="1" si="231"/>
        <v>-8.6233757798466719</v>
      </c>
    </row>
    <row r="500" spans="1:34" x14ac:dyDescent="0.2">
      <c r="A500" s="347">
        <f t="shared" ca="1" si="209"/>
        <v>1E-4</v>
      </c>
      <c r="B500" s="304">
        <f t="shared" ca="1" si="210"/>
        <v>33.411800000000575</v>
      </c>
      <c r="D500" s="306">
        <f t="shared" ca="1" si="211"/>
        <v>-0.71415531957335965</v>
      </c>
      <c r="E500" s="307">
        <f t="shared" ca="1" si="212"/>
        <v>-1.2162187685506378</v>
      </c>
      <c r="F500" s="304">
        <f t="shared" ca="1" si="213"/>
        <v>1.4103921133676824</v>
      </c>
      <c r="G500" s="306">
        <f t="shared" ca="1" si="214"/>
        <v>8.615669153315773</v>
      </c>
      <c r="H500" s="307">
        <f t="shared" ca="1" si="215"/>
        <v>-103.67755364021355</v>
      </c>
      <c r="I500" s="304">
        <f t="shared" ca="1" si="216"/>
        <v>104.03492146283745</v>
      </c>
      <c r="J500" s="306">
        <f t="shared" ca="1" si="217"/>
        <v>717.43751684692904</v>
      </c>
      <c r="K500" s="307">
        <f t="shared" ca="1" si="218"/>
        <v>-9.323361291386675</v>
      </c>
      <c r="L500" s="304">
        <f t="shared" ca="1" si="203"/>
        <v>717.49809452378156</v>
      </c>
      <c r="M500" s="306">
        <f t="shared" ca="1" si="219"/>
        <v>-1.4878862061795863</v>
      </c>
      <c r="N500" s="304">
        <f t="shared" ca="1" si="220"/>
        <v>-85.249600009822117</v>
      </c>
      <c r="P500" s="310">
        <f t="shared" ca="1" si="221"/>
        <v>23</v>
      </c>
      <c r="Q500" s="304">
        <f t="shared" ca="1" si="222"/>
        <v>0</v>
      </c>
      <c r="R500" s="306">
        <f t="shared" ca="1" si="223"/>
        <v>0</v>
      </c>
      <c r="S500" s="307">
        <f t="shared" ca="1" si="224"/>
        <v>4.9930000000000021</v>
      </c>
      <c r="T500" s="304">
        <f t="shared" ca="1" si="204"/>
        <v>48.981330000000021</v>
      </c>
      <c r="U500" s="311">
        <f t="shared" ca="1" si="205"/>
        <v>0</v>
      </c>
      <c r="V500" s="306">
        <f t="shared" ca="1" si="206"/>
        <v>1.2261426444225338</v>
      </c>
      <c r="W500" s="304">
        <f t="shared" ca="1" si="207"/>
        <v>43.056795410031441</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1.1528974402759466</v>
      </c>
      <c r="AH500" s="304">
        <f t="shared" ca="1" si="231"/>
        <v>-8.6234038334341196</v>
      </c>
    </row>
    <row r="501" spans="1:34" x14ac:dyDescent="0.2">
      <c r="A501" s="347">
        <f t="shared" ca="1" si="209"/>
        <v>1E-4</v>
      </c>
      <c r="B501" s="304">
        <f t="shared" ca="1" si="210"/>
        <v>33.411900000000578</v>
      </c>
      <c r="D501" s="306">
        <f t="shared" ca="1" si="211"/>
        <v>-0.71415093179119604</v>
      </c>
      <c r="E501" s="307">
        <f t="shared" ca="1" si="212"/>
        <v>-1.21619025401003</v>
      </c>
      <c r="F501" s="304">
        <f t="shared" ca="1" si="213"/>
        <v>1.4103653027947103</v>
      </c>
      <c r="G501" s="306">
        <f t="shared" ca="1" si="214"/>
        <v>8.6155977382225934</v>
      </c>
      <c r="H501" s="307">
        <f t="shared" ca="1" si="215"/>
        <v>-103.67767525923895</v>
      </c>
      <c r="I501" s="304">
        <f t="shared" ca="1" si="216"/>
        <v>104.03503674987131</v>
      </c>
      <c r="J501" s="306">
        <f t="shared" ca="1" si="217"/>
        <v>717.43751684692904</v>
      </c>
      <c r="K501" s="307">
        <f t="shared" ca="1" si="218"/>
        <v>-9.3337290528316483</v>
      </c>
      <c r="L501" s="304">
        <f t="shared" ca="1" si="203"/>
        <v>717.49822932012819</v>
      </c>
      <c r="M501" s="306">
        <f t="shared" ca="1" si="219"/>
        <v>-1.4878869870864719</v>
      </c>
      <c r="N501" s="304">
        <f t="shared" ca="1" si="220"/>
        <v>-85.249644752490866</v>
      </c>
      <c r="P501" s="310">
        <f t="shared" ca="1" si="221"/>
        <v>23</v>
      </c>
      <c r="Q501" s="304">
        <f t="shared" ca="1" si="222"/>
        <v>0</v>
      </c>
      <c r="R501" s="306">
        <f t="shared" ca="1" si="223"/>
        <v>0</v>
      </c>
      <c r="S501" s="307">
        <f t="shared" ca="1" si="224"/>
        <v>4.9930000000000021</v>
      </c>
      <c r="T501" s="304">
        <f t="shared" ca="1" si="204"/>
        <v>48.981330000000021</v>
      </c>
      <c r="U501" s="311">
        <f t="shared" ca="1" si="205"/>
        <v>0</v>
      </c>
      <c r="V501" s="306">
        <f t="shared" ca="1" si="206"/>
        <v>1.2261439156589131</v>
      </c>
      <c r="W501" s="304">
        <f t="shared" ca="1" si="207"/>
        <v>43.056935477859042</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1.1528700214939676</v>
      </c>
      <c r="AH501" s="304">
        <f t="shared" ca="1" si="231"/>
        <v>-8.623431886647591</v>
      </c>
    </row>
    <row r="502" spans="1:34" x14ac:dyDescent="0.2">
      <c r="A502" s="347">
        <f t="shared" ca="1" si="209"/>
        <v>1E-4</v>
      </c>
      <c r="B502" s="304">
        <f t="shared" ca="1" si="210"/>
        <v>33.412000000000582</v>
      </c>
      <c r="D502" s="306">
        <f t="shared" ca="1" si="211"/>
        <v>-0.7141465440044652</v>
      </c>
      <c r="E502" s="307">
        <f t="shared" ca="1" si="212"/>
        <v>-1.2161617398495874</v>
      </c>
      <c r="F502" s="304">
        <f t="shared" ca="1" si="213"/>
        <v>1.410338492627744</v>
      </c>
      <c r="G502" s="306">
        <f t="shared" ca="1" si="214"/>
        <v>8.6155263235681936</v>
      </c>
      <c r="H502" s="307">
        <f t="shared" ca="1" si="215"/>
        <v>-103.67779687541294</v>
      </c>
      <c r="I502" s="304">
        <f t="shared" ca="1" si="216"/>
        <v>104.03515203416335</v>
      </c>
      <c r="J502" s="306">
        <f t="shared" ca="1" si="217"/>
        <v>717.43751684692904</v>
      </c>
      <c r="K502" s="307">
        <f t="shared" ca="1" si="218"/>
        <v>-9.3440968264383812</v>
      </c>
      <c r="L502" s="304">
        <f t="shared" ca="1" si="203"/>
        <v>717.49836426642082</v>
      </c>
      <c r="M502" s="306">
        <f t="shared" ca="1" si="219"/>
        <v>-1.4878877679851541</v>
      </c>
      <c r="N502" s="304">
        <f t="shared" ca="1" si="220"/>
        <v>-85.249689494689576</v>
      </c>
      <c r="P502" s="310">
        <f t="shared" ca="1" si="221"/>
        <v>23</v>
      </c>
      <c r="Q502" s="304">
        <f t="shared" ca="1" si="222"/>
        <v>0</v>
      </c>
      <c r="R502" s="306">
        <f t="shared" ca="1" si="223"/>
        <v>0</v>
      </c>
      <c r="S502" s="307">
        <f t="shared" ca="1" si="224"/>
        <v>4.9930000000000021</v>
      </c>
      <c r="T502" s="304">
        <f t="shared" ca="1" si="204"/>
        <v>48.981330000000021</v>
      </c>
      <c r="U502" s="311">
        <f t="shared" ca="1" si="205"/>
        <v>0</v>
      </c>
      <c r="V502" s="306">
        <f t="shared" ca="1" si="206"/>
        <v>1.2261451868981015</v>
      </c>
      <c r="W502" s="304">
        <f t="shared" ca="1" si="207"/>
        <v>43.057075543819387</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1.1528426030733385</v>
      </c>
      <c r="AH502" s="304">
        <f t="shared" ca="1" si="231"/>
        <v>-8.6234599394870859</v>
      </c>
    </row>
    <row r="503" spans="1:34" x14ac:dyDescent="0.2">
      <c r="A503" s="347">
        <f t="shared" ca="1" si="209"/>
        <v>1E-4</v>
      </c>
      <c r="B503" s="304">
        <f t="shared" ca="1" si="210"/>
        <v>33.412100000000585</v>
      </c>
      <c r="D503" s="306">
        <f t="shared" ca="1" si="211"/>
        <v>-0.71414215621316512</v>
      </c>
      <c r="E503" s="307">
        <f t="shared" ca="1" si="212"/>
        <v>-1.2161332260693012</v>
      </c>
      <c r="F503" s="304">
        <f t="shared" ca="1" si="213"/>
        <v>1.410311682866775</v>
      </c>
      <c r="G503" s="306">
        <f t="shared" ca="1" si="214"/>
        <v>8.6154549093525716</v>
      </c>
      <c r="H503" s="307">
        <f t="shared" ca="1" si="215"/>
        <v>-103.67791848873554</v>
      </c>
      <c r="I503" s="304">
        <f t="shared" ca="1" si="216"/>
        <v>104.03526731571357</v>
      </c>
      <c r="J503" s="306">
        <f t="shared" ca="1" si="217"/>
        <v>717.43751684692904</v>
      </c>
      <c r="K503" s="307">
        <f t="shared" ca="1" si="218"/>
        <v>-9.3544646122065895</v>
      </c>
      <c r="L503" s="304">
        <f t="shared" ca="1" si="203"/>
        <v>717.49849936265969</v>
      </c>
      <c r="M503" s="306">
        <f t="shared" ca="1" si="219"/>
        <v>-1.4878885488756326</v>
      </c>
      <c r="N503" s="304">
        <f t="shared" ca="1" si="220"/>
        <v>-85.249734236418263</v>
      </c>
      <c r="P503" s="310">
        <f t="shared" ca="1" si="221"/>
        <v>23</v>
      </c>
      <c r="Q503" s="304">
        <f t="shared" ca="1" si="222"/>
        <v>0</v>
      </c>
      <c r="R503" s="306">
        <f t="shared" ca="1" si="223"/>
        <v>0</v>
      </c>
      <c r="S503" s="307">
        <f t="shared" ca="1" si="224"/>
        <v>4.9930000000000021</v>
      </c>
      <c r="T503" s="304">
        <f t="shared" ca="1" si="204"/>
        <v>48.981330000000021</v>
      </c>
      <c r="U503" s="311">
        <f t="shared" ca="1" si="205"/>
        <v>0</v>
      </c>
      <c r="V503" s="306">
        <f t="shared" ca="1" si="206"/>
        <v>1.2261464581401005</v>
      </c>
      <c r="W503" s="304">
        <f t="shared" ca="1" si="207"/>
        <v>43.057215607912518</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1.152815185014056</v>
      </c>
      <c r="AH503" s="304">
        <f t="shared" ca="1" si="231"/>
        <v>-8.623487991952608</v>
      </c>
    </row>
    <row r="504" spans="1:34" x14ac:dyDescent="0.2">
      <c r="A504" s="347">
        <f t="shared" ca="1" si="209"/>
        <v>1E-4</v>
      </c>
      <c r="B504" s="304">
        <f t="shared" ca="1" si="210"/>
        <v>33.412200000000588</v>
      </c>
      <c r="D504" s="306">
        <f t="shared" ca="1" si="211"/>
        <v>-0.71413776841730003</v>
      </c>
      <c r="E504" s="307">
        <f t="shared" ca="1" si="212"/>
        <v>-1.2161047126691713</v>
      </c>
      <c r="F504" s="304">
        <f t="shared" ca="1" si="213"/>
        <v>1.4102848735118054</v>
      </c>
      <c r="G504" s="306">
        <f t="shared" ca="1" si="214"/>
        <v>8.6153834955757294</v>
      </c>
      <c r="H504" s="307">
        <f t="shared" ca="1" si="215"/>
        <v>-103.67804009920681</v>
      </c>
      <c r="I504" s="304">
        <f t="shared" ca="1" si="216"/>
        <v>104.03538259452202</v>
      </c>
      <c r="J504" s="306">
        <f t="shared" ca="1" si="217"/>
        <v>717.43751684692904</v>
      </c>
      <c r="K504" s="307">
        <f t="shared" ca="1" si="218"/>
        <v>-9.3648324101359872</v>
      </c>
      <c r="L504" s="304">
        <f t="shared" ca="1" si="203"/>
        <v>717.49863460884546</v>
      </c>
      <c r="M504" s="306">
        <f t="shared" ca="1" si="219"/>
        <v>-1.4878893297579079</v>
      </c>
      <c r="N504" s="304">
        <f t="shared" ca="1" si="220"/>
        <v>-85.249778977676925</v>
      </c>
      <c r="P504" s="310">
        <f t="shared" ca="1" si="221"/>
        <v>23</v>
      </c>
      <c r="Q504" s="304">
        <f t="shared" ca="1" si="222"/>
        <v>0</v>
      </c>
      <c r="R504" s="306">
        <f t="shared" ca="1" si="223"/>
        <v>0</v>
      </c>
      <c r="S504" s="307">
        <f t="shared" ca="1" si="224"/>
        <v>4.9930000000000021</v>
      </c>
      <c r="T504" s="304">
        <f t="shared" ca="1" si="204"/>
        <v>48.981330000000021</v>
      </c>
      <c r="U504" s="311">
        <f t="shared" ca="1" si="205"/>
        <v>0</v>
      </c>
      <c r="V504" s="306">
        <f t="shared" ca="1" si="206"/>
        <v>1.226147729384909</v>
      </c>
      <c r="W504" s="304">
        <f t="shared" ca="1" si="207"/>
        <v>43.057355670138442</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1.1527877673161147</v>
      </c>
      <c r="AH504" s="304">
        <f t="shared" ca="1" si="231"/>
        <v>-8.6235160440441625</v>
      </c>
    </row>
    <row r="505" spans="1:34" x14ac:dyDescent="0.2">
      <c r="A505" s="347">
        <f t="shared" ca="1" si="209"/>
        <v>1E-4</v>
      </c>
      <c r="B505" s="304">
        <f t="shared" ca="1" si="210"/>
        <v>33.412300000000592</v>
      </c>
      <c r="D505" s="306">
        <f t="shared" ca="1" si="211"/>
        <v>-0.71413338061686771</v>
      </c>
      <c r="E505" s="307">
        <f t="shared" ca="1" si="212"/>
        <v>-1.2160761996491924</v>
      </c>
      <c r="F505" s="304">
        <f t="shared" ca="1" si="213"/>
        <v>1.4102580645628298</v>
      </c>
      <c r="G505" s="306">
        <f t="shared" ca="1" si="214"/>
        <v>8.6153120822376685</v>
      </c>
      <c r="H505" s="307">
        <f t="shared" ca="1" si="215"/>
        <v>-103.67816170682677</v>
      </c>
      <c r="I505" s="304">
        <f t="shared" ca="1" si="216"/>
        <v>104.03549787058873</v>
      </c>
      <c r="J505" s="306">
        <f t="shared" ca="1" si="217"/>
        <v>717.43751684692904</v>
      </c>
      <c r="K505" s="307">
        <f t="shared" ca="1" si="218"/>
        <v>-9.3752002202262883</v>
      </c>
      <c r="L505" s="304">
        <f t="shared" ca="1" si="203"/>
        <v>717.49877000497838</v>
      </c>
      <c r="M505" s="306">
        <f t="shared" ca="1" si="219"/>
        <v>-1.4878901106319797</v>
      </c>
      <c r="N505" s="304">
        <f t="shared" ca="1" si="220"/>
        <v>-85.249823718465578</v>
      </c>
      <c r="P505" s="310">
        <f t="shared" ca="1" si="221"/>
        <v>23</v>
      </c>
      <c r="Q505" s="304">
        <f t="shared" ca="1" si="222"/>
        <v>0</v>
      </c>
      <c r="R505" s="306">
        <f t="shared" ca="1" si="223"/>
        <v>0</v>
      </c>
      <c r="S505" s="307">
        <f t="shared" ca="1" si="224"/>
        <v>4.9930000000000021</v>
      </c>
      <c r="T505" s="304">
        <f t="shared" ca="1" si="204"/>
        <v>48.981330000000021</v>
      </c>
      <c r="U505" s="311">
        <f t="shared" ca="1" si="205"/>
        <v>0</v>
      </c>
      <c r="V505" s="306">
        <f t="shared" ca="1" si="206"/>
        <v>1.2261490006325271</v>
      </c>
      <c r="W505" s="304">
        <f t="shared" ca="1" si="207"/>
        <v>43.057495730497138</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1.1527603499795109</v>
      </c>
      <c r="AH505" s="304">
        <f t="shared" ca="1" si="231"/>
        <v>-8.6235440957617513</v>
      </c>
    </row>
    <row r="506" spans="1:34" x14ac:dyDescent="0.2">
      <c r="A506" s="347">
        <f t="shared" ca="1" si="209"/>
        <v>1E-4</v>
      </c>
      <c r="B506" s="304">
        <f t="shared" ca="1" si="210"/>
        <v>33.412400000000595</v>
      </c>
      <c r="D506" s="306">
        <f t="shared" ca="1" si="211"/>
        <v>-0.71412899281187125</v>
      </c>
      <c r="E506" s="307">
        <f t="shared" ca="1" si="212"/>
        <v>-1.2160476870093682</v>
      </c>
      <c r="F506" s="304">
        <f t="shared" ca="1" si="213"/>
        <v>1.4102312560198529</v>
      </c>
      <c r="G506" s="306">
        <f t="shared" ca="1" si="214"/>
        <v>8.6152406693383874</v>
      </c>
      <c r="H506" s="307">
        <f t="shared" ca="1" si="215"/>
        <v>-103.67828331159546</v>
      </c>
      <c r="I506" s="304">
        <f t="shared" ca="1" si="216"/>
        <v>104.03561314391374</v>
      </c>
      <c r="J506" s="306">
        <f t="shared" ca="1" si="217"/>
        <v>717.43751684692904</v>
      </c>
      <c r="K506" s="307">
        <f t="shared" ca="1" si="218"/>
        <v>-9.3855680424772086</v>
      </c>
      <c r="L506" s="304">
        <f t="shared" ca="1" si="203"/>
        <v>717.49890555105912</v>
      </c>
      <c r="M506" s="306">
        <f t="shared" ca="1" si="219"/>
        <v>-1.4878908914978484</v>
      </c>
      <c r="N506" s="304">
        <f t="shared" ca="1" si="220"/>
        <v>-85.249868458784221</v>
      </c>
      <c r="P506" s="310">
        <f t="shared" ca="1" si="221"/>
        <v>23</v>
      </c>
      <c r="Q506" s="304">
        <f t="shared" ca="1" si="222"/>
        <v>0</v>
      </c>
      <c r="R506" s="306">
        <f t="shared" ca="1" si="223"/>
        <v>0</v>
      </c>
      <c r="S506" s="307">
        <f t="shared" ca="1" si="224"/>
        <v>4.9930000000000021</v>
      </c>
      <c r="T506" s="304">
        <f t="shared" ca="1" si="204"/>
        <v>48.981330000000021</v>
      </c>
      <c r="U506" s="311">
        <f t="shared" ca="1" si="205"/>
        <v>0</v>
      </c>
      <c r="V506" s="306">
        <f t="shared" ca="1" si="206"/>
        <v>1.2261502718829549</v>
      </c>
      <c r="W506" s="304">
        <f t="shared" ca="1" si="207"/>
        <v>43.057635788988662</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1.1527329330042537</v>
      </c>
      <c r="AH506" s="304">
        <f t="shared" ca="1" si="231"/>
        <v>-8.6235721471053708</v>
      </c>
    </row>
    <row r="507" spans="1:34" x14ac:dyDescent="0.2">
      <c r="A507" s="347">
        <f t="shared" ca="1" si="209"/>
        <v>1E-4</v>
      </c>
      <c r="B507" s="304">
        <f t="shared" ca="1" si="210"/>
        <v>33.412500000000598</v>
      </c>
      <c r="D507" s="306">
        <f t="shared" ca="1" si="211"/>
        <v>-0.71412460500231134</v>
      </c>
      <c r="E507" s="307">
        <f t="shared" ca="1" si="212"/>
        <v>-1.2160191747496878</v>
      </c>
      <c r="F507" s="304">
        <f t="shared" ca="1" si="213"/>
        <v>1.4102044478828659</v>
      </c>
      <c r="G507" s="306">
        <f t="shared" ca="1" si="214"/>
        <v>8.6151692568778877</v>
      </c>
      <c r="H507" s="307">
        <f t="shared" ca="1" si="215"/>
        <v>-103.67840491351294</v>
      </c>
      <c r="I507" s="304">
        <f t="shared" ca="1" si="216"/>
        <v>104.03572841449709</v>
      </c>
      <c r="J507" s="306">
        <f t="shared" ca="1" si="217"/>
        <v>717.43751684692904</v>
      </c>
      <c r="K507" s="307">
        <f t="shared" ca="1" si="218"/>
        <v>-9.3959358768884638</v>
      </c>
      <c r="L507" s="304">
        <f t="shared" ca="1" si="203"/>
        <v>717.4990412470878</v>
      </c>
      <c r="M507" s="306">
        <f t="shared" ca="1" si="219"/>
        <v>-1.4878916723555142</v>
      </c>
      <c r="N507" s="304">
        <f t="shared" ca="1" si="220"/>
        <v>-85.249913198632868</v>
      </c>
      <c r="P507" s="310">
        <f t="shared" ca="1" si="221"/>
        <v>23</v>
      </c>
      <c r="Q507" s="304">
        <f t="shared" ca="1" si="222"/>
        <v>0</v>
      </c>
      <c r="R507" s="306">
        <f t="shared" ca="1" si="223"/>
        <v>0</v>
      </c>
      <c r="S507" s="307">
        <f t="shared" ca="1" si="224"/>
        <v>4.9930000000000021</v>
      </c>
      <c r="T507" s="304">
        <f t="shared" ca="1" si="204"/>
        <v>48.981330000000021</v>
      </c>
      <c r="U507" s="311">
        <f t="shared" ca="1" si="205"/>
        <v>0</v>
      </c>
      <c r="V507" s="306">
        <f t="shared" ca="1" si="206"/>
        <v>1.2261515431361922</v>
      </c>
      <c r="W507" s="304">
        <f t="shared" ca="1" si="207"/>
        <v>43.057775845613016</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1.1527055163903288</v>
      </c>
      <c r="AH507" s="304">
        <f t="shared" ca="1" si="231"/>
        <v>-8.6236001980750334</v>
      </c>
    </row>
    <row r="508" spans="1:34" x14ac:dyDescent="0.2">
      <c r="A508" s="347">
        <f t="shared" ca="1" si="209"/>
        <v>1E-4</v>
      </c>
      <c r="B508" s="304">
        <f t="shared" ca="1" si="210"/>
        <v>33.412600000000602</v>
      </c>
      <c r="D508" s="306">
        <f t="shared" ca="1" si="211"/>
        <v>-0.71412021718818586</v>
      </c>
      <c r="E508" s="307">
        <f t="shared" ca="1" si="212"/>
        <v>-1.2159906628701496</v>
      </c>
      <c r="F508" s="304">
        <f t="shared" ca="1" si="213"/>
        <v>1.4101776401518666</v>
      </c>
      <c r="G508" s="306">
        <f t="shared" ca="1" si="214"/>
        <v>8.6150978448561695</v>
      </c>
      <c r="H508" s="307">
        <f t="shared" ca="1" si="215"/>
        <v>-103.67852651257923</v>
      </c>
      <c r="I508" s="304">
        <f t="shared" ca="1" si="216"/>
        <v>104.03584368233882</v>
      </c>
      <c r="J508" s="306">
        <f t="shared" ca="1" si="217"/>
        <v>717.43751684692904</v>
      </c>
      <c r="K508" s="307">
        <f t="shared" ca="1" si="218"/>
        <v>-9.406303723459768</v>
      </c>
      <c r="L508" s="304">
        <f t="shared" ca="1" si="203"/>
        <v>717.4991770930651</v>
      </c>
      <c r="M508" s="306">
        <f t="shared" ca="1" si="219"/>
        <v>-1.4878924532049769</v>
      </c>
      <c r="N508" s="304">
        <f t="shared" ca="1" si="220"/>
        <v>-85.249957938011519</v>
      </c>
      <c r="P508" s="310">
        <f t="shared" ca="1" si="221"/>
        <v>23</v>
      </c>
      <c r="Q508" s="304">
        <f t="shared" ca="1" si="222"/>
        <v>0</v>
      </c>
      <c r="R508" s="306">
        <f t="shared" ca="1" si="223"/>
        <v>0</v>
      </c>
      <c r="S508" s="307">
        <f t="shared" ca="1" si="224"/>
        <v>4.9930000000000021</v>
      </c>
      <c r="T508" s="304">
        <f t="shared" ca="1" si="204"/>
        <v>48.981330000000021</v>
      </c>
      <c r="U508" s="311">
        <f t="shared" ca="1" si="205"/>
        <v>0</v>
      </c>
      <c r="V508" s="306">
        <f t="shared" ca="1" si="206"/>
        <v>1.2261528143922393</v>
      </c>
      <c r="W508" s="304">
        <f t="shared" ca="1" si="207"/>
        <v>43.057915900370233</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1.1526781001377326</v>
      </c>
      <c r="AH508" s="304">
        <f t="shared" ca="1" si="231"/>
        <v>-8.6236282486707392</v>
      </c>
    </row>
    <row r="509" spans="1:34" x14ac:dyDescent="0.2">
      <c r="A509" s="347">
        <f t="shared" ca="1" si="209"/>
        <v>1E-4</v>
      </c>
      <c r="B509" s="304">
        <f t="shared" ca="1" si="210"/>
        <v>33.412700000000605</v>
      </c>
      <c r="D509" s="306">
        <f t="shared" ca="1" si="211"/>
        <v>-0.71411582936950047</v>
      </c>
      <c r="E509" s="307">
        <f t="shared" ca="1" si="212"/>
        <v>-1.2159621513707517</v>
      </c>
      <c r="F509" s="304">
        <f t="shared" ca="1" si="213"/>
        <v>1.4101508328268564</v>
      </c>
      <c r="G509" s="306">
        <f t="shared" ca="1" si="214"/>
        <v>8.6150264332732327</v>
      </c>
      <c r="H509" s="307">
        <f t="shared" ca="1" si="215"/>
        <v>-103.67864810879436</v>
      </c>
      <c r="I509" s="304">
        <f t="shared" ca="1" si="216"/>
        <v>104.03595894743896</v>
      </c>
      <c r="J509" s="306">
        <f t="shared" ca="1" si="217"/>
        <v>717.43751684692904</v>
      </c>
      <c r="K509" s="307">
        <f t="shared" ca="1" si="218"/>
        <v>-9.4166715821908369</v>
      </c>
      <c r="L509" s="304">
        <f t="shared" ca="1" si="203"/>
        <v>717.49931308899136</v>
      </c>
      <c r="M509" s="306">
        <f t="shared" ca="1" si="219"/>
        <v>-1.487893234046237</v>
      </c>
      <c r="N509" s="304">
        <f t="shared" ca="1" si="220"/>
        <v>-85.25000267692019</v>
      </c>
      <c r="P509" s="310">
        <f t="shared" ca="1" si="221"/>
        <v>23</v>
      </c>
      <c r="Q509" s="304">
        <f t="shared" ca="1" si="222"/>
        <v>0</v>
      </c>
      <c r="R509" s="306">
        <f t="shared" ca="1" si="223"/>
        <v>0</v>
      </c>
      <c r="S509" s="307">
        <f t="shared" ca="1" si="224"/>
        <v>4.9930000000000021</v>
      </c>
      <c r="T509" s="304">
        <f t="shared" ca="1" si="204"/>
        <v>48.981330000000021</v>
      </c>
      <c r="U509" s="311">
        <f t="shared" ca="1" si="205"/>
        <v>0</v>
      </c>
      <c r="V509" s="306">
        <f t="shared" ca="1" si="206"/>
        <v>1.2261540856510962</v>
      </c>
      <c r="W509" s="304">
        <f t="shared" ca="1" si="207"/>
        <v>43.0580559532603</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1.152650684246467</v>
      </c>
      <c r="AH509" s="304">
        <f t="shared" ca="1" si="231"/>
        <v>-8.6236562988924916</v>
      </c>
    </row>
    <row r="510" spans="1:34" x14ac:dyDescent="0.2">
      <c r="A510" s="347">
        <f t="shared" ca="1" si="209"/>
        <v>1E-4</v>
      </c>
      <c r="B510" s="304">
        <f t="shared" ca="1" si="210"/>
        <v>33.412800000000608</v>
      </c>
      <c r="D510" s="306">
        <f t="shared" ca="1" si="211"/>
        <v>-0.71411144154625117</v>
      </c>
      <c r="E510" s="307">
        <f t="shared" ca="1" si="212"/>
        <v>-1.2159336402514906</v>
      </c>
      <c r="F510" s="304">
        <f t="shared" ca="1" si="213"/>
        <v>1.41012402590783</v>
      </c>
      <c r="G510" s="306">
        <f t="shared" ca="1" si="214"/>
        <v>8.6149550221290774</v>
      </c>
      <c r="H510" s="307">
        <f t="shared" ca="1" si="215"/>
        <v>-103.67876970215839</v>
      </c>
      <c r="I510" s="304">
        <f t="shared" ca="1" si="216"/>
        <v>104.03607420979756</v>
      </c>
      <c r="J510" s="306">
        <f t="shared" ca="1" si="217"/>
        <v>717.43751684692904</v>
      </c>
      <c r="K510" s="307">
        <f t="shared" ca="1" si="218"/>
        <v>-9.4270394530813846</v>
      </c>
      <c r="L510" s="304">
        <f t="shared" ca="1" si="203"/>
        <v>717.49944923486703</v>
      </c>
      <c r="M510" s="306">
        <f t="shared" ca="1" si="219"/>
        <v>-1.4878940148792943</v>
      </c>
      <c r="N510" s="304">
        <f t="shared" ca="1" si="220"/>
        <v>-85.250047415358878</v>
      </c>
      <c r="P510" s="310">
        <f t="shared" ca="1" si="221"/>
        <v>23</v>
      </c>
      <c r="Q510" s="304">
        <f t="shared" ca="1" si="222"/>
        <v>0</v>
      </c>
      <c r="R510" s="306">
        <f t="shared" ca="1" si="223"/>
        <v>0</v>
      </c>
      <c r="S510" s="307">
        <f t="shared" ca="1" si="224"/>
        <v>4.9930000000000021</v>
      </c>
      <c r="T510" s="304">
        <f t="shared" ca="1" si="204"/>
        <v>48.981330000000021</v>
      </c>
      <c r="U510" s="311">
        <f t="shared" ca="1" si="205"/>
        <v>0</v>
      </c>
      <c r="V510" s="306">
        <f t="shared" ca="1" si="206"/>
        <v>1.2261553569127626</v>
      </c>
      <c r="W510" s="304">
        <f t="shared" ca="1" si="207"/>
        <v>43.058196004283275</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1.1526232687165283</v>
      </c>
      <c r="AH510" s="304">
        <f t="shared" ca="1" si="231"/>
        <v>-8.6236843487402925</v>
      </c>
    </row>
    <row r="511" spans="1:34" x14ac:dyDescent="0.2">
      <c r="A511" s="347">
        <f t="shared" ca="1" si="209"/>
        <v>1E-4</v>
      </c>
      <c r="B511" s="304">
        <f t="shared" ca="1" si="210"/>
        <v>33.412900000000612</v>
      </c>
      <c r="D511" s="306">
        <f t="shared" ca="1" si="211"/>
        <v>-0.71410705371844196</v>
      </c>
      <c r="E511" s="307">
        <f t="shared" ca="1" si="212"/>
        <v>-1.2159051295123575</v>
      </c>
      <c r="F511" s="304">
        <f t="shared" ca="1" si="213"/>
        <v>1.4100972193947823</v>
      </c>
      <c r="G511" s="306">
        <f t="shared" ca="1" si="214"/>
        <v>8.6148836114237053</v>
      </c>
      <c r="H511" s="307">
        <f t="shared" ca="1" si="215"/>
        <v>-103.67889129267134</v>
      </c>
      <c r="I511" s="304">
        <f t="shared" ca="1" si="216"/>
        <v>104.03618946941461</v>
      </c>
      <c r="J511" s="306">
        <f t="shared" ca="1" si="217"/>
        <v>717.43751684692904</v>
      </c>
      <c r="K511" s="307">
        <f t="shared" ca="1" si="218"/>
        <v>-9.4374073361311268</v>
      </c>
      <c r="L511" s="304">
        <f t="shared" ca="1" si="203"/>
        <v>717.49958553069257</v>
      </c>
      <c r="M511" s="306">
        <f t="shared" ca="1" si="219"/>
        <v>-1.4878947957041488</v>
      </c>
      <c r="N511" s="304">
        <f t="shared" ca="1" si="220"/>
        <v>-85.250092153327586</v>
      </c>
      <c r="P511" s="310">
        <f t="shared" ca="1" si="221"/>
        <v>23</v>
      </c>
      <c r="Q511" s="304">
        <f t="shared" ca="1" si="222"/>
        <v>0</v>
      </c>
      <c r="R511" s="306">
        <f t="shared" ca="1" si="223"/>
        <v>0</v>
      </c>
      <c r="S511" s="307">
        <f t="shared" ca="1" si="224"/>
        <v>4.9930000000000021</v>
      </c>
      <c r="T511" s="304">
        <f t="shared" ca="1" si="204"/>
        <v>48.981330000000021</v>
      </c>
      <c r="U511" s="311">
        <f t="shared" ca="1" si="205"/>
        <v>0</v>
      </c>
      <c r="V511" s="306">
        <f t="shared" ca="1" si="206"/>
        <v>1.2261566281772387</v>
      </c>
      <c r="W511" s="304">
        <f t="shared" ca="1" si="207"/>
        <v>43.058336053439106</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1.1525958535479077</v>
      </c>
      <c r="AH511" s="304">
        <f t="shared" ca="1" si="231"/>
        <v>-8.6237123982141508</v>
      </c>
    </row>
    <row r="512" spans="1:34" x14ac:dyDescent="0.2">
      <c r="A512" s="347">
        <f t="shared" ca="1" si="209"/>
        <v>1E-4</v>
      </c>
      <c r="B512" s="304">
        <f t="shared" ca="1" si="210"/>
        <v>33.413000000000615</v>
      </c>
      <c r="D512" s="306">
        <f t="shared" ca="1" si="211"/>
        <v>-0.71410266588607407</v>
      </c>
      <c r="E512" s="307">
        <f t="shared" ca="1" si="212"/>
        <v>-1.2158766191533612</v>
      </c>
      <c r="F512" s="304">
        <f t="shared" ca="1" si="213"/>
        <v>1.4100704132877215</v>
      </c>
      <c r="G512" s="306">
        <f t="shared" ca="1" si="214"/>
        <v>8.6148122011571164</v>
      </c>
      <c r="H512" s="307">
        <f t="shared" ca="1" si="215"/>
        <v>-103.67901288033325</v>
      </c>
      <c r="I512" s="304">
        <f t="shared" ca="1" si="216"/>
        <v>104.0363047262902</v>
      </c>
      <c r="J512" s="306">
        <f t="shared" ca="1" si="217"/>
        <v>717.43751684692904</v>
      </c>
      <c r="K512" s="307">
        <f t="shared" ca="1" si="218"/>
        <v>-9.4477752313397776</v>
      </c>
      <c r="L512" s="304">
        <f t="shared" ca="1" si="203"/>
        <v>717.49972197646844</v>
      </c>
      <c r="M512" s="306">
        <f t="shared" ca="1" si="219"/>
        <v>-1.4878955765208011</v>
      </c>
      <c r="N512" s="304">
        <f t="shared" ca="1" si="220"/>
        <v>-85.250136890826326</v>
      </c>
      <c r="P512" s="310">
        <f t="shared" ca="1" si="221"/>
        <v>23</v>
      </c>
      <c r="Q512" s="304">
        <f t="shared" ca="1" si="222"/>
        <v>0</v>
      </c>
      <c r="R512" s="306">
        <f t="shared" ca="1" si="223"/>
        <v>0</v>
      </c>
      <c r="S512" s="307">
        <f t="shared" ca="1" si="224"/>
        <v>4.9930000000000021</v>
      </c>
      <c r="T512" s="304">
        <f t="shared" ca="1" si="204"/>
        <v>48.981330000000021</v>
      </c>
      <c r="U512" s="311">
        <f t="shared" ca="1" si="205"/>
        <v>0</v>
      </c>
      <c r="V512" s="306">
        <f t="shared" ca="1" si="206"/>
        <v>1.2261578994445239</v>
      </c>
      <c r="W512" s="304">
        <f t="shared" ca="1" si="207"/>
        <v>43.058476100727859</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1.1525684387406159</v>
      </c>
      <c r="AH512" s="304">
        <f t="shared" ca="1" si="231"/>
        <v>-8.6237404473140575</v>
      </c>
    </row>
    <row r="513" spans="1:34" x14ac:dyDescent="0.2">
      <c r="A513" s="347">
        <f t="shared" ca="1" si="209"/>
        <v>1E-4</v>
      </c>
      <c r="B513" s="304">
        <f t="shared" ca="1" si="210"/>
        <v>33.413100000000618</v>
      </c>
      <c r="D513" s="306">
        <f t="shared" ca="1" si="211"/>
        <v>-0.71409827804914583</v>
      </c>
      <c r="E513" s="307">
        <f t="shared" ca="1" si="212"/>
        <v>-1.2158481091744928</v>
      </c>
      <c r="F513" s="304">
        <f t="shared" ca="1" si="213"/>
        <v>1.4100436075866394</v>
      </c>
      <c r="G513" s="306">
        <f t="shared" ca="1" si="214"/>
        <v>8.6147407913293108</v>
      </c>
      <c r="H513" s="307">
        <f t="shared" ca="1" si="215"/>
        <v>-103.67913446514416</v>
      </c>
      <c r="I513" s="304">
        <f t="shared" ca="1" si="216"/>
        <v>104.03641998042434</v>
      </c>
      <c r="J513" s="306">
        <f t="shared" ca="1" si="217"/>
        <v>717.43751684692904</v>
      </c>
      <c r="K513" s="307">
        <f t="shared" ca="1" si="218"/>
        <v>-9.4581431387070509</v>
      </c>
      <c r="L513" s="304">
        <f t="shared" ca="1" si="203"/>
        <v>717.49985857219508</v>
      </c>
      <c r="M513" s="306">
        <f t="shared" ca="1" si="219"/>
        <v>-1.4878963573292512</v>
      </c>
      <c r="N513" s="304">
        <f t="shared" ca="1" si="220"/>
        <v>-85.250181627855127</v>
      </c>
      <c r="P513" s="310">
        <f t="shared" ca="1" si="221"/>
        <v>23</v>
      </c>
      <c r="Q513" s="304">
        <f t="shared" ca="1" si="222"/>
        <v>0</v>
      </c>
      <c r="R513" s="306">
        <f t="shared" ca="1" si="223"/>
        <v>0</v>
      </c>
      <c r="S513" s="307">
        <f t="shared" ca="1" si="224"/>
        <v>4.9930000000000021</v>
      </c>
      <c r="T513" s="304">
        <f t="shared" ca="1" si="204"/>
        <v>48.981330000000021</v>
      </c>
      <c r="U513" s="311">
        <f t="shared" ca="1" si="205"/>
        <v>0</v>
      </c>
      <c r="V513" s="306">
        <f t="shared" ca="1" si="206"/>
        <v>1.2261591707146189</v>
      </c>
      <c r="W513" s="304">
        <f t="shared" ca="1" si="207"/>
        <v>43.058616146149546</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1.1525410242946403</v>
      </c>
      <c r="AH513" s="304">
        <f t="shared" ca="1" si="231"/>
        <v>-8.6237684960400234</v>
      </c>
    </row>
    <row r="514" spans="1:34" x14ac:dyDescent="0.2">
      <c r="A514" s="347">
        <f t="shared" ca="1" si="209"/>
        <v>1E-4</v>
      </c>
      <c r="B514" s="304">
        <f t="shared" ca="1" si="210"/>
        <v>33.413200000000622</v>
      </c>
      <c r="D514" s="306">
        <f t="shared" ca="1" si="211"/>
        <v>-0.71409389020765746</v>
      </c>
      <c r="E514" s="307">
        <f t="shared" ca="1" si="212"/>
        <v>-1.2158195995757453</v>
      </c>
      <c r="F514" s="304">
        <f t="shared" ca="1" si="213"/>
        <v>1.4100168022915298</v>
      </c>
      <c r="G514" s="306">
        <f t="shared" ca="1" si="214"/>
        <v>8.6146693819402902</v>
      </c>
      <c r="H514" s="307">
        <f t="shared" ca="1" si="215"/>
        <v>-103.67925604710412</v>
      </c>
      <c r="I514" s="304">
        <f t="shared" ca="1" si="216"/>
        <v>104.03653523181707</v>
      </c>
      <c r="J514" s="306">
        <f t="shared" ca="1" si="217"/>
        <v>717.43751684692904</v>
      </c>
      <c r="K514" s="307">
        <f t="shared" ca="1" si="218"/>
        <v>-9.4685110582326626</v>
      </c>
      <c r="L514" s="304">
        <f t="shared" ca="1" si="203"/>
        <v>717.49999531787284</v>
      </c>
      <c r="M514" s="306">
        <f t="shared" ca="1" si="219"/>
        <v>-1.4878971381294988</v>
      </c>
      <c r="N514" s="304">
        <f t="shared" ca="1" si="220"/>
        <v>-85.250226364413948</v>
      </c>
      <c r="P514" s="310">
        <f t="shared" ca="1" si="221"/>
        <v>23</v>
      </c>
      <c r="Q514" s="304">
        <f t="shared" ca="1" si="222"/>
        <v>0</v>
      </c>
      <c r="R514" s="306">
        <f t="shared" ca="1" si="223"/>
        <v>0</v>
      </c>
      <c r="S514" s="307">
        <f t="shared" ca="1" si="224"/>
        <v>4.9930000000000021</v>
      </c>
      <c r="T514" s="304">
        <f t="shared" ca="1" si="204"/>
        <v>48.981330000000021</v>
      </c>
      <c r="U514" s="311">
        <f t="shared" ca="1" si="205"/>
        <v>0</v>
      </c>
      <c r="V514" s="306">
        <f t="shared" ca="1" si="206"/>
        <v>1.2261604419875232</v>
      </c>
      <c r="W514" s="304">
        <f t="shared" ca="1" si="207"/>
        <v>43.058756189704148</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1.1525136102099776</v>
      </c>
      <c r="AH514" s="304">
        <f t="shared" ca="1" si="231"/>
        <v>-8.6237965443920537</v>
      </c>
    </row>
    <row r="515" spans="1:34" x14ac:dyDescent="0.2">
      <c r="A515" s="347">
        <f t="shared" ca="1" si="209"/>
        <v>1E-4</v>
      </c>
      <c r="B515" s="304">
        <f t="shared" ca="1" si="210"/>
        <v>33.413300000000625</v>
      </c>
      <c r="D515" s="306">
        <f t="shared" ca="1" si="211"/>
        <v>-0.71408950236161406</v>
      </c>
      <c r="E515" s="307">
        <f t="shared" ca="1" si="212"/>
        <v>-1.2157910903571221</v>
      </c>
      <c r="F515" s="304">
        <f t="shared" ca="1" si="213"/>
        <v>1.4099899974023991</v>
      </c>
      <c r="G515" s="306">
        <f t="shared" ca="1" si="214"/>
        <v>8.6145979729900546</v>
      </c>
      <c r="H515" s="307">
        <f t="shared" ca="1" si="215"/>
        <v>-103.67937762621315</v>
      </c>
      <c r="I515" s="304">
        <f t="shared" ca="1" si="216"/>
        <v>104.03665048046844</v>
      </c>
      <c r="J515" s="306">
        <f t="shared" ca="1" si="217"/>
        <v>717.43751684692904</v>
      </c>
      <c r="K515" s="307">
        <f t="shared" ca="1" si="218"/>
        <v>-9.4788789899163284</v>
      </c>
      <c r="L515" s="304">
        <f t="shared" ca="1" si="203"/>
        <v>717.50013221350218</v>
      </c>
      <c r="M515" s="306">
        <f t="shared" ca="1" si="219"/>
        <v>-1.4878979189215442</v>
      </c>
      <c r="N515" s="304">
        <f t="shared" ca="1" si="220"/>
        <v>-85.250271100502843</v>
      </c>
      <c r="P515" s="310">
        <f t="shared" ca="1" si="221"/>
        <v>23</v>
      </c>
      <c r="Q515" s="304">
        <f t="shared" ca="1" si="222"/>
        <v>0</v>
      </c>
      <c r="R515" s="306">
        <f t="shared" ca="1" si="223"/>
        <v>0</v>
      </c>
      <c r="S515" s="307">
        <f t="shared" ca="1" si="224"/>
        <v>4.9930000000000021</v>
      </c>
      <c r="T515" s="304">
        <f t="shared" ca="1" si="204"/>
        <v>48.981330000000021</v>
      </c>
      <c r="U515" s="311">
        <f t="shared" ca="1" si="205"/>
        <v>0</v>
      </c>
      <c r="V515" s="306">
        <f t="shared" ca="1" si="206"/>
        <v>1.226161713263237</v>
      </c>
      <c r="W515" s="304">
        <f t="shared" ca="1" si="207"/>
        <v>43.058896231391735</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1.1524861964866329</v>
      </c>
      <c r="AH515" s="304">
        <f t="shared" ca="1" si="231"/>
        <v>-8.6238245923701449</v>
      </c>
    </row>
    <row r="516" spans="1:34" x14ac:dyDescent="0.2">
      <c r="A516" s="347">
        <f t="shared" ca="1" si="209"/>
        <v>1E-4</v>
      </c>
      <c r="B516" s="304">
        <f t="shared" ca="1" si="210"/>
        <v>33.413400000000628</v>
      </c>
      <c r="D516" s="306">
        <f t="shared" ca="1" si="211"/>
        <v>-0.71408511451101431</v>
      </c>
      <c r="E516" s="307">
        <f t="shared" ca="1" si="212"/>
        <v>-1.2157625815186126</v>
      </c>
      <c r="F516" s="304">
        <f t="shared" ca="1" si="213"/>
        <v>1.4099631929192369</v>
      </c>
      <c r="G516" s="306">
        <f t="shared" ca="1" si="214"/>
        <v>8.614526564478604</v>
      </c>
      <c r="H516" s="307">
        <f t="shared" ca="1" si="215"/>
        <v>-103.67949920247131</v>
      </c>
      <c r="I516" s="304">
        <f t="shared" ca="1" si="216"/>
        <v>104.03676572637846</v>
      </c>
      <c r="J516" s="306">
        <f t="shared" ca="1" si="217"/>
        <v>717.43751684692904</v>
      </c>
      <c r="K516" s="307">
        <f t="shared" ca="1" si="218"/>
        <v>-9.4892469337577623</v>
      </c>
      <c r="L516" s="304">
        <f t="shared" ref="L516:L579" ca="1" si="232">SQRT(pos_x^2+pos_z^2)</f>
        <v>717.50026925908355</v>
      </c>
      <c r="M516" s="306">
        <f t="shared" ca="1" si="219"/>
        <v>-1.4878986997053878</v>
      </c>
      <c r="N516" s="304">
        <f t="shared" ca="1" si="220"/>
        <v>-85.250315836121786</v>
      </c>
      <c r="P516" s="310">
        <f t="shared" ca="1" si="221"/>
        <v>23</v>
      </c>
      <c r="Q516" s="304">
        <f t="shared" ca="1" si="222"/>
        <v>0</v>
      </c>
      <c r="R516" s="306">
        <f t="shared" ca="1" si="223"/>
        <v>0</v>
      </c>
      <c r="S516" s="307">
        <f t="shared" ca="1" si="224"/>
        <v>4.9930000000000021</v>
      </c>
      <c r="T516" s="304">
        <f t="shared" ref="T516:T579" ca="1" si="233">m*g</f>
        <v>48.981330000000021</v>
      </c>
      <c r="U516" s="311">
        <f t="shared" ref="U516:U579" ca="1" si="234">IF(pos_xz&lt;L_rampe,Poids*COS(Beta),0)</f>
        <v>0</v>
      </c>
      <c r="V516" s="306">
        <f t="shared" ref="V516:V579" ca="1" si="235">Rho_moyen*(20000-Alt_rampe-pos_z)/(20000+Alt_rampe+pos_z)</f>
        <v>1.2261629845417601</v>
      </c>
      <c r="W516" s="304">
        <f t="shared" ref="W516:W579" ca="1" si="236">1/2*Rho*Sref*Cx*vit_xz^2</f>
        <v>43.059036271212278</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1.1524587831245903</v>
      </c>
      <c r="AH516" s="304">
        <f t="shared" ca="1" si="231"/>
        <v>-8.6238526399743076</v>
      </c>
    </row>
    <row r="517" spans="1:34" x14ac:dyDescent="0.2">
      <c r="A517" s="347">
        <f t="shared" ref="A517:A580" ca="1" si="238">IF(B516+0.01&lt;=T_ini+ROUNDUP(Temps_fin_propu,0), 0.01, IF(K516&gt;0, 0.1, 0.0001))</f>
        <v>1E-4</v>
      </c>
      <c r="B517" s="304">
        <f t="shared" ref="B517:B580" ca="1" si="239">B516+pas</f>
        <v>33.413500000000631</v>
      </c>
      <c r="D517" s="306">
        <f t="shared" ref="D517:D580" ca="1" si="240">IF(AND(L516&lt;L_rampe,Poussee&lt;Poids*SIN(M516)),0,(-W516+Poussee)/m*COS(M516)-U516/m*SIN(M516))</f>
        <v>-0.71408072665585731</v>
      </c>
      <c r="E517" s="307">
        <f t="shared" ref="E517:E580" ca="1" si="241">IF(AND(L516&lt;L_rampe,Poussee&lt;Poids*SIN(M516)),0,(-W516+Poussee)/m*SIN(M516)+U516/m*COS(M516)-Poids/m)</f>
        <v>-1.2157340730602204</v>
      </c>
      <c r="F517" s="304">
        <f t="shared" ref="F517:F580" ca="1" si="242">SQRT(acc_x^2+acc_z^2)</f>
        <v>1.4099363888420464</v>
      </c>
      <c r="G517" s="306">
        <f t="shared" ref="G517:G580" ca="1" si="243">G516+acc_x*pas</f>
        <v>8.6144551564059384</v>
      </c>
      <c r="H517" s="307">
        <f t="shared" ref="H517:H580" ca="1" si="244">H516+acc_z*pas</f>
        <v>-103.67962077587862</v>
      </c>
      <c r="I517" s="304">
        <f t="shared" ref="I517:I580" ca="1" si="245">SQRT(vit_x^2+vit_z^2)</f>
        <v>104.03688096954718</v>
      </c>
      <c r="J517" s="306">
        <f t="shared" ref="J517:J580" ca="1" si="246">J516+0.5*(vit_x+G516)*pas*(K516&gt;=0)</f>
        <v>717.43751684692904</v>
      </c>
      <c r="K517" s="307">
        <f t="shared" ref="K517:K580" ca="1" si="247">K516+0.5*(vit_z+H516)*pas</f>
        <v>-9.4996148897566801</v>
      </c>
      <c r="L517" s="304">
        <f t="shared" ca="1" si="232"/>
        <v>717.50040645461752</v>
      </c>
      <c r="M517" s="306">
        <f t="shared" ref="M517:M580" ca="1" si="248">IF(AND(L516&gt;L_rampe,G517&gt;0),ATAN2(G517,H517),$M$4)</f>
        <v>-1.4878994804810295</v>
      </c>
      <c r="N517" s="304">
        <f t="shared" ref="N517:N580" ca="1" si="249">DEGREES(Beta)</f>
        <v>-85.250360571270804</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4.9930000000000021</v>
      </c>
      <c r="T517" s="304">
        <f t="shared" ca="1" si="233"/>
        <v>48.981330000000021</v>
      </c>
      <c r="U517" s="311">
        <f t="shared" ca="1" si="234"/>
        <v>0</v>
      </c>
      <c r="V517" s="306">
        <f t="shared" ca="1" si="235"/>
        <v>1.2261642558230927</v>
      </c>
      <c r="W517" s="304">
        <f t="shared" ca="1" si="236"/>
        <v>43.059176309165807</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1.1524313701238587</v>
      </c>
      <c r="AH517" s="304">
        <f t="shared" ref="AH517:AH580" ca="1" si="260">IF(AND(L516&lt;L_rampe,Poussee&lt;Poids*SIN(M516)), g*SIN(M516), (-W516+Poussee)/m)</f>
        <v>-8.6238806872045384</v>
      </c>
    </row>
    <row r="518" spans="1:34" x14ac:dyDescent="0.2">
      <c r="A518" s="347">
        <f t="shared" ca="1" si="238"/>
        <v>1E-4</v>
      </c>
      <c r="B518" s="304">
        <f t="shared" ca="1" si="239"/>
        <v>33.413600000000635</v>
      </c>
      <c r="D518" s="306">
        <f t="shared" ca="1" si="240"/>
        <v>-0.71407633879614552</v>
      </c>
      <c r="E518" s="307">
        <f t="shared" ca="1" si="241"/>
        <v>-1.2157055649819419</v>
      </c>
      <c r="F518" s="304">
        <f t="shared" ca="1" si="242"/>
        <v>1.4099095851708259</v>
      </c>
      <c r="G518" s="306">
        <f t="shared" ca="1" si="243"/>
        <v>8.6143837487720596</v>
      </c>
      <c r="H518" s="307">
        <f t="shared" ca="1" si="244"/>
        <v>-103.67974234643512</v>
      </c>
      <c r="I518" s="304">
        <f t="shared" ca="1" si="245"/>
        <v>104.03699620997466</v>
      </c>
      <c r="J518" s="306">
        <f t="shared" ca="1" si="246"/>
        <v>717.43751684692904</v>
      </c>
      <c r="K518" s="307">
        <f t="shared" ca="1" si="247"/>
        <v>-9.5099828579127959</v>
      </c>
      <c r="L518" s="304">
        <f t="shared" ca="1" si="232"/>
        <v>717.50054380010431</v>
      </c>
      <c r="M518" s="306">
        <f t="shared" ca="1" si="248"/>
        <v>-1.4879002612484693</v>
      </c>
      <c r="N518" s="304">
        <f t="shared" ca="1" si="249"/>
        <v>-85.250405305949883</v>
      </c>
      <c r="P518" s="310">
        <f t="shared" ca="1" si="250"/>
        <v>23</v>
      </c>
      <c r="Q518" s="304">
        <f t="shared" ca="1" si="251"/>
        <v>0</v>
      </c>
      <c r="R518" s="306">
        <f t="shared" ca="1" si="252"/>
        <v>0</v>
      </c>
      <c r="S518" s="307">
        <f t="shared" ca="1" si="253"/>
        <v>4.9930000000000021</v>
      </c>
      <c r="T518" s="304">
        <f t="shared" ca="1" si="233"/>
        <v>48.981330000000021</v>
      </c>
      <c r="U518" s="311">
        <f t="shared" ca="1" si="234"/>
        <v>0</v>
      </c>
      <c r="V518" s="306">
        <f t="shared" ca="1" si="235"/>
        <v>1.2261655271072347</v>
      </c>
      <c r="W518" s="304">
        <f t="shared" ca="1" si="236"/>
        <v>43.059316345252356</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1.1524039574844327</v>
      </c>
      <c r="AH518" s="304">
        <f t="shared" ca="1" si="260"/>
        <v>-8.6239087340608425</v>
      </c>
    </row>
    <row r="519" spans="1:34" x14ac:dyDescent="0.2">
      <c r="A519" s="347">
        <f t="shared" ca="1" si="238"/>
        <v>1E-4</v>
      </c>
      <c r="B519" s="304">
        <f t="shared" ca="1" si="239"/>
        <v>33.413700000000638</v>
      </c>
      <c r="D519" s="306">
        <f t="shared" ca="1" si="240"/>
        <v>-0.71407195093188103</v>
      </c>
      <c r="E519" s="307">
        <f t="shared" ca="1" si="241"/>
        <v>-1.2156770572837647</v>
      </c>
      <c r="F519" s="304">
        <f t="shared" ca="1" si="242"/>
        <v>1.4098827819055655</v>
      </c>
      <c r="G519" s="306">
        <f t="shared" ca="1" si="243"/>
        <v>8.6143123415769658</v>
      </c>
      <c r="H519" s="307">
        <f t="shared" ca="1" si="244"/>
        <v>-103.67986391414085</v>
      </c>
      <c r="I519" s="304">
        <f t="shared" ca="1" si="245"/>
        <v>104.03711144766089</v>
      </c>
      <c r="J519" s="306">
        <f t="shared" ca="1" si="246"/>
        <v>717.43751684692904</v>
      </c>
      <c r="K519" s="307">
        <f t="shared" ca="1" si="247"/>
        <v>-9.5203508382258253</v>
      </c>
      <c r="L519" s="304">
        <f t="shared" ca="1" si="232"/>
        <v>717.5006812955445</v>
      </c>
      <c r="M519" s="306">
        <f t="shared" ca="1" si="248"/>
        <v>-1.4879010420077077</v>
      </c>
      <c r="N519" s="304">
        <f t="shared" ca="1" si="249"/>
        <v>-85.250450040159052</v>
      </c>
      <c r="P519" s="310">
        <f t="shared" ca="1" si="250"/>
        <v>23</v>
      </c>
      <c r="Q519" s="304">
        <f t="shared" ca="1" si="251"/>
        <v>0</v>
      </c>
      <c r="R519" s="306">
        <f t="shared" ca="1" si="252"/>
        <v>0</v>
      </c>
      <c r="S519" s="307">
        <f t="shared" ca="1" si="253"/>
        <v>4.9930000000000021</v>
      </c>
      <c r="T519" s="304">
        <f t="shared" ca="1" si="233"/>
        <v>48.981330000000021</v>
      </c>
      <c r="U519" s="311">
        <f t="shared" ca="1" si="234"/>
        <v>0</v>
      </c>
      <c r="V519" s="306">
        <f t="shared" ca="1" si="235"/>
        <v>1.2261667983941862</v>
      </c>
      <c r="W519" s="304">
        <f t="shared" ca="1" si="236"/>
        <v>43.059456379471897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1.1523765452063017</v>
      </c>
      <c r="AH519" s="304">
        <f t="shared" ca="1" si="260"/>
        <v>-8.6239367805432288</v>
      </c>
    </row>
    <row r="520" spans="1:34" x14ac:dyDescent="0.2">
      <c r="A520" s="347">
        <f t="shared" ca="1" si="238"/>
        <v>1E-4</v>
      </c>
      <c r="B520" s="304">
        <f t="shared" ca="1" si="239"/>
        <v>33.413800000000641</v>
      </c>
      <c r="D520" s="306">
        <f t="shared" ca="1" si="240"/>
        <v>-0.71406756306306074</v>
      </c>
      <c r="E520" s="307">
        <f t="shared" ca="1" si="241"/>
        <v>-1.2156485499657013</v>
      </c>
      <c r="F520" s="304">
        <f t="shared" ca="1" si="242"/>
        <v>1.4098559790462748</v>
      </c>
      <c r="G520" s="306">
        <f t="shared" ca="1" si="243"/>
        <v>8.6142409348206588</v>
      </c>
      <c r="H520" s="307">
        <f t="shared" ca="1" si="244"/>
        <v>-103.67998547899585</v>
      </c>
      <c r="I520" s="304">
        <f t="shared" ca="1" si="245"/>
        <v>104.03722668260592</v>
      </c>
      <c r="J520" s="306">
        <f t="shared" ca="1" si="246"/>
        <v>717.43751684692904</v>
      </c>
      <c r="K520" s="307">
        <f t="shared" ca="1" si="247"/>
        <v>-9.5307188306954824</v>
      </c>
      <c r="L520" s="304">
        <f t="shared" ca="1" si="232"/>
        <v>717.50081894093853</v>
      </c>
      <c r="M520" s="306">
        <f t="shared" ca="1" si="248"/>
        <v>-1.4879018227587444</v>
      </c>
      <c r="N520" s="304">
        <f t="shared" ca="1" si="249"/>
        <v>-85.250494773898311</v>
      </c>
      <c r="P520" s="310">
        <f t="shared" ca="1" si="250"/>
        <v>23</v>
      </c>
      <c r="Q520" s="304">
        <f t="shared" ca="1" si="251"/>
        <v>0</v>
      </c>
      <c r="R520" s="306">
        <f t="shared" ca="1" si="252"/>
        <v>0</v>
      </c>
      <c r="S520" s="307">
        <f t="shared" ca="1" si="253"/>
        <v>4.9930000000000021</v>
      </c>
      <c r="T520" s="304">
        <f t="shared" ca="1" si="233"/>
        <v>48.981330000000021</v>
      </c>
      <c r="U520" s="311">
        <f t="shared" ca="1" si="234"/>
        <v>0</v>
      </c>
      <c r="V520" s="306">
        <f t="shared" ca="1" si="235"/>
        <v>1.2261680696839468</v>
      </c>
      <c r="W520" s="304">
        <f t="shared" ca="1" si="236"/>
        <v>43.059596411824472</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1.1523491332894746</v>
      </c>
      <c r="AH520" s="304">
        <f t="shared" ca="1" si="260"/>
        <v>-8.6239648266516884</v>
      </c>
    </row>
    <row r="521" spans="1:34" x14ac:dyDescent="0.2">
      <c r="A521" s="347">
        <f t="shared" ca="1" si="238"/>
        <v>1E-4</v>
      </c>
      <c r="B521" s="304">
        <f t="shared" ca="1" si="239"/>
        <v>33.413900000000645</v>
      </c>
      <c r="D521" s="306">
        <f t="shared" ca="1" si="240"/>
        <v>-0.7140631751896892</v>
      </c>
      <c r="E521" s="307">
        <f t="shared" ca="1" si="241"/>
        <v>-1.2156200430277391</v>
      </c>
      <c r="F521" s="304">
        <f t="shared" ca="1" si="242"/>
        <v>1.4098291765929456</v>
      </c>
      <c r="G521" s="306">
        <f t="shared" ca="1" si="243"/>
        <v>8.6141695285031403</v>
      </c>
      <c r="H521" s="307">
        <f t="shared" ca="1" si="244"/>
        <v>-103.68010704100016</v>
      </c>
      <c r="I521" s="304">
        <f t="shared" ca="1" si="245"/>
        <v>104.03734191480982</v>
      </c>
      <c r="J521" s="306">
        <f t="shared" ca="1" si="246"/>
        <v>717.43751684692904</v>
      </c>
      <c r="K521" s="307">
        <f t="shared" ca="1" si="247"/>
        <v>-9.5410868353214831</v>
      </c>
      <c r="L521" s="304">
        <f t="shared" ca="1" si="232"/>
        <v>717.50095673628675</v>
      </c>
      <c r="M521" s="306">
        <f t="shared" ca="1" si="248"/>
        <v>-1.4879026035015797</v>
      </c>
      <c r="N521" s="304">
        <f t="shared" ca="1" si="249"/>
        <v>-85.250539507167659</v>
      </c>
      <c r="P521" s="310">
        <f t="shared" ca="1" si="250"/>
        <v>23</v>
      </c>
      <c r="Q521" s="304">
        <f t="shared" ca="1" si="251"/>
        <v>0</v>
      </c>
      <c r="R521" s="306">
        <f t="shared" ca="1" si="252"/>
        <v>0</v>
      </c>
      <c r="S521" s="307">
        <f t="shared" ca="1" si="253"/>
        <v>4.9930000000000021</v>
      </c>
      <c r="T521" s="304">
        <f t="shared" ca="1" si="233"/>
        <v>48.981330000000021</v>
      </c>
      <c r="U521" s="311">
        <f t="shared" ca="1" si="234"/>
        <v>0</v>
      </c>
      <c r="V521" s="306">
        <f t="shared" ca="1" si="235"/>
        <v>1.2261693409765169</v>
      </c>
      <c r="W521" s="304">
        <f t="shared" ca="1" si="236"/>
        <v>43.059736442310111</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1.1523217217339443</v>
      </c>
      <c r="AH521" s="304">
        <f t="shared" ca="1" si="260"/>
        <v>-8.623992872386232</v>
      </c>
    </row>
    <row r="522" spans="1:34" x14ac:dyDescent="0.2">
      <c r="A522" s="347">
        <f t="shared" ca="1" si="238"/>
        <v>1E-4</v>
      </c>
      <c r="B522" s="304">
        <f t="shared" ca="1" si="239"/>
        <v>33.414000000000648</v>
      </c>
      <c r="D522" s="306">
        <f t="shared" ca="1" si="240"/>
        <v>-0.71405878731176642</v>
      </c>
      <c r="E522" s="307">
        <f t="shared" ca="1" si="241"/>
        <v>-1.2155915364698711</v>
      </c>
      <c r="F522" s="304">
        <f t="shared" ca="1" si="242"/>
        <v>1.4098023745455717</v>
      </c>
      <c r="G522" s="306">
        <f t="shared" ca="1" si="243"/>
        <v>8.6140981226244087</v>
      </c>
      <c r="H522" s="307">
        <f t="shared" ca="1" si="244"/>
        <v>-103.6802286001538</v>
      </c>
      <c r="I522" s="304">
        <f t="shared" ca="1" si="245"/>
        <v>104.03745714427257</v>
      </c>
      <c r="J522" s="306">
        <f t="shared" ca="1" si="246"/>
        <v>717.43751684692904</v>
      </c>
      <c r="K522" s="307">
        <f t="shared" ca="1" si="247"/>
        <v>-9.5514548521035412</v>
      </c>
      <c r="L522" s="304">
        <f t="shared" ca="1" si="232"/>
        <v>717.50109468158962</v>
      </c>
      <c r="M522" s="306">
        <f t="shared" ca="1" si="248"/>
        <v>-1.4879033842362135</v>
      </c>
      <c r="N522" s="304">
        <f t="shared" ca="1" si="249"/>
        <v>-85.250584239967097</v>
      </c>
      <c r="P522" s="310">
        <f t="shared" ca="1" si="250"/>
        <v>23</v>
      </c>
      <c r="Q522" s="304">
        <f t="shared" ca="1" si="251"/>
        <v>0</v>
      </c>
      <c r="R522" s="306">
        <f t="shared" ca="1" si="252"/>
        <v>0</v>
      </c>
      <c r="S522" s="307">
        <f t="shared" ca="1" si="253"/>
        <v>4.9930000000000021</v>
      </c>
      <c r="T522" s="304">
        <f t="shared" ca="1" si="233"/>
        <v>48.981330000000021</v>
      </c>
      <c r="U522" s="311">
        <f t="shared" ca="1" si="234"/>
        <v>0</v>
      </c>
      <c r="V522" s="306">
        <f t="shared" ca="1" si="235"/>
        <v>1.2261706122718958</v>
      </c>
      <c r="W522" s="304">
        <f t="shared" ca="1" si="236"/>
        <v>43.059876470928785</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1.1522943105397019</v>
      </c>
      <c r="AH522" s="304">
        <f t="shared" ca="1" si="260"/>
        <v>-8.624020917746865</v>
      </c>
    </row>
    <row r="523" spans="1:34" x14ac:dyDescent="0.2">
      <c r="A523" s="347">
        <f t="shared" ca="1" si="238"/>
        <v>1E-4</v>
      </c>
      <c r="B523" s="304">
        <f t="shared" ca="1" si="239"/>
        <v>33.414100000000651</v>
      </c>
      <c r="D523" s="306">
        <f t="shared" ca="1" si="240"/>
        <v>-0.71405439942929338</v>
      </c>
      <c r="E523" s="307">
        <f t="shared" ca="1" si="241"/>
        <v>-1.2155630302921061</v>
      </c>
      <c r="F523" s="304">
        <f t="shared" ca="1" si="242"/>
        <v>1.4097755729041614</v>
      </c>
      <c r="G523" s="306">
        <f t="shared" ca="1" si="243"/>
        <v>8.6140267171844656</v>
      </c>
      <c r="H523" s="307">
        <f t="shared" ca="1" si="244"/>
        <v>-103.68035015645683</v>
      </c>
      <c r="I523" s="304">
        <f t="shared" ca="1" si="245"/>
        <v>104.03757237099424</v>
      </c>
      <c r="J523" s="306">
        <f t="shared" ca="1" si="246"/>
        <v>717.43751684692904</v>
      </c>
      <c r="K523" s="307">
        <f t="shared" ca="1" si="247"/>
        <v>-9.5618228810413726</v>
      </c>
      <c r="L523" s="304">
        <f t="shared" ca="1" si="232"/>
        <v>717.50123277684759</v>
      </c>
      <c r="M523" s="306">
        <f t="shared" ca="1" si="248"/>
        <v>-1.4879041649626463</v>
      </c>
      <c r="N523" s="304">
        <f t="shared" ca="1" si="249"/>
        <v>-85.250628972296653</v>
      </c>
      <c r="P523" s="310">
        <f t="shared" ca="1" si="250"/>
        <v>23</v>
      </c>
      <c r="Q523" s="304">
        <f t="shared" ca="1" si="251"/>
        <v>0</v>
      </c>
      <c r="R523" s="306">
        <f t="shared" ca="1" si="252"/>
        <v>0</v>
      </c>
      <c r="S523" s="307">
        <f t="shared" ca="1" si="253"/>
        <v>4.9930000000000021</v>
      </c>
      <c r="T523" s="304">
        <f t="shared" ca="1" si="233"/>
        <v>48.981330000000021</v>
      </c>
      <c r="U523" s="311">
        <f t="shared" ca="1" si="234"/>
        <v>0</v>
      </c>
      <c r="V523" s="306">
        <f t="shared" ca="1" si="235"/>
        <v>1.2261718835700843</v>
      </c>
      <c r="W523" s="304">
        <f t="shared" ca="1" si="236"/>
        <v>43.060016497680557</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1.152266899706758</v>
      </c>
      <c r="AH523" s="304">
        <f t="shared" ca="1" si="260"/>
        <v>-8.6240489627335801</v>
      </c>
    </row>
    <row r="524" spans="1:34" x14ac:dyDescent="0.2">
      <c r="A524" s="347">
        <f t="shared" ca="1" si="238"/>
        <v>1E-4</v>
      </c>
      <c r="B524" s="304">
        <f t="shared" ca="1" si="239"/>
        <v>33.414200000000655</v>
      </c>
      <c r="D524" s="306">
        <f t="shared" ca="1" si="240"/>
        <v>-0.71405001154226921</v>
      </c>
      <c r="E524" s="307">
        <f t="shared" ca="1" si="241"/>
        <v>-1.21553452449443</v>
      </c>
      <c r="F524" s="304">
        <f t="shared" ca="1" si="242"/>
        <v>1.4097487716687023</v>
      </c>
      <c r="G524" s="306">
        <f t="shared" ca="1" si="243"/>
        <v>8.613955312183311</v>
      </c>
      <c r="H524" s="307">
        <f t="shared" ca="1" si="244"/>
        <v>-103.68047170990927</v>
      </c>
      <c r="I524" s="304">
        <f t="shared" ca="1" si="245"/>
        <v>104.03768759497487</v>
      </c>
      <c r="J524" s="306">
        <f t="shared" ca="1" si="246"/>
        <v>717.43751684692904</v>
      </c>
      <c r="K524" s="307">
        <f t="shared" ca="1" si="247"/>
        <v>-9.5721909221346912</v>
      </c>
      <c r="L524" s="304">
        <f t="shared" ca="1" si="232"/>
        <v>717.50137102206111</v>
      </c>
      <c r="M524" s="306">
        <f t="shared" ca="1" si="248"/>
        <v>-1.4879049456808779</v>
      </c>
      <c r="N524" s="304">
        <f t="shared" ca="1" si="249"/>
        <v>-85.250673704156313</v>
      </c>
      <c r="P524" s="310">
        <f t="shared" ca="1" si="250"/>
        <v>23</v>
      </c>
      <c r="Q524" s="304">
        <f t="shared" ca="1" si="251"/>
        <v>0</v>
      </c>
      <c r="R524" s="306">
        <f t="shared" ca="1" si="252"/>
        <v>0</v>
      </c>
      <c r="S524" s="307">
        <f t="shared" ca="1" si="253"/>
        <v>4.9930000000000021</v>
      </c>
      <c r="T524" s="304">
        <f t="shared" ca="1" si="233"/>
        <v>48.981330000000021</v>
      </c>
      <c r="U524" s="311">
        <f t="shared" ca="1" si="234"/>
        <v>0</v>
      </c>
      <c r="V524" s="306">
        <f t="shared" ca="1" si="235"/>
        <v>1.2261731548710821</v>
      </c>
      <c r="W524" s="304">
        <f t="shared" ca="1" si="236"/>
        <v>43.060156522565421</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1.1522394892350931</v>
      </c>
      <c r="AH524" s="304">
        <f t="shared" ca="1" si="260"/>
        <v>-8.6240770073463935</v>
      </c>
    </row>
    <row r="525" spans="1:34" x14ac:dyDescent="0.2">
      <c r="A525" s="347">
        <f t="shared" ca="1" si="238"/>
        <v>1E-4</v>
      </c>
      <c r="B525" s="304">
        <f t="shared" ca="1" si="239"/>
        <v>33.414300000000658</v>
      </c>
      <c r="D525" s="306">
        <f t="shared" ca="1" si="240"/>
        <v>-0.71404562365069701</v>
      </c>
      <c r="E525" s="307">
        <f t="shared" ca="1" si="241"/>
        <v>-1.2155060190768445</v>
      </c>
      <c r="F525" s="304">
        <f t="shared" ca="1" si="242"/>
        <v>1.4097219708391975</v>
      </c>
      <c r="G525" s="306">
        <f t="shared" ca="1" si="243"/>
        <v>8.6138839076209468</v>
      </c>
      <c r="H525" s="307">
        <f t="shared" ca="1" si="244"/>
        <v>-103.68059326051117</v>
      </c>
      <c r="I525" s="304">
        <f t="shared" ca="1" si="245"/>
        <v>104.03780281621448</v>
      </c>
      <c r="J525" s="306">
        <f t="shared" ca="1" si="246"/>
        <v>717.43751684692904</v>
      </c>
      <c r="K525" s="307">
        <f t="shared" ca="1" si="247"/>
        <v>-9.582558975383213</v>
      </c>
      <c r="L525" s="304">
        <f t="shared" ca="1" si="232"/>
        <v>717.50150941723064</v>
      </c>
      <c r="M525" s="306">
        <f t="shared" ca="1" si="248"/>
        <v>-1.4879057263909088</v>
      </c>
      <c r="N525" s="304">
        <f t="shared" ca="1" si="249"/>
        <v>-85.250718435546105</v>
      </c>
      <c r="P525" s="310">
        <f t="shared" ca="1" si="250"/>
        <v>23</v>
      </c>
      <c r="Q525" s="304">
        <f t="shared" ca="1" si="251"/>
        <v>0</v>
      </c>
      <c r="R525" s="306">
        <f t="shared" ca="1" si="252"/>
        <v>0</v>
      </c>
      <c r="S525" s="307">
        <f t="shared" ca="1" si="253"/>
        <v>4.9930000000000021</v>
      </c>
      <c r="T525" s="304">
        <f t="shared" ca="1" si="233"/>
        <v>48.981330000000021</v>
      </c>
      <c r="U525" s="311">
        <f t="shared" ca="1" si="234"/>
        <v>0</v>
      </c>
      <c r="V525" s="306">
        <f t="shared" ca="1" si="235"/>
        <v>1.2261744261748888</v>
      </c>
      <c r="W525" s="304">
        <f t="shared" ca="1" si="236"/>
        <v>43.060296545583384</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1.1522120791247179</v>
      </c>
      <c r="AH525" s="304">
        <f t="shared" ca="1" si="260"/>
        <v>-8.6241050515852997</v>
      </c>
    </row>
    <row r="526" spans="1:34" x14ac:dyDescent="0.2">
      <c r="A526" s="347">
        <f t="shared" ca="1" si="238"/>
        <v>1E-4</v>
      </c>
      <c r="B526" s="304">
        <f t="shared" ca="1" si="239"/>
        <v>33.414400000000661</v>
      </c>
      <c r="D526" s="306">
        <f t="shared" ca="1" si="240"/>
        <v>-0.7140412357545749</v>
      </c>
      <c r="E526" s="307">
        <f t="shared" ca="1" si="241"/>
        <v>-1.2154775140393443</v>
      </c>
      <c r="F526" s="304">
        <f t="shared" ca="1" si="242"/>
        <v>1.4096951704156417</v>
      </c>
      <c r="G526" s="306">
        <f t="shared" ca="1" si="243"/>
        <v>8.6138125034973712</v>
      </c>
      <c r="H526" s="307">
        <f t="shared" ca="1" si="244"/>
        <v>-103.68071480826258</v>
      </c>
      <c r="I526" s="304">
        <f t="shared" ca="1" si="245"/>
        <v>104.03791803471312</v>
      </c>
      <c r="J526" s="306">
        <f t="shared" ca="1" si="246"/>
        <v>717.43751684692904</v>
      </c>
      <c r="K526" s="307">
        <f t="shared" ca="1" si="247"/>
        <v>-9.5929270407866518</v>
      </c>
      <c r="L526" s="304">
        <f t="shared" ca="1" si="232"/>
        <v>717.50164796235663</v>
      </c>
      <c r="M526" s="306">
        <f t="shared" ca="1" si="248"/>
        <v>-1.4879065070927386</v>
      </c>
      <c r="N526" s="304">
        <f t="shared" ca="1" si="249"/>
        <v>-85.250763166466015</v>
      </c>
      <c r="P526" s="310">
        <f t="shared" ca="1" si="250"/>
        <v>23</v>
      </c>
      <c r="Q526" s="304">
        <f t="shared" ca="1" si="251"/>
        <v>0</v>
      </c>
      <c r="R526" s="306">
        <f t="shared" ca="1" si="252"/>
        <v>0</v>
      </c>
      <c r="S526" s="307">
        <f t="shared" ca="1" si="253"/>
        <v>4.9930000000000021</v>
      </c>
      <c r="T526" s="304">
        <f t="shared" ca="1" si="233"/>
        <v>48.981330000000021</v>
      </c>
      <c r="U526" s="311">
        <f t="shared" ca="1" si="234"/>
        <v>0</v>
      </c>
      <c r="V526" s="306">
        <f t="shared" ca="1" si="235"/>
        <v>1.2261756974815046</v>
      </c>
      <c r="W526" s="304">
        <f t="shared" ca="1" si="236"/>
        <v>43.060436566734452</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1.1521846693756252</v>
      </c>
      <c r="AH526" s="304">
        <f t="shared" ca="1" si="260"/>
        <v>-8.6241330954503042</v>
      </c>
    </row>
    <row r="527" spans="1:34" x14ac:dyDescent="0.2">
      <c r="A527" s="347">
        <f t="shared" ca="1" si="238"/>
        <v>1E-4</v>
      </c>
      <c r="B527" s="304">
        <f t="shared" ca="1" si="239"/>
        <v>33.414500000000665</v>
      </c>
      <c r="D527" s="306">
        <f t="shared" ca="1" si="240"/>
        <v>-0.71403684785390609</v>
      </c>
      <c r="E527" s="307">
        <f t="shared" ca="1" si="241"/>
        <v>-1.2154490093819348</v>
      </c>
      <c r="F527" s="304">
        <f t="shared" ca="1" si="242"/>
        <v>1.409668370398041</v>
      </c>
      <c r="G527" s="306">
        <f t="shared" ca="1" si="243"/>
        <v>8.6137410998125858</v>
      </c>
      <c r="H527" s="307">
        <f t="shared" ca="1" si="244"/>
        <v>-103.68083635316351</v>
      </c>
      <c r="I527" s="304">
        <f t="shared" ca="1" si="245"/>
        <v>104.03803325047083</v>
      </c>
      <c r="J527" s="306">
        <f t="shared" ca="1" si="246"/>
        <v>717.43751684692904</v>
      </c>
      <c r="K527" s="307">
        <f t="shared" ca="1" si="247"/>
        <v>-9.6032951183447235</v>
      </c>
      <c r="L527" s="304">
        <f t="shared" ca="1" si="232"/>
        <v>717.50178665743942</v>
      </c>
      <c r="M527" s="306">
        <f t="shared" ca="1" si="248"/>
        <v>-1.4879072877863677</v>
      </c>
      <c r="N527" s="304">
        <f t="shared" ca="1" si="249"/>
        <v>-85.250807896916058</v>
      </c>
      <c r="P527" s="310">
        <f t="shared" ca="1" si="250"/>
        <v>23</v>
      </c>
      <c r="Q527" s="304">
        <f t="shared" ca="1" si="251"/>
        <v>0</v>
      </c>
      <c r="R527" s="306">
        <f t="shared" ca="1" si="252"/>
        <v>0</v>
      </c>
      <c r="S527" s="307">
        <f t="shared" ca="1" si="253"/>
        <v>4.9930000000000021</v>
      </c>
      <c r="T527" s="304">
        <f t="shared" ca="1" si="233"/>
        <v>48.981330000000021</v>
      </c>
      <c r="U527" s="311">
        <f t="shared" ca="1" si="234"/>
        <v>0</v>
      </c>
      <c r="V527" s="306">
        <f t="shared" ca="1" si="235"/>
        <v>1.2261769687909294</v>
      </c>
      <c r="W527" s="304">
        <f t="shared" ca="1" si="236"/>
        <v>43.060576586018698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1.1521572599878116</v>
      </c>
      <c r="AH527" s="304">
        <f t="shared" ca="1" si="260"/>
        <v>-8.624161138941405</v>
      </c>
    </row>
    <row r="528" spans="1:34" x14ac:dyDescent="0.2">
      <c r="A528" s="347">
        <f t="shared" ca="1" si="238"/>
        <v>1E-4</v>
      </c>
      <c r="B528" s="304">
        <f t="shared" ca="1" si="239"/>
        <v>33.414600000000668</v>
      </c>
      <c r="D528" s="306">
        <f t="shared" ca="1" si="240"/>
        <v>-0.7140324599486918</v>
      </c>
      <c r="E528" s="307">
        <f t="shared" ca="1" si="241"/>
        <v>-1.2154205051045981</v>
      </c>
      <c r="F528" s="304">
        <f t="shared" ca="1" si="242"/>
        <v>1.4096415707863814</v>
      </c>
      <c r="G528" s="306">
        <f t="shared" ca="1" si="243"/>
        <v>8.6136696965665909</v>
      </c>
      <c r="H528" s="307">
        <f t="shared" ca="1" si="244"/>
        <v>-103.68095789521402</v>
      </c>
      <c r="I528" s="304">
        <f t="shared" ca="1" si="245"/>
        <v>104.03814846348763</v>
      </c>
      <c r="J528" s="306">
        <f t="shared" ca="1" si="246"/>
        <v>717.43751684692904</v>
      </c>
      <c r="K528" s="307">
        <f t="shared" ca="1" si="247"/>
        <v>-9.613663208057142</v>
      </c>
      <c r="L528" s="304">
        <f t="shared" ca="1" si="232"/>
        <v>717.50192550247948</v>
      </c>
      <c r="M528" s="306">
        <f t="shared" ca="1" si="248"/>
        <v>-1.4879080684717962</v>
      </c>
      <c r="N528" s="304">
        <f t="shared" ca="1" si="249"/>
        <v>-85.250852626896233</v>
      </c>
      <c r="P528" s="310">
        <f t="shared" ca="1" si="250"/>
        <v>23</v>
      </c>
      <c r="Q528" s="304">
        <f t="shared" ca="1" si="251"/>
        <v>0</v>
      </c>
      <c r="R528" s="306">
        <f t="shared" ca="1" si="252"/>
        <v>0</v>
      </c>
      <c r="S528" s="307">
        <f t="shared" ca="1" si="253"/>
        <v>4.9930000000000021</v>
      </c>
      <c r="T528" s="304">
        <f t="shared" ca="1" si="233"/>
        <v>48.981330000000021</v>
      </c>
      <c r="U528" s="311">
        <f t="shared" ca="1" si="234"/>
        <v>0</v>
      </c>
      <c r="V528" s="306">
        <f t="shared" ca="1" si="235"/>
        <v>1.2261782401031636</v>
      </c>
      <c r="W528" s="304">
        <f t="shared" ca="1" si="236"/>
        <v>43.060716603436084</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1.1521298509612699</v>
      </c>
      <c r="AH528" s="304">
        <f t="shared" ca="1" si="260"/>
        <v>-8.6241891820586183</v>
      </c>
    </row>
    <row r="529" spans="1:34" x14ac:dyDescent="0.2">
      <c r="A529" s="347">
        <f t="shared" ca="1" si="238"/>
        <v>1E-4</v>
      </c>
      <c r="B529" s="304">
        <f t="shared" ca="1" si="239"/>
        <v>33.414700000000671</v>
      </c>
      <c r="D529" s="306">
        <f t="shared" ca="1" si="240"/>
        <v>-0.71402807203893093</v>
      </c>
      <c r="E529" s="307">
        <f t="shared" ca="1" si="241"/>
        <v>-1.2153920012073414</v>
      </c>
      <c r="F529" s="304">
        <f t="shared" ca="1" si="242"/>
        <v>1.4096147715806679</v>
      </c>
      <c r="G529" s="306">
        <f t="shared" ca="1" si="243"/>
        <v>8.6135982937593862</v>
      </c>
      <c r="H529" s="307">
        <f t="shared" ca="1" si="244"/>
        <v>-103.68107943441414</v>
      </c>
      <c r="I529" s="304">
        <f t="shared" ca="1" si="245"/>
        <v>104.03826367376355</v>
      </c>
      <c r="J529" s="306">
        <f t="shared" ca="1" si="246"/>
        <v>717.43751684692904</v>
      </c>
      <c r="K529" s="307">
        <f t="shared" ca="1" si="247"/>
        <v>-9.6240313099236232</v>
      </c>
      <c r="L529" s="304">
        <f t="shared" ca="1" si="232"/>
        <v>717.50206449747725</v>
      </c>
      <c r="M529" s="306">
        <f t="shared" ca="1" si="248"/>
        <v>-1.4879088491490244</v>
      </c>
      <c r="N529" s="304">
        <f t="shared" ca="1" si="249"/>
        <v>-85.250897356406568</v>
      </c>
      <c r="P529" s="310">
        <f t="shared" ca="1" si="250"/>
        <v>23</v>
      </c>
      <c r="Q529" s="304">
        <f t="shared" ca="1" si="251"/>
        <v>0</v>
      </c>
      <c r="R529" s="306">
        <f t="shared" ca="1" si="252"/>
        <v>0</v>
      </c>
      <c r="S529" s="307">
        <f t="shared" ca="1" si="253"/>
        <v>4.9930000000000021</v>
      </c>
      <c r="T529" s="304">
        <f t="shared" ca="1" si="233"/>
        <v>48.981330000000021</v>
      </c>
      <c r="U529" s="311">
        <f t="shared" ca="1" si="234"/>
        <v>0</v>
      </c>
      <c r="V529" s="306">
        <f t="shared" ca="1" si="235"/>
        <v>1.2261795114182066</v>
      </c>
      <c r="W529" s="304">
        <f t="shared" ca="1" si="236"/>
        <v>43.060856618986627</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1.1521024422960071</v>
      </c>
      <c r="AH529" s="304">
        <f t="shared" ca="1" si="260"/>
        <v>-8.6242172248019351</v>
      </c>
    </row>
    <row r="530" spans="1:34" x14ac:dyDescent="0.2">
      <c r="A530" s="347">
        <f t="shared" ca="1" si="238"/>
        <v>1E-4</v>
      </c>
      <c r="B530" s="304">
        <f t="shared" ca="1" si="239"/>
        <v>33.414800000000675</v>
      </c>
      <c r="D530" s="306">
        <f t="shared" ca="1" si="240"/>
        <v>-0.71402368412462336</v>
      </c>
      <c r="E530" s="307">
        <f t="shared" ca="1" si="241"/>
        <v>-1.2153634976901611</v>
      </c>
      <c r="F530" s="304">
        <f t="shared" ca="1" si="242"/>
        <v>1.4095879727808982</v>
      </c>
      <c r="G530" s="306">
        <f t="shared" ca="1" si="243"/>
        <v>8.6135268913909737</v>
      </c>
      <c r="H530" s="307">
        <f t="shared" ca="1" si="244"/>
        <v>-103.68120097076391</v>
      </c>
      <c r="I530" s="304">
        <f t="shared" ca="1" si="245"/>
        <v>104.03837888129866</v>
      </c>
      <c r="J530" s="306">
        <f t="shared" ca="1" si="246"/>
        <v>717.43751684692904</v>
      </c>
      <c r="K530" s="307">
        <f t="shared" ca="1" si="247"/>
        <v>-9.6343994239438828</v>
      </c>
      <c r="L530" s="304">
        <f t="shared" ca="1" si="232"/>
        <v>717.50220364243319</v>
      </c>
      <c r="M530" s="306">
        <f t="shared" ca="1" si="248"/>
        <v>-1.4879096298180521</v>
      </c>
      <c r="N530" s="304">
        <f t="shared" ca="1" si="249"/>
        <v>-85.250942085447051</v>
      </c>
      <c r="P530" s="310">
        <f t="shared" ca="1" si="250"/>
        <v>23</v>
      </c>
      <c r="Q530" s="304">
        <f t="shared" ca="1" si="251"/>
        <v>0</v>
      </c>
      <c r="R530" s="306">
        <f t="shared" ca="1" si="252"/>
        <v>0</v>
      </c>
      <c r="S530" s="307">
        <f t="shared" ca="1" si="253"/>
        <v>4.9930000000000021</v>
      </c>
      <c r="T530" s="304">
        <f t="shared" ca="1" si="233"/>
        <v>48.981330000000021</v>
      </c>
      <c r="U530" s="311">
        <f t="shared" ca="1" si="234"/>
        <v>0</v>
      </c>
      <c r="V530" s="306">
        <f t="shared" ca="1" si="235"/>
        <v>1.2261807827360589</v>
      </c>
      <c r="W530" s="304">
        <f t="shared" ca="1" si="236"/>
        <v>43.06099663267036</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1.1520750339920145</v>
      </c>
      <c r="AH530" s="304">
        <f t="shared" ca="1" si="260"/>
        <v>-8.6242452671713608</v>
      </c>
    </row>
    <row r="531" spans="1:34" x14ac:dyDescent="0.2">
      <c r="A531" s="347">
        <f t="shared" ca="1" si="238"/>
        <v>1E-4</v>
      </c>
      <c r="B531" s="304">
        <f t="shared" ca="1" si="239"/>
        <v>33.414900000000678</v>
      </c>
      <c r="D531" s="306">
        <f t="shared" ca="1" si="240"/>
        <v>-0.71401929620577342</v>
      </c>
      <c r="E531" s="307">
        <f t="shared" ca="1" si="241"/>
        <v>-1.2153349945530483</v>
      </c>
      <c r="F531" s="304">
        <f t="shared" ca="1" si="242"/>
        <v>1.4095611743870664</v>
      </c>
      <c r="G531" s="306">
        <f t="shared" ca="1" si="243"/>
        <v>8.6134554894613533</v>
      </c>
      <c r="H531" s="307">
        <f t="shared" ca="1" si="244"/>
        <v>-103.68132250426336</v>
      </c>
      <c r="I531" s="304">
        <f t="shared" ca="1" si="245"/>
        <v>104.03849408609297</v>
      </c>
      <c r="J531" s="306">
        <f t="shared" ca="1" si="246"/>
        <v>717.43751684692904</v>
      </c>
      <c r="K531" s="307">
        <f t="shared" ca="1" si="247"/>
        <v>-9.6447675501176349</v>
      </c>
      <c r="L531" s="304">
        <f t="shared" ca="1" si="232"/>
        <v>717.50234293734775</v>
      </c>
      <c r="M531" s="306">
        <f t="shared" ca="1" si="248"/>
        <v>-1.4879104104788794</v>
      </c>
      <c r="N531" s="304">
        <f t="shared" ca="1" si="249"/>
        <v>-85.250986814017693</v>
      </c>
      <c r="P531" s="310">
        <f t="shared" ca="1" si="250"/>
        <v>23</v>
      </c>
      <c r="Q531" s="304">
        <f t="shared" ca="1" si="251"/>
        <v>0</v>
      </c>
      <c r="R531" s="306">
        <f t="shared" ca="1" si="252"/>
        <v>0</v>
      </c>
      <c r="S531" s="307">
        <f t="shared" ca="1" si="253"/>
        <v>4.9930000000000021</v>
      </c>
      <c r="T531" s="304">
        <f t="shared" ca="1" si="233"/>
        <v>48.981330000000021</v>
      </c>
      <c r="U531" s="311">
        <f t="shared" ca="1" si="234"/>
        <v>0</v>
      </c>
      <c r="V531" s="306">
        <f t="shared" ca="1" si="235"/>
        <v>1.2261820540567201</v>
      </c>
      <c r="W531" s="304">
        <f t="shared" ca="1" si="236"/>
        <v>43.061136644487313</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1.1520476260492885</v>
      </c>
      <c r="AH531" s="304">
        <f t="shared" ca="1" si="260"/>
        <v>-8.6242733091669024</v>
      </c>
    </row>
    <row r="532" spans="1:34" x14ac:dyDescent="0.2">
      <c r="A532" s="347">
        <f t="shared" ca="1" si="238"/>
        <v>1E-4</v>
      </c>
      <c r="B532" s="304">
        <f t="shared" ca="1" si="239"/>
        <v>33.415000000000681</v>
      </c>
      <c r="D532" s="306">
        <f t="shared" ca="1" si="240"/>
        <v>-0.7140149082823809</v>
      </c>
      <c r="E532" s="307">
        <f t="shared" ca="1" si="241"/>
        <v>-1.215306491796003</v>
      </c>
      <c r="F532" s="304">
        <f t="shared" ca="1" si="242"/>
        <v>1.4095343763991728</v>
      </c>
      <c r="G532" s="306">
        <f t="shared" ca="1" si="243"/>
        <v>8.613384087970525</v>
      </c>
      <c r="H532" s="307">
        <f t="shared" ca="1" si="244"/>
        <v>-103.68144403491254</v>
      </c>
      <c r="I532" s="304">
        <f t="shared" ca="1" si="245"/>
        <v>104.03860928814652</v>
      </c>
      <c r="J532" s="306">
        <f t="shared" ca="1" si="246"/>
        <v>717.43751684692904</v>
      </c>
      <c r="K532" s="307">
        <f t="shared" ca="1" si="247"/>
        <v>-9.6551356884445934</v>
      </c>
      <c r="L532" s="304">
        <f t="shared" ca="1" si="232"/>
        <v>717.50248238222139</v>
      </c>
      <c r="M532" s="306">
        <f t="shared" ca="1" si="248"/>
        <v>-1.4879111911315066</v>
      </c>
      <c r="N532" s="304">
        <f t="shared" ca="1" si="249"/>
        <v>-85.251031542118497</v>
      </c>
      <c r="P532" s="310">
        <f t="shared" ca="1" si="250"/>
        <v>23</v>
      </c>
      <c r="Q532" s="304">
        <f t="shared" ca="1" si="251"/>
        <v>0</v>
      </c>
      <c r="R532" s="306">
        <f t="shared" ca="1" si="252"/>
        <v>0</v>
      </c>
      <c r="S532" s="307">
        <f t="shared" ca="1" si="253"/>
        <v>4.9930000000000021</v>
      </c>
      <c r="T532" s="304">
        <f t="shared" ca="1" si="233"/>
        <v>48.981330000000021</v>
      </c>
      <c r="U532" s="311">
        <f t="shared" ca="1" si="234"/>
        <v>0</v>
      </c>
      <c r="V532" s="306">
        <f t="shared" ca="1" si="235"/>
        <v>1.2261833253801899</v>
      </c>
      <c r="W532" s="304">
        <f t="shared" ca="1" si="236"/>
        <v>43.061276654437449</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1.1520202184678237</v>
      </c>
      <c r="AH532" s="304">
        <f t="shared" ca="1" si="260"/>
        <v>-8.6243013507885635</v>
      </c>
    </row>
    <row r="533" spans="1:34" x14ac:dyDescent="0.2">
      <c r="A533" s="347">
        <f t="shared" ca="1" si="238"/>
        <v>1E-4</v>
      </c>
      <c r="B533" s="304">
        <f t="shared" ca="1" si="239"/>
        <v>33.415100000000685</v>
      </c>
      <c r="D533" s="306">
        <f t="shared" ca="1" si="240"/>
        <v>-0.71401052035444501</v>
      </c>
      <c r="E533" s="307">
        <f t="shared" ca="1" si="241"/>
        <v>-1.2152779894190289</v>
      </c>
      <c r="F533" s="304">
        <f t="shared" ca="1" si="242"/>
        <v>1.4095075788172204</v>
      </c>
      <c r="G533" s="306">
        <f t="shared" ca="1" si="243"/>
        <v>8.6133126869184888</v>
      </c>
      <c r="H533" s="307">
        <f t="shared" ca="1" si="244"/>
        <v>-103.68156556271148</v>
      </c>
      <c r="I533" s="304">
        <f t="shared" ca="1" si="245"/>
        <v>104.03872448745933</v>
      </c>
      <c r="J533" s="306">
        <f t="shared" ca="1" si="246"/>
        <v>717.43751684692904</v>
      </c>
      <c r="K533" s="307">
        <f t="shared" ca="1" si="247"/>
        <v>-9.6655038389244741</v>
      </c>
      <c r="L533" s="304">
        <f t="shared" ca="1" si="232"/>
        <v>717.50262197705445</v>
      </c>
      <c r="M533" s="306">
        <f t="shared" ca="1" si="248"/>
        <v>-1.4879119717759337</v>
      </c>
      <c r="N533" s="304">
        <f t="shared" ca="1" si="249"/>
        <v>-85.251076269749461</v>
      </c>
      <c r="P533" s="310">
        <f t="shared" ca="1" si="250"/>
        <v>23</v>
      </c>
      <c r="Q533" s="304">
        <f t="shared" ca="1" si="251"/>
        <v>0</v>
      </c>
      <c r="R533" s="306">
        <f t="shared" ca="1" si="252"/>
        <v>0</v>
      </c>
      <c r="S533" s="307">
        <f t="shared" ca="1" si="253"/>
        <v>4.9930000000000021</v>
      </c>
      <c r="T533" s="304">
        <f t="shared" ca="1" si="233"/>
        <v>48.981330000000021</v>
      </c>
      <c r="U533" s="311">
        <f t="shared" ca="1" si="234"/>
        <v>0</v>
      </c>
      <c r="V533" s="306">
        <f t="shared" ca="1" si="235"/>
        <v>1.2261845967064691</v>
      </c>
      <c r="W533" s="304">
        <f t="shared" ca="1" si="236"/>
        <v>43.061416662520827</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1.1519928112476272</v>
      </c>
      <c r="AH533" s="304">
        <f t="shared" ca="1" si="260"/>
        <v>-8.6243293920363371</v>
      </c>
    </row>
    <row r="534" spans="1:34" x14ac:dyDescent="0.2">
      <c r="A534" s="347">
        <f t="shared" ca="1" si="238"/>
        <v>1E-4</v>
      </c>
      <c r="B534" s="304">
        <f t="shared" ca="1" si="239"/>
        <v>33.415200000000688</v>
      </c>
      <c r="D534" s="306">
        <f t="shared" ca="1" si="240"/>
        <v>-0.7140061324219682</v>
      </c>
      <c r="E534" s="307">
        <f t="shared" ca="1" si="241"/>
        <v>-1.2152494874221134</v>
      </c>
      <c r="F534" s="304">
        <f t="shared" ca="1" si="242"/>
        <v>1.4094807816411994</v>
      </c>
      <c r="G534" s="306">
        <f t="shared" ca="1" si="243"/>
        <v>8.6132412863052465</v>
      </c>
      <c r="H534" s="307">
        <f t="shared" ca="1" si="244"/>
        <v>-103.68168708766022</v>
      </c>
      <c r="I534" s="304">
        <f t="shared" ca="1" si="245"/>
        <v>104.03883968403147</v>
      </c>
      <c r="J534" s="306">
        <f t="shared" ca="1" si="246"/>
        <v>717.43751684692904</v>
      </c>
      <c r="K534" s="307">
        <f t="shared" ca="1" si="247"/>
        <v>-9.6758720015569928</v>
      </c>
      <c r="L534" s="304">
        <f t="shared" ca="1" si="232"/>
        <v>717.50276172184738</v>
      </c>
      <c r="M534" s="306">
        <f t="shared" ca="1" si="248"/>
        <v>-1.4879127524121609</v>
      </c>
      <c r="N534" s="304">
        <f t="shared" ca="1" si="249"/>
        <v>-85.251120996910615</v>
      </c>
      <c r="P534" s="310">
        <f t="shared" ca="1" si="250"/>
        <v>23</v>
      </c>
      <c r="Q534" s="304">
        <f t="shared" ca="1" si="251"/>
        <v>0</v>
      </c>
      <c r="R534" s="306">
        <f t="shared" ca="1" si="252"/>
        <v>0</v>
      </c>
      <c r="S534" s="307">
        <f t="shared" ca="1" si="253"/>
        <v>4.9930000000000021</v>
      </c>
      <c r="T534" s="304">
        <f t="shared" ca="1" si="233"/>
        <v>48.981330000000021</v>
      </c>
      <c r="U534" s="311">
        <f t="shared" ca="1" si="234"/>
        <v>0</v>
      </c>
      <c r="V534" s="306">
        <f t="shared" ca="1" si="235"/>
        <v>1.2261858680355571</v>
      </c>
      <c r="W534" s="304">
        <f t="shared" ca="1" si="236"/>
        <v>43.06155666873746</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1.1519654043886902</v>
      </c>
      <c r="AH534" s="304">
        <f t="shared" ca="1" si="260"/>
        <v>-8.6243574329102355</v>
      </c>
    </row>
    <row r="535" spans="1:34" x14ac:dyDescent="0.2">
      <c r="A535" s="347">
        <f t="shared" ca="1" si="238"/>
        <v>1E-4</v>
      </c>
      <c r="B535" s="304">
        <f t="shared" ca="1" si="239"/>
        <v>33.415300000000691</v>
      </c>
      <c r="D535" s="306">
        <f t="shared" ca="1" si="240"/>
        <v>-0.71400174448495057</v>
      </c>
      <c r="E535" s="307">
        <f t="shared" ca="1" si="241"/>
        <v>-1.2152209858052547</v>
      </c>
      <c r="F535" s="304">
        <f t="shared" ca="1" si="242"/>
        <v>1.4094539848711087</v>
      </c>
      <c r="G535" s="306">
        <f t="shared" ca="1" si="243"/>
        <v>8.6131698861307981</v>
      </c>
      <c r="H535" s="307">
        <f t="shared" ca="1" si="244"/>
        <v>-103.6818086097588</v>
      </c>
      <c r="I535" s="304">
        <f t="shared" ca="1" si="245"/>
        <v>104.03895487786296</v>
      </c>
      <c r="J535" s="306">
        <f t="shared" ca="1" si="246"/>
        <v>717.43751684692904</v>
      </c>
      <c r="K535" s="307">
        <f t="shared" ca="1" si="247"/>
        <v>-9.6862401763418635</v>
      </c>
      <c r="L535" s="304">
        <f t="shared" ca="1" si="232"/>
        <v>717.50290161660075</v>
      </c>
      <c r="M535" s="306">
        <f t="shared" ca="1" si="248"/>
        <v>-1.4879135330401885</v>
      </c>
      <c r="N535" s="304">
        <f t="shared" ca="1" si="249"/>
        <v>-85.251165723601972</v>
      </c>
      <c r="P535" s="310">
        <f t="shared" ca="1" si="250"/>
        <v>23</v>
      </c>
      <c r="Q535" s="304">
        <f t="shared" ca="1" si="251"/>
        <v>0</v>
      </c>
      <c r="R535" s="306">
        <f t="shared" ca="1" si="252"/>
        <v>0</v>
      </c>
      <c r="S535" s="307">
        <f t="shared" ca="1" si="253"/>
        <v>4.9930000000000021</v>
      </c>
      <c r="T535" s="304">
        <f t="shared" ca="1" si="233"/>
        <v>48.981330000000021</v>
      </c>
      <c r="U535" s="311">
        <f t="shared" ca="1" si="234"/>
        <v>0</v>
      </c>
      <c r="V535" s="306">
        <f t="shared" ca="1" si="235"/>
        <v>1.2261871393674539</v>
      </c>
      <c r="W535" s="304">
        <f t="shared" ca="1" si="236"/>
        <v>43.061696673087354</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1.1519379978910074</v>
      </c>
      <c r="AH535" s="304">
        <f t="shared" ca="1" si="260"/>
        <v>-8.6243854734102623</v>
      </c>
    </row>
    <row r="536" spans="1:34" x14ac:dyDescent="0.2">
      <c r="A536" s="347">
        <f t="shared" ca="1" si="238"/>
        <v>1E-4</v>
      </c>
      <c r="B536" s="304">
        <f t="shared" ca="1" si="239"/>
        <v>33.415400000000695</v>
      </c>
      <c r="D536" s="306">
        <f t="shared" ca="1" si="240"/>
        <v>-0.7139973565433918</v>
      </c>
      <c r="E536" s="307">
        <f t="shared" ca="1" si="241"/>
        <v>-1.215192484568453</v>
      </c>
      <c r="F536" s="304">
        <f t="shared" ca="1" si="242"/>
        <v>1.4094271885069485</v>
      </c>
      <c r="G536" s="306">
        <f t="shared" ca="1" si="243"/>
        <v>8.6130984863951436</v>
      </c>
      <c r="H536" s="307">
        <f t="shared" ca="1" si="244"/>
        <v>-103.68193012900726</v>
      </c>
      <c r="I536" s="304">
        <f t="shared" ca="1" si="245"/>
        <v>104.03907006895383</v>
      </c>
      <c r="J536" s="306">
        <f t="shared" ca="1" si="246"/>
        <v>717.43751684692904</v>
      </c>
      <c r="K536" s="307">
        <f t="shared" ca="1" si="247"/>
        <v>-9.696608363278802</v>
      </c>
      <c r="L536" s="304">
        <f t="shared" ca="1" si="232"/>
        <v>717.5030416613148</v>
      </c>
      <c r="M536" s="306">
        <f t="shared" ca="1" si="248"/>
        <v>-1.4879143136600161</v>
      </c>
      <c r="N536" s="304">
        <f t="shared" ca="1" si="249"/>
        <v>-85.251210449823503</v>
      </c>
      <c r="P536" s="310">
        <f t="shared" ca="1" si="250"/>
        <v>23</v>
      </c>
      <c r="Q536" s="304">
        <f t="shared" ca="1" si="251"/>
        <v>0</v>
      </c>
      <c r="R536" s="306">
        <f t="shared" ca="1" si="252"/>
        <v>0</v>
      </c>
      <c r="S536" s="307">
        <f t="shared" ca="1" si="253"/>
        <v>4.9930000000000021</v>
      </c>
      <c r="T536" s="304">
        <f t="shared" ca="1" si="233"/>
        <v>48.981330000000021</v>
      </c>
      <c r="U536" s="311">
        <f t="shared" ca="1" si="234"/>
        <v>0</v>
      </c>
      <c r="V536" s="306">
        <f t="shared" ca="1" si="235"/>
        <v>1.2261884107021594</v>
      </c>
      <c r="W536" s="304">
        <f t="shared" ca="1" si="236"/>
        <v>43.061836675570518</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1.1519105917545769</v>
      </c>
      <c r="AH536" s="304">
        <f t="shared" ca="1" si="260"/>
        <v>-8.6244135135364175</v>
      </c>
    </row>
    <row r="537" spans="1:34" x14ac:dyDescent="0.2">
      <c r="A537" s="347">
        <f t="shared" ca="1" si="238"/>
        <v>1E-4</v>
      </c>
      <c r="B537" s="304">
        <f t="shared" ca="1" si="239"/>
        <v>33.415500000000698</v>
      </c>
      <c r="D537" s="306">
        <f t="shared" ca="1" si="240"/>
        <v>-0.71399296859729555</v>
      </c>
      <c r="E537" s="307">
        <f t="shared" ca="1" si="241"/>
        <v>-1.2151639837117028</v>
      </c>
      <c r="F537" s="304">
        <f t="shared" ca="1" si="242"/>
        <v>1.4094003925487157</v>
      </c>
      <c r="G537" s="306">
        <f t="shared" ca="1" si="243"/>
        <v>8.6130270870982848</v>
      </c>
      <c r="H537" s="307">
        <f t="shared" ca="1" si="244"/>
        <v>-103.68205164540562</v>
      </c>
      <c r="I537" s="304">
        <f t="shared" ca="1" si="245"/>
        <v>104.03918525730413</v>
      </c>
      <c r="J537" s="306">
        <f t="shared" ca="1" si="246"/>
        <v>717.43751684692904</v>
      </c>
      <c r="K537" s="307">
        <f t="shared" ca="1" si="247"/>
        <v>-9.7069765623675224</v>
      </c>
      <c r="L537" s="304">
        <f t="shared" ca="1" si="232"/>
        <v>717.50318185599008</v>
      </c>
      <c r="M537" s="306">
        <f t="shared" ca="1" si="248"/>
        <v>-1.4879150942716444</v>
      </c>
      <c r="N537" s="304">
        <f t="shared" ca="1" si="249"/>
        <v>-85.251255175575238</v>
      </c>
      <c r="P537" s="310">
        <f t="shared" ca="1" si="250"/>
        <v>23</v>
      </c>
      <c r="Q537" s="304">
        <f t="shared" ca="1" si="251"/>
        <v>0</v>
      </c>
      <c r="R537" s="306">
        <f t="shared" ca="1" si="252"/>
        <v>0</v>
      </c>
      <c r="S537" s="307">
        <f t="shared" ca="1" si="253"/>
        <v>4.9930000000000021</v>
      </c>
      <c r="T537" s="304">
        <f t="shared" ca="1" si="233"/>
        <v>48.981330000000021</v>
      </c>
      <c r="U537" s="311">
        <f t="shared" ca="1" si="234"/>
        <v>0</v>
      </c>
      <c r="V537" s="306">
        <f t="shared" ca="1" si="235"/>
        <v>1.226189682039674</v>
      </c>
      <c r="W537" s="304">
        <f t="shared" ca="1" si="236"/>
        <v>43.06197667618698</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1.1518831859794005</v>
      </c>
      <c r="AH537" s="304">
        <f t="shared" ca="1" si="260"/>
        <v>-8.6244415532887047</v>
      </c>
    </row>
    <row r="538" spans="1:34" x14ac:dyDescent="0.2">
      <c r="A538" s="347">
        <f t="shared" ca="1" si="238"/>
        <v>1E-4</v>
      </c>
      <c r="B538" s="304">
        <f t="shared" ca="1" si="239"/>
        <v>33.415600000000701</v>
      </c>
      <c r="D538" s="306">
        <f t="shared" ca="1" si="240"/>
        <v>-0.7139885806466596</v>
      </c>
      <c r="E538" s="307">
        <f t="shared" ca="1" si="241"/>
        <v>-1.2151354832350023</v>
      </c>
      <c r="F538" s="304">
        <f t="shared" ca="1" si="242"/>
        <v>1.4093735969964083</v>
      </c>
      <c r="G538" s="306">
        <f t="shared" ca="1" si="243"/>
        <v>8.6129556882402198</v>
      </c>
      <c r="H538" s="307">
        <f t="shared" ca="1" si="244"/>
        <v>-103.68217315895394</v>
      </c>
      <c r="I538" s="304">
        <f t="shared" ca="1" si="245"/>
        <v>104.03930044291387</v>
      </c>
      <c r="J538" s="306">
        <f t="shared" ca="1" si="246"/>
        <v>717.43751684692904</v>
      </c>
      <c r="K538" s="307">
        <f t="shared" ca="1" si="247"/>
        <v>-9.7173447736077403</v>
      </c>
      <c r="L538" s="304">
        <f t="shared" ca="1" si="232"/>
        <v>717.50332220062705</v>
      </c>
      <c r="M538" s="306">
        <f t="shared" ca="1" si="248"/>
        <v>-1.4879158748750732</v>
      </c>
      <c r="N538" s="304">
        <f t="shared" ca="1" si="249"/>
        <v>-85.251299900857177</v>
      </c>
      <c r="P538" s="310">
        <f t="shared" ca="1" si="250"/>
        <v>23</v>
      </c>
      <c r="Q538" s="304">
        <f t="shared" ca="1" si="251"/>
        <v>0</v>
      </c>
      <c r="R538" s="306">
        <f t="shared" ca="1" si="252"/>
        <v>0</v>
      </c>
      <c r="S538" s="307">
        <f t="shared" ca="1" si="253"/>
        <v>4.9930000000000021</v>
      </c>
      <c r="T538" s="304">
        <f t="shared" ca="1" si="233"/>
        <v>48.981330000000021</v>
      </c>
      <c r="U538" s="311">
        <f t="shared" ca="1" si="234"/>
        <v>0</v>
      </c>
      <c r="V538" s="306">
        <f t="shared" ca="1" si="235"/>
        <v>1.2261909533799975</v>
      </c>
      <c r="W538" s="304">
        <f t="shared" ca="1" si="236"/>
        <v>43.062116674936732</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1.151855780565473</v>
      </c>
      <c r="AH538" s="304">
        <f t="shared" ca="1" si="260"/>
        <v>-8.6244695926671255</v>
      </c>
    </row>
    <row r="539" spans="1:34" x14ac:dyDescent="0.2">
      <c r="A539" s="347">
        <f t="shared" ca="1" si="238"/>
        <v>1E-4</v>
      </c>
      <c r="B539" s="304">
        <f t="shared" ca="1" si="239"/>
        <v>33.415700000000705</v>
      </c>
      <c r="D539" s="306">
        <f t="shared" ca="1" si="240"/>
        <v>-0.71398419269148616</v>
      </c>
      <c r="E539" s="307">
        <f t="shared" ca="1" si="241"/>
        <v>-1.2151069831383499</v>
      </c>
      <c r="F539" s="304">
        <f t="shared" ca="1" si="242"/>
        <v>1.4093468018500255</v>
      </c>
      <c r="G539" s="306">
        <f t="shared" ca="1" si="243"/>
        <v>8.6128842898209506</v>
      </c>
      <c r="H539" s="307">
        <f t="shared" ca="1" si="244"/>
        <v>-103.68229466965225</v>
      </c>
      <c r="I539" s="304">
        <f t="shared" ca="1" si="245"/>
        <v>104.03941562578312</v>
      </c>
      <c r="J539" s="306">
        <f t="shared" ca="1" si="246"/>
        <v>717.43751684692904</v>
      </c>
      <c r="K539" s="307">
        <f t="shared" ca="1" si="247"/>
        <v>-9.7277129969991698</v>
      </c>
      <c r="L539" s="304">
        <f t="shared" ca="1" si="232"/>
        <v>717.50346269522606</v>
      </c>
      <c r="M539" s="306">
        <f t="shared" ca="1" si="248"/>
        <v>-1.4879166554703025</v>
      </c>
      <c r="N539" s="304">
        <f t="shared" ca="1" si="249"/>
        <v>-85.251344625669333</v>
      </c>
      <c r="P539" s="310">
        <f t="shared" ca="1" si="250"/>
        <v>23</v>
      </c>
      <c r="Q539" s="304">
        <f t="shared" ca="1" si="251"/>
        <v>0</v>
      </c>
      <c r="R539" s="306">
        <f t="shared" ca="1" si="252"/>
        <v>0</v>
      </c>
      <c r="S539" s="307">
        <f t="shared" ca="1" si="253"/>
        <v>4.9930000000000021</v>
      </c>
      <c r="T539" s="304">
        <f t="shared" ca="1" si="233"/>
        <v>48.981330000000021</v>
      </c>
      <c r="U539" s="311">
        <f t="shared" ca="1" si="234"/>
        <v>0</v>
      </c>
      <c r="V539" s="306">
        <f t="shared" ca="1" si="235"/>
        <v>1.2261922247231292</v>
      </c>
      <c r="W539" s="304">
        <f t="shared" ca="1" si="236"/>
        <v>43.06225667181981</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1.1518283755127907</v>
      </c>
      <c r="AH539" s="304">
        <f t="shared" ca="1" si="260"/>
        <v>-8.6244976316716837</v>
      </c>
    </row>
    <row r="540" spans="1:34" x14ac:dyDescent="0.2">
      <c r="A540" s="347">
        <f t="shared" ca="1" si="238"/>
        <v>1E-4</v>
      </c>
      <c r="B540" s="304">
        <f t="shared" ca="1" si="239"/>
        <v>33.415800000000708</v>
      </c>
      <c r="D540" s="306">
        <f t="shared" ca="1" si="240"/>
        <v>-0.71397980473177669</v>
      </c>
      <c r="E540" s="307">
        <f t="shared" ca="1" si="241"/>
        <v>-1.2150784834217419</v>
      </c>
      <c r="F540" s="304">
        <f t="shared" ca="1" si="242"/>
        <v>1.4093200071095655</v>
      </c>
      <c r="G540" s="306">
        <f t="shared" ca="1" si="243"/>
        <v>8.6128128918404769</v>
      </c>
      <c r="H540" s="307">
        <f t="shared" ca="1" si="244"/>
        <v>-103.6824161775006</v>
      </c>
      <c r="I540" s="304">
        <f t="shared" ca="1" si="245"/>
        <v>104.03953080591189</v>
      </c>
      <c r="J540" s="306">
        <f t="shared" ca="1" si="246"/>
        <v>717.43751684692904</v>
      </c>
      <c r="K540" s="307">
        <f t="shared" ca="1" si="247"/>
        <v>-9.7380812325415267</v>
      </c>
      <c r="L540" s="304">
        <f t="shared" ca="1" si="232"/>
        <v>717.50360333978756</v>
      </c>
      <c r="M540" s="306">
        <f t="shared" ca="1" si="248"/>
        <v>-1.4879174360573326</v>
      </c>
      <c r="N540" s="304">
        <f t="shared" ca="1" si="249"/>
        <v>-85.251389350011692</v>
      </c>
      <c r="P540" s="310">
        <f t="shared" ca="1" si="250"/>
        <v>23</v>
      </c>
      <c r="Q540" s="304">
        <f t="shared" ca="1" si="251"/>
        <v>0</v>
      </c>
      <c r="R540" s="306">
        <f t="shared" ca="1" si="252"/>
        <v>0</v>
      </c>
      <c r="S540" s="307">
        <f t="shared" ca="1" si="253"/>
        <v>4.9930000000000021</v>
      </c>
      <c r="T540" s="304">
        <f t="shared" ca="1" si="233"/>
        <v>48.981330000000021</v>
      </c>
      <c r="U540" s="311">
        <f t="shared" ca="1" si="234"/>
        <v>0</v>
      </c>
      <c r="V540" s="306">
        <f t="shared" ca="1" si="235"/>
        <v>1.2261934960690701</v>
      </c>
      <c r="W540" s="304">
        <f t="shared" ca="1" si="236"/>
        <v>43.062396666836236</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1.1518009708213555</v>
      </c>
      <c r="AH540" s="304">
        <f t="shared" ca="1" si="260"/>
        <v>-8.6245256703023809</v>
      </c>
    </row>
    <row r="541" spans="1:34" x14ac:dyDescent="0.2">
      <c r="A541" s="347">
        <f t="shared" ca="1" si="238"/>
        <v>1E-4</v>
      </c>
      <c r="B541" s="304">
        <f t="shared" ca="1" si="239"/>
        <v>33.415900000000711</v>
      </c>
      <c r="D541" s="306">
        <f t="shared" ca="1" si="240"/>
        <v>-0.71397541676753173</v>
      </c>
      <c r="E541" s="307">
        <f t="shared" ca="1" si="241"/>
        <v>-1.2150499840851712</v>
      </c>
      <c r="F541" s="304">
        <f t="shared" ca="1" si="242"/>
        <v>1.4092932127750228</v>
      </c>
      <c r="G541" s="306">
        <f t="shared" ca="1" si="243"/>
        <v>8.6127414942988008</v>
      </c>
      <c r="H541" s="307">
        <f t="shared" ca="1" si="244"/>
        <v>-103.682537682499</v>
      </c>
      <c r="I541" s="304">
        <f t="shared" ca="1" si="245"/>
        <v>104.03964598330023</v>
      </c>
      <c r="J541" s="306">
        <f t="shared" ca="1" si="246"/>
        <v>717.43751684692904</v>
      </c>
      <c r="K541" s="307">
        <f t="shared" ca="1" si="247"/>
        <v>-9.7484494802345267</v>
      </c>
      <c r="L541" s="304">
        <f t="shared" ca="1" si="232"/>
        <v>717.503744134312</v>
      </c>
      <c r="M541" s="306">
        <f t="shared" ca="1" si="248"/>
        <v>-1.4879182166361635</v>
      </c>
      <c r="N541" s="304">
        <f t="shared" ca="1" si="249"/>
        <v>-85.251434073884283</v>
      </c>
      <c r="P541" s="310">
        <f t="shared" ca="1" si="250"/>
        <v>23</v>
      </c>
      <c r="Q541" s="304">
        <f t="shared" ca="1" si="251"/>
        <v>0</v>
      </c>
      <c r="R541" s="306">
        <f t="shared" ca="1" si="252"/>
        <v>0</v>
      </c>
      <c r="S541" s="307">
        <f t="shared" ca="1" si="253"/>
        <v>4.9930000000000021</v>
      </c>
      <c r="T541" s="304">
        <f t="shared" ca="1" si="233"/>
        <v>48.981330000000021</v>
      </c>
      <c r="U541" s="311">
        <f t="shared" ca="1" si="234"/>
        <v>0</v>
      </c>
      <c r="V541" s="306">
        <f t="shared" ca="1" si="235"/>
        <v>1.2261947674178195</v>
      </c>
      <c r="W541" s="304">
        <f t="shared" ca="1" si="236"/>
        <v>43.062536659986002</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1.1517735664911548</v>
      </c>
      <c r="AH541" s="304">
        <f t="shared" ca="1" si="260"/>
        <v>-8.6245537085592261</v>
      </c>
    </row>
    <row r="542" spans="1:34" x14ac:dyDescent="0.2">
      <c r="A542" s="347">
        <f t="shared" ca="1" si="238"/>
        <v>1E-4</v>
      </c>
      <c r="B542" s="304">
        <f t="shared" ca="1" si="239"/>
        <v>33.416000000000714</v>
      </c>
      <c r="D542" s="306">
        <f t="shared" ca="1" si="240"/>
        <v>-0.71397102879875252</v>
      </c>
      <c r="E542" s="307">
        <f t="shared" ca="1" si="241"/>
        <v>-1.2150214851286396</v>
      </c>
      <c r="F542" s="304">
        <f t="shared" ca="1" si="242"/>
        <v>1.409266418846399</v>
      </c>
      <c r="G542" s="306">
        <f t="shared" ca="1" si="243"/>
        <v>8.6126700971959202</v>
      </c>
      <c r="H542" s="307">
        <f t="shared" ca="1" si="244"/>
        <v>-103.68265918464752</v>
      </c>
      <c r="I542" s="304">
        <f t="shared" ca="1" si="245"/>
        <v>104.03976115794819</v>
      </c>
      <c r="J542" s="306">
        <f t="shared" ca="1" si="246"/>
        <v>717.43751684692904</v>
      </c>
      <c r="K542" s="307">
        <f t="shared" ca="1" si="247"/>
        <v>-9.7588177400778839</v>
      </c>
      <c r="L542" s="304">
        <f t="shared" ca="1" si="232"/>
        <v>717.50388507879995</v>
      </c>
      <c r="M542" s="306">
        <f t="shared" ca="1" si="248"/>
        <v>-1.4879189972067954</v>
      </c>
      <c r="N542" s="304">
        <f t="shared" ca="1" si="249"/>
        <v>-85.251478797287106</v>
      </c>
      <c r="P542" s="310">
        <f t="shared" ca="1" si="250"/>
        <v>23</v>
      </c>
      <c r="Q542" s="304">
        <f t="shared" ca="1" si="251"/>
        <v>0</v>
      </c>
      <c r="R542" s="306">
        <f t="shared" ca="1" si="252"/>
        <v>0</v>
      </c>
      <c r="S542" s="307">
        <f t="shared" ca="1" si="253"/>
        <v>4.9930000000000021</v>
      </c>
      <c r="T542" s="304">
        <f t="shared" ca="1" si="233"/>
        <v>48.981330000000021</v>
      </c>
      <c r="U542" s="311">
        <f t="shared" ca="1" si="234"/>
        <v>0</v>
      </c>
      <c r="V542" s="306">
        <f t="shared" ca="1" si="235"/>
        <v>1.226196038769378</v>
      </c>
      <c r="W542" s="304">
        <f t="shared" ca="1" si="236"/>
        <v>43.062676651269172</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1.1517461625221941</v>
      </c>
      <c r="AH542" s="304">
        <f t="shared" ca="1" si="260"/>
        <v>-8.6245817464422156</v>
      </c>
    </row>
    <row r="543" spans="1:34" x14ac:dyDescent="0.2">
      <c r="A543" s="347">
        <f t="shared" ca="1" si="238"/>
        <v>1E-4</v>
      </c>
      <c r="B543" s="304">
        <f t="shared" ca="1" si="239"/>
        <v>33.416100000000718</v>
      </c>
      <c r="D543" s="306">
        <f t="shared" ca="1" si="240"/>
        <v>-0.71396664082543981</v>
      </c>
      <c r="E543" s="307">
        <f t="shared" ca="1" si="241"/>
        <v>-1.2149929865521347</v>
      </c>
      <c r="F543" s="304">
        <f t="shared" ca="1" si="242"/>
        <v>1.4092396253236843</v>
      </c>
      <c r="G543" s="306">
        <f t="shared" ca="1" si="243"/>
        <v>8.6125987005318372</v>
      </c>
      <c r="H543" s="307">
        <f t="shared" ca="1" si="244"/>
        <v>-103.68278068394618</v>
      </c>
      <c r="I543" s="304">
        <f t="shared" ca="1" si="245"/>
        <v>104.03987632985579</v>
      </c>
      <c r="J543" s="306">
        <f t="shared" ca="1" si="246"/>
        <v>717.43751684692904</v>
      </c>
      <c r="K543" s="307">
        <f t="shared" ca="1" si="247"/>
        <v>-9.7691860120713141</v>
      </c>
      <c r="L543" s="304">
        <f t="shared" ca="1" si="232"/>
        <v>717.50402617325153</v>
      </c>
      <c r="M543" s="306">
        <f t="shared" ca="1" si="248"/>
        <v>-1.4879197777692286</v>
      </c>
      <c r="N543" s="304">
        <f t="shared" ca="1" si="249"/>
        <v>-85.251523520220175</v>
      </c>
      <c r="P543" s="310">
        <f t="shared" ca="1" si="250"/>
        <v>23</v>
      </c>
      <c r="Q543" s="304">
        <f t="shared" ca="1" si="251"/>
        <v>0</v>
      </c>
      <c r="R543" s="306">
        <f t="shared" ca="1" si="252"/>
        <v>0</v>
      </c>
      <c r="S543" s="307">
        <f t="shared" ca="1" si="253"/>
        <v>4.9930000000000021</v>
      </c>
      <c r="T543" s="304">
        <f t="shared" ca="1" si="233"/>
        <v>48.981330000000021</v>
      </c>
      <c r="U543" s="311">
        <f t="shared" ca="1" si="234"/>
        <v>0</v>
      </c>
      <c r="V543" s="306">
        <f t="shared" ca="1" si="235"/>
        <v>1.2261973101237447</v>
      </c>
      <c r="W543" s="304">
        <f t="shared" ca="1" si="236"/>
        <v>43.062816640685696</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1.1517187589144644</v>
      </c>
      <c r="AH543" s="304">
        <f t="shared" ca="1" si="260"/>
        <v>-8.624609783951362</v>
      </c>
    </row>
    <row r="544" spans="1:34" x14ac:dyDescent="0.2">
      <c r="A544" s="347">
        <f t="shared" ca="1" si="238"/>
        <v>1E-4</v>
      </c>
      <c r="B544" s="304">
        <f t="shared" ca="1" si="239"/>
        <v>33.416200000000721</v>
      </c>
      <c r="D544" s="306">
        <f t="shared" ca="1" si="240"/>
        <v>-0.71396225284759229</v>
      </c>
      <c r="E544" s="307">
        <f t="shared" ca="1" si="241"/>
        <v>-1.2149644883556672</v>
      </c>
      <c r="F544" s="304">
        <f t="shared" ca="1" si="242"/>
        <v>1.4092128322068875</v>
      </c>
      <c r="G544" s="306">
        <f t="shared" ca="1" si="243"/>
        <v>8.6125273043065516</v>
      </c>
      <c r="H544" s="307">
        <f t="shared" ca="1" si="244"/>
        <v>-103.68290218039502</v>
      </c>
      <c r="I544" s="304">
        <f t="shared" ca="1" si="245"/>
        <v>104.03999149902305</v>
      </c>
      <c r="J544" s="306">
        <f t="shared" ca="1" si="246"/>
        <v>717.43751684692904</v>
      </c>
      <c r="K544" s="307">
        <f t="shared" ca="1" si="247"/>
        <v>-9.7795542962145312</v>
      </c>
      <c r="L544" s="304">
        <f t="shared" ca="1" si="232"/>
        <v>717.50416741766753</v>
      </c>
      <c r="M544" s="306">
        <f t="shared" ca="1" si="248"/>
        <v>-1.4879205583234629</v>
      </c>
      <c r="N544" s="304">
        <f t="shared" ca="1" si="249"/>
        <v>-85.251568242683476</v>
      </c>
      <c r="P544" s="310">
        <f t="shared" ca="1" si="250"/>
        <v>23</v>
      </c>
      <c r="Q544" s="304">
        <f t="shared" ca="1" si="251"/>
        <v>0</v>
      </c>
      <c r="R544" s="306">
        <f t="shared" ca="1" si="252"/>
        <v>0</v>
      </c>
      <c r="S544" s="307">
        <f t="shared" ca="1" si="253"/>
        <v>4.9930000000000021</v>
      </c>
      <c r="T544" s="304">
        <f t="shared" ca="1" si="233"/>
        <v>48.981330000000021</v>
      </c>
      <c r="U544" s="311">
        <f t="shared" ca="1" si="234"/>
        <v>0</v>
      </c>
      <c r="V544" s="306">
        <f t="shared" ca="1" si="235"/>
        <v>1.22619858148092</v>
      </c>
      <c r="W544" s="304">
        <f t="shared" ca="1" si="236"/>
        <v>43.062956628235625</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1.1516913556679675</v>
      </c>
      <c r="AH544" s="304">
        <f t="shared" ca="1" si="260"/>
        <v>-8.6246378210866563</v>
      </c>
    </row>
    <row r="545" spans="1:34" x14ac:dyDescent="0.2">
      <c r="A545" s="347">
        <f t="shared" ca="1" si="238"/>
        <v>1E-4</v>
      </c>
      <c r="B545" s="304">
        <f t="shared" ca="1" si="239"/>
        <v>33.416300000000724</v>
      </c>
      <c r="D545" s="306">
        <f t="shared" ca="1" si="240"/>
        <v>-0.71395786486521273</v>
      </c>
      <c r="E545" s="307">
        <f t="shared" ca="1" si="241"/>
        <v>-1.2149359905392227</v>
      </c>
      <c r="F545" s="304">
        <f t="shared" ca="1" si="242"/>
        <v>1.4091860394959976</v>
      </c>
      <c r="G545" s="306">
        <f t="shared" ca="1" si="243"/>
        <v>8.6124559085200652</v>
      </c>
      <c r="H545" s="307">
        <f t="shared" ca="1" si="244"/>
        <v>-103.68302367399407</v>
      </c>
      <c r="I545" s="304">
        <f t="shared" ca="1" si="245"/>
        <v>104.04010666545001</v>
      </c>
      <c r="J545" s="306">
        <f t="shared" ca="1" si="246"/>
        <v>717.43751684692904</v>
      </c>
      <c r="K545" s="307">
        <f t="shared" ca="1" si="247"/>
        <v>-9.7899225925072511</v>
      </c>
      <c r="L545" s="304">
        <f t="shared" ca="1" si="232"/>
        <v>717.50430881204807</v>
      </c>
      <c r="M545" s="306">
        <f t="shared" ca="1" si="248"/>
        <v>-1.4879213388694987</v>
      </c>
      <c r="N545" s="304">
        <f t="shared" ca="1" si="249"/>
        <v>-85.251612964677051</v>
      </c>
      <c r="P545" s="310">
        <f t="shared" ca="1" si="250"/>
        <v>23</v>
      </c>
      <c r="Q545" s="304">
        <f t="shared" ca="1" si="251"/>
        <v>0</v>
      </c>
      <c r="R545" s="306">
        <f t="shared" ca="1" si="252"/>
        <v>0</v>
      </c>
      <c r="S545" s="307">
        <f t="shared" ca="1" si="253"/>
        <v>4.9930000000000021</v>
      </c>
      <c r="T545" s="304">
        <f t="shared" ca="1" si="233"/>
        <v>48.981330000000021</v>
      </c>
      <c r="U545" s="311">
        <f t="shared" ca="1" si="234"/>
        <v>0</v>
      </c>
      <c r="V545" s="306">
        <f t="shared" ca="1" si="235"/>
        <v>1.2261998528409039</v>
      </c>
      <c r="W545" s="304">
        <f t="shared" ca="1" si="236"/>
        <v>43.063096613918951</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1.1516639527827017</v>
      </c>
      <c r="AH545" s="304">
        <f t="shared" ca="1" si="260"/>
        <v>-8.6246658578481092</v>
      </c>
    </row>
    <row r="546" spans="1:34" x14ac:dyDescent="0.2">
      <c r="A546" s="347">
        <f t="shared" ca="1" si="238"/>
        <v>1E-4</v>
      </c>
      <c r="B546" s="304">
        <f t="shared" ca="1" si="239"/>
        <v>33.416400000000728</v>
      </c>
      <c r="D546" s="306">
        <f t="shared" ca="1" si="240"/>
        <v>-0.71395347687830024</v>
      </c>
      <c r="E546" s="307">
        <f t="shared" ca="1" si="241"/>
        <v>-1.2149074931028085</v>
      </c>
      <c r="F546" s="304">
        <f t="shared" ca="1" si="242"/>
        <v>1.4091592471910208</v>
      </c>
      <c r="G546" s="306">
        <f t="shared" ca="1" si="243"/>
        <v>8.612384513172378</v>
      </c>
      <c r="H546" s="307">
        <f t="shared" ca="1" si="244"/>
        <v>-103.68314516474338</v>
      </c>
      <c r="I546" s="304">
        <f t="shared" ca="1" si="245"/>
        <v>104.04022182913673</v>
      </c>
      <c r="J546" s="306">
        <f t="shared" ca="1" si="246"/>
        <v>717.43751684692904</v>
      </c>
      <c r="K546" s="307">
        <f t="shared" ca="1" si="247"/>
        <v>-9.8002909009491876</v>
      </c>
      <c r="L546" s="304">
        <f t="shared" ca="1" si="232"/>
        <v>717.50445035639382</v>
      </c>
      <c r="M546" s="306">
        <f t="shared" ca="1" si="248"/>
        <v>-1.4879221194073358</v>
      </c>
      <c r="N546" s="304">
        <f t="shared" ca="1" si="249"/>
        <v>-85.251657686200858</v>
      </c>
      <c r="P546" s="310">
        <f t="shared" ca="1" si="250"/>
        <v>23</v>
      </c>
      <c r="Q546" s="304">
        <f t="shared" ca="1" si="251"/>
        <v>0</v>
      </c>
      <c r="R546" s="306">
        <f t="shared" ca="1" si="252"/>
        <v>0</v>
      </c>
      <c r="S546" s="307">
        <f t="shared" ca="1" si="253"/>
        <v>4.9930000000000021</v>
      </c>
      <c r="T546" s="304">
        <f t="shared" ca="1" si="233"/>
        <v>48.981330000000021</v>
      </c>
      <c r="U546" s="311">
        <f t="shared" ca="1" si="234"/>
        <v>0</v>
      </c>
      <c r="V546" s="306">
        <f t="shared" ca="1" si="235"/>
        <v>1.2262011242036965</v>
      </c>
      <c r="W546" s="304">
        <f t="shared" ca="1" si="236"/>
        <v>43.063236597735717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1.1516365502586652</v>
      </c>
      <c r="AH546" s="304">
        <f t="shared" ca="1" si="260"/>
        <v>-8.6246938942357172</v>
      </c>
    </row>
    <row r="547" spans="1:34" x14ac:dyDescent="0.2">
      <c r="A547" s="347">
        <f t="shared" ca="1" si="238"/>
        <v>1E-4</v>
      </c>
      <c r="B547" s="304">
        <f t="shared" ca="1" si="239"/>
        <v>33.416500000000731</v>
      </c>
      <c r="D547" s="306">
        <f t="shared" ca="1" si="240"/>
        <v>-0.71394908888685926</v>
      </c>
      <c r="E547" s="307">
        <f t="shared" ca="1" si="241"/>
        <v>-1.2148789960464139</v>
      </c>
      <c r="F547" s="304">
        <f t="shared" ca="1" si="242"/>
        <v>1.40913245529195</v>
      </c>
      <c r="G547" s="306">
        <f t="shared" ca="1" si="243"/>
        <v>8.61231311826349</v>
      </c>
      <c r="H547" s="307">
        <f t="shared" ca="1" si="244"/>
        <v>-103.68326665264298</v>
      </c>
      <c r="I547" s="304">
        <f t="shared" ca="1" si="245"/>
        <v>104.04033699008323</v>
      </c>
      <c r="J547" s="306">
        <f t="shared" ca="1" si="246"/>
        <v>717.43751684692904</v>
      </c>
      <c r="K547" s="307">
        <f t="shared" ca="1" si="247"/>
        <v>-9.8106592215400568</v>
      </c>
      <c r="L547" s="304">
        <f t="shared" ca="1" si="232"/>
        <v>717.50459205070513</v>
      </c>
      <c r="M547" s="306">
        <f t="shared" ca="1" si="248"/>
        <v>-1.4879228999369745</v>
      </c>
      <c r="N547" s="304">
        <f t="shared" ca="1" si="249"/>
        <v>-85.251702407254939</v>
      </c>
      <c r="P547" s="310">
        <f t="shared" ca="1" si="250"/>
        <v>23</v>
      </c>
      <c r="Q547" s="304">
        <f t="shared" ca="1" si="251"/>
        <v>0</v>
      </c>
      <c r="R547" s="306">
        <f t="shared" ca="1" si="252"/>
        <v>0</v>
      </c>
      <c r="S547" s="307">
        <f t="shared" ca="1" si="253"/>
        <v>4.9930000000000021</v>
      </c>
      <c r="T547" s="304">
        <f t="shared" ca="1" si="233"/>
        <v>48.981330000000021</v>
      </c>
      <c r="U547" s="311">
        <f t="shared" ca="1" si="234"/>
        <v>0</v>
      </c>
      <c r="V547" s="306">
        <f t="shared" ca="1" si="235"/>
        <v>1.2262023955692978</v>
      </c>
      <c r="W547" s="304">
        <f t="shared" ca="1" si="236"/>
        <v>43.063376579685936</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1.151609148095849</v>
      </c>
      <c r="AH547" s="304">
        <f t="shared" ca="1" si="260"/>
        <v>-8.6247219302494891</v>
      </c>
    </row>
    <row r="548" spans="1:34" x14ac:dyDescent="0.2">
      <c r="A548" s="347">
        <f t="shared" ca="1" si="238"/>
        <v>1E-4</v>
      </c>
      <c r="B548" s="304">
        <f t="shared" ca="1" si="239"/>
        <v>33.416600000000734</v>
      </c>
      <c r="D548" s="306">
        <f t="shared" ca="1" si="240"/>
        <v>-0.71394470089088768</v>
      </c>
      <c r="E548" s="307">
        <f t="shared" ca="1" si="241"/>
        <v>-1.2148504993700371</v>
      </c>
      <c r="F548" s="304">
        <f t="shared" ca="1" si="242"/>
        <v>1.4091056637987824</v>
      </c>
      <c r="G548" s="306">
        <f t="shared" ca="1" si="243"/>
        <v>8.6122417237934012</v>
      </c>
      <c r="H548" s="307">
        <f t="shared" ca="1" si="244"/>
        <v>-103.68338813769292</v>
      </c>
      <c r="I548" s="304">
        <f t="shared" ca="1" si="245"/>
        <v>104.04045214828955</v>
      </c>
      <c r="J548" s="306">
        <f t="shared" ca="1" si="246"/>
        <v>717.43751684692904</v>
      </c>
      <c r="K548" s="307">
        <f t="shared" ca="1" si="247"/>
        <v>-9.8210275542795742</v>
      </c>
      <c r="L548" s="304">
        <f t="shared" ca="1" si="232"/>
        <v>717.50473389498245</v>
      </c>
      <c r="M548" s="306">
        <f t="shared" ca="1" si="248"/>
        <v>-1.4879236804584148</v>
      </c>
      <c r="N548" s="304">
        <f t="shared" ca="1" si="249"/>
        <v>-85.251747127839295</v>
      </c>
      <c r="P548" s="310">
        <f t="shared" ca="1" si="250"/>
        <v>23</v>
      </c>
      <c r="Q548" s="304">
        <f t="shared" ca="1" si="251"/>
        <v>0</v>
      </c>
      <c r="R548" s="306">
        <f t="shared" ca="1" si="252"/>
        <v>0</v>
      </c>
      <c r="S548" s="307">
        <f t="shared" ca="1" si="253"/>
        <v>4.9930000000000021</v>
      </c>
      <c r="T548" s="304">
        <f t="shared" ca="1" si="233"/>
        <v>48.981330000000021</v>
      </c>
      <c r="U548" s="311">
        <f t="shared" ca="1" si="234"/>
        <v>0</v>
      </c>
      <c r="V548" s="306">
        <f t="shared" ca="1" si="235"/>
        <v>1.2262036669377074</v>
      </c>
      <c r="W548" s="304">
        <f t="shared" ca="1" si="236"/>
        <v>43.06351655976961</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1.1515817462942533</v>
      </c>
      <c r="AH548" s="304">
        <f t="shared" ca="1" si="260"/>
        <v>-8.6247499658894284</v>
      </c>
    </row>
    <row r="549" spans="1:34" x14ac:dyDescent="0.2">
      <c r="A549" s="347">
        <f t="shared" ca="1" si="238"/>
        <v>1E-4</v>
      </c>
      <c r="B549" s="304">
        <f t="shared" ca="1" si="239"/>
        <v>33.416700000000738</v>
      </c>
      <c r="D549" s="306">
        <f t="shared" ca="1" si="240"/>
        <v>-0.71394031289038717</v>
      </c>
      <c r="E549" s="307">
        <f t="shared" ca="1" si="241"/>
        <v>-1.2148220030736745</v>
      </c>
      <c r="F549" s="304">
        <f t="shared" ca="1" si="242"/>
        <v>1.4090788727115169</v>
      </c>
      <c r="G549" s="306">
        <f t="shared" ca="1" si="243"/>
        <v>8.6121703297621117</v>
      </c>
      <c r="H549" s="307">
        <f t="shared" ca="1" si="244"/>
        <v>-103.68350961989323</v>
      </c>
      <c r="I549" s="304">
        <f t="shared" ca="1" si="245"/>
        <v>104.04056730375574</v>
      </c>
      <c r="J549" s="306">
        <f t="shared" ca="1" si="246"/>
        <v>717.43751684692904</v>
      </c>
      <c r="K549" s="307">
        <f t="shared" ca="1" si="247"/>
        <v>-9.8313958991674539</v>
      </c>
      <c r="L549" s="304">
        <f t="shared" ca="1" si="232"/>
        <v>717.50487588922613</v>
      </c>
      <c r="M549" s="306">
        <f t="shared" ca="1" si="248"/>
        <v>-1.4879244609716571</v>
      </c>
      <c r="N549" s="304">
        <f t="shared" ca="1" si="249"/>
        <v>-85.251791847953925</v>
      </c>
      <c r="P549" s="310">
        <f t="shared" ca="1" si="250"/>
        <v>23</v>
      </c>
      <c r="Q549" s="304">
        <f t="shared" ca="1" si="251"/>
        <v>0</v>
      </c>
      <c r="R549" s="306">
        <f t="shared" ca="1" si="252"/>
        <v>0</v>
      </c>
      <c r="S549" s="307">
        <f t="shared" ca="1" si="253"/>
        <v>4.9930000000000021</v>
      </c>
      <c r="T549" s="304">
        <f t="shared" ca="1" si="233"/>
        <v>48.981330000000021</v>
      </c>
      <c r="U549" s="311">
        <f t="shared" ca="1" si="234"/>
        <v>0</v>
      </c>
      <c r="V549" s="306">
        <f t="shared" ca="1" si="235"/>
        <v>1.2262049383089255</v>
      </c>
      <c r="W549" s="304">
        <f t="shared" ca="1" si="236"/>
        <v>43.063656537986766</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1.1515543448538761</v>
      </c>
      <c r="AH549" s="304">
        <f t="shared" ca="1" si="260"/>
        <v>-8.6247780011555353</v>
      </c>
    </row>
    <row r="550" spans="1:34" x14ac:dyDescent="0.2">
      <c r="A550" s="347">
        <f t="shared" ca="1" si="238"/>
        <v>1E-4</v>
      </c>
      <c r="B550" s="304">
        <f t="shared" ca="1" si="239"/>
        <v>33.416800000000741</v>
      </c>
      <c r="D550" s="306">
        <f t="shared" ca="1" si="240"/>
        <v>-0.71393592488535795</v>
      </c>
      <c r="E550" s="307">
        <f t="shared" ca="1" si="241"/>
        <v>-1.2147935071573208</v>
      </c>
      <c r="F550" s="304">
        <f t="shared" ca="1" si="242"/>
        <v>1.4090520820301482</v>
      </c>
      <c r="G550" s="306">
        <f t="shared" ca="1" si="243"/>
        <v>8.6120989361696232</v>
      </c>
      <c r="H550" s="307">
        <f t="shared" ca="1" si="244"/>
        <v>-103.68363109924394</v>
      </c>
      <c r="I550" s="304">
        <f t="shared" ca="1" si="245"/>
        <v>104.0406824564818</v>
      </c>
      <c r="J550" s="306">
        <f t="shared" ca="1" si="246"/>
        <v>717.43751684692904</v>
      </c>
      <c r="K550" s="307">
        <f t="shared" ca="1" si="247"/>
        <v>-9.84176425620341</v>
      </c>
      <c r="L550" s="304">
        <f t="shared" ca="1" si="232"/>
        <v>717.50501803343673</v>
      </c>
      <c r="M550" s="306">
        <f t="shared" ca="1" si="248"/>
        <v>-1.4879252414767012</v>
      </c>
      <c r="N550" s="304">
        <f t="shared" ca="1" si="249"/>
        <v>-85.251836567598843</v>
      </c>
      <c r="P550" s="310">
        <f t="shared" ca="1" si="250"/>
        <v>23</v>
      </c>
      <c r="Q550" s="304">
        <f t="shared" ca="1" si="251"/>
        <v>0</v>
      </c>
      <c r="R550" s="306">
        <f t="shared" ca="1" si="252"/>
        <v>0</v>
      </c>
      <c r="S550" s="307">
        <f t="shared" ca="1" si="253"/>
        <v>4.9930000000000021</v>
      </c>
      <c r="T550" s="304">
        <f t="shared" ca="1" si="233"/>
        <v>48.981330000000021</v>
      </c>
      <c r="U550" s="311">
        <f t="shared" ca="1" si="234"/>
        <v>0</v>
      </c>
      <c r="V550" s="306">
        <f t="shared" ca="1" si="235"/>
        <v>1.226206209682952</v>
      </c>
      <c r="W550" s="304">
        <f t="shared" ca="1" si="236"/>
        <v>43.063796514337412</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1.1515269437747122</v>
      </c>
      <c r="AH550" s="304">
        <f t="shared" ca="1" si="260"/>
        <v>-8.6248060360478167</v>
      </c>
    </row>
    <row r="551" spans="1:34" x14ac:dyDescent="0.2">
      <c r="A551" s="347">
        <f t="shared" ca="1" si="238"/>
        <v>1E-4</v>
      </c>
      <c r="B551" s="304">
        <f t="shared" ca="1" si="239"/>
        <v>33.416900000000744</v>
      </c>
      <c r="D551" s="306">
        <f t="shared" ca="1" si="240"/>
        <v>-0.71393153687580124</v>
      </c>
      <c r="E551" s="307">
        <f t="shared" ca="1" si="241"/>
        <v>-1.2147650116209796</v>
      </c>
      <c r="F551" s="304">
        <f t="shared" ca="1" si="242"/>
        <v>1.4090252917546804</v>
      </c>
      <c r="G551" s="306">
        <f t="shared" ca="1" si="243"/>
        <v>8.6120275430159356</v>
      </c>
      <c r="H551" s="307">
        <f t="shared" ca="1" si="244"/>
        <v>-103.6837525757451</v>
      </c>
      <c r="I551" s="304">
        <f t="shared" ca="1" si="245"/>
        <v>104.04079760646779</v>
      </c>
      <c r="J551" s="306">
        <f t="shared" ca="1" si="246"/>
        <v>717.43751684692904</v>
      </c>
      <c r="K551" s="307">
        <f t="shared" ca="1" si="247"/>
        <v>-9.8521326253871599</v>
      </c>
      <c r="L551" s="304">
        <f t="shared" ca="1" si="232"/>
        <v>717.50516032761448</v>
      </c>
      <c r="M551" s="306">
        <f t="shared" ca="1" si="248"/>
        <v>-1.4879260219735473</v>
      </c>
      <c r="N551" s="304">
        <f t="shared" ca="1" si="249"/>
        <v>-85.251881286774051</v>
      </c>
      <c r="P551" s="310">
        <f t="shared" ca="1" si="250"/>
        <v>23</v>
      </c>
      <c r="Q551" s="304">
        <f t="shared" ca="1" si="251"/>
        <v>0</v>
      </c>
      <c r="R551" s="306">
        <f t="shared" ca="1" si="252"/>
        <v>0</v>
      </c>
      <c r="S551" s="307">
        <f t="shared" ca="1" si="253"/>
        <v>4.9930000000000021</v>
      </c>
      <c r="T551" s="304">
        <f t="shared" ca="1" si="233"/>
        <v>48.981330000000021</v>
      </c>
      <c r="U551" s="311">
        <f t="shared" ca="1" si="234"/>
        <v>0</v>
      </c>
      <c r="V551" s="306">
        <f t="shared" ca="1" si="235"/>
        <v>1.2262074810597872</v>
      </c>
      <c r="W551" s="304">
        <f t="shared" ca="1" si="236"/>
        <v>43.063936488821554</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1.1514995430567598</v>
      </c>
      <c r="AH551" s="304">
        <f t="shared" ca="1" si="260"/>
        <v>-8.6248340705662709</v>
      </c>
    </row>
    <row r="552" spans="1:34" x14ac:dyDescent="0.2">
      <c r="A552" s="347">
        <f t="shared" ca="1" si="238"/>
        <v>1E-4</v>
      </c>
      <c r="B552" s="304">
        <f t="shared" ca="1" si="239"/>
        <v>33.417000000000748</v>
      </c>
      <c r="D552" s="306">
        <f t="shared" ca="1" si="240"/>
        <v>-0.71392714886171926</v>
      </c>
      <c r="E552" s="307">
        <f t="shared" ca="1" si="241"/>
        <v>-1.2147365164646438</v>
      </c>
      <c r="F552" s="304">
        <f t="shared" ca="1" si="242"/>
        <v>1.4089985018851088</v>
      </c>
      <c r="G552" s="306">
        <f t="shared" ca="1" si="243"/>
        <v>8.6119561503010491</v>
      </c>
      <c r="H552" s="307">
        <f t="shared" ca="1" si="244"/>
        <v>-103.68387404939675</v>
      </c>
      <c r="I552" s="304">
        <f t="shared" ca="1" si="245"/>
        <v>104.04091275371376</v>
      </c>
      <c r="J552" s="306">
        <f t="shared" ca="1" si="246"/>
        <v>717.43751684692904</v>
      </c>
      <c r="K552" s="307">
        <f t="shared" ca="1" si="247"/>
        <v>-9.8625010067184178</v>
      </c>
      <c r="L552" s="304">
        <f t="shared" ca="1" si="232"/>
        <v>717.50530277176006</v>
      </c>
      <c r="M552" s="306">
        <f t="shared" ca="1" si="248"/>
        <v>-1.4879268024621957</v>
      </c>
      <c r="N552" s="304">
        <f t="shared" ca="1" si="249"/>
        <v>-85.251926005479561</v>
      </c>
      <c r="P552" s="310">
        <f t="shared" ca="1" si="250"/>
        <v>23</v>
      </c>
      <c r="Q552" s="304">
        <f t="shared" ca="1" si="251"/>
        <v>0</v>
      </c>
      <c r="R552" s="306">
        <f t="shared" ca="1" si="252"/>
        <v>0</v>
      </c>
      <c r="S552" s="307">
        <f t="shared" ca="1" si="253"/>
        <v>4.9930000000000021</v>
      </c>
      <c r="T552" s="304">
        <f t="shared" ca="1" si="233"/>
        <v>48.981330000000021</v>
      </c>
      <c r="U552" s="311">
        <f t="shared" ca="1" si="234"/>
        <v>0</v>
      </c>
      <c r="V552" s="306">
        <f t="shared" ca="1" si="235"/>
        <v>1.2262087524394305</v>
      </c>
      <c r="W552" s="304">
        <f t="shared" ca="1" si="236"/>
        <v>43.064076461439221</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1.1514721427000225</v>
      </c>
      <c r="AH552" s="304">
        <f t="shared" ca="1" si="260"/>
        <v>-8.6248621047109015</v>
      </c>
    </row>
    <row r="553" spans="1:34" x14ac:dyDescent="0.2">
      <c r="A553" s="347">
        <f t="shared" ca="1" si="238"/>
        <v>1E-4</v>
      </c>
      <c r="B553" s="304">
        <f t="shared" ca="1" si="239"/>
        <v>33.417100000000751</v>
      </c>
      <c r="D553" s="306">
        <f t="shared" ca="1" si="240"/>
        <v>-0.71392276084311024</v>
      </c>
      <c r="E553" s="307">
        <f t="shared" ca="1" si="241"/>
        <v>-1.2147080216883097</v>
      </c>
      <c r="F553" s="304">
        <f t="shared" ca="1" si="242"/>
        <v>1.4089717124214296</v>
      </c>
      <c r="G553" s="306">
        <f t="shared" ca="1" si="243"/>
        <v>8.6118847580249653</v>
      </c>
      <c r="H553" s="307">
        <f t="shared" ca="1" si="244"/>
        <v>-103.68399552019892</v>
      </c>
      <c r="I553" s="304">
        <f t="shared" ca="1" si="245"/>
        <v>104.04102789821971</v>
      </c>
      <c r="J553" s="306">
        <f t="shared" ca="1" si="246"/>
        <v>717.43751684692904</v>
      </c>
      <c r="K553" s="307">
        <f t="shared" ca="1" si="247"/>
        <v>-9.8728694001968975</v>
      </c>
      <c r="L553" s="304">
        <f t="shared" ca="1" si="232"/>
        <v>717.50544536587381</v>
      </c>
      <c r="M553" s="306">
        <f t="shared" ca="1" si="248"/>
        <v>-1.4879275829426462</v>
      </c>
      <c r="N553" s="304">
        <f t="shared" ca="1" si="249"/>
        <v>-85.25197072371536</v>
      </c>
      <c r="P553" s="310">
        <f t="shared" ca="1" si="250"/>
        <v>23</v>
      </c>
      <c r="Q553" s="304">
        <f t="shared" ca="1" si="251"/>
        <v>0</v>
      </c>
      <c r="R553" s="306">
        <f t="shared" ca="1" si="252"/>
        <v>0</v>
      </c>
      <c r="S553" s="307">
        <f t="shared" ca="1" si="253"/>
        <v>4.9930000000000021</v>
      </c>
      <c r="T553" s="304">
        <f t="shared" ca="1" si="233"/>
        <v>48.981330000000021</v>
      </c>
      <c r="U553" s="311">
        <f t="shared" ca="1" si="234"/>
        <v>0</v>
      </c>
      <c r="V553" s="306">
        <f t="shared" ca="1" si="235"/>
        <v>1.2262100238218827</v>
      </c>
      <c r="W553" s="304">
        <f t="shared" ca="1" si="236"/>
        <v>43.064216432190435</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1.151444742704486</v>
      </c>
      <c r="AH553" s="304">
        <f t="shared" ca="1" si="260"/>
        <v>-8.6248901384817156</v>
      </c>
    </row>
    <row r="554" spans="1:34" x14ac:dyDescent="0.2">
      <c r="A554" s="347">
        <f t="shared" ca="1" si="238"/>
        <v>1E-4</v>
      </c>
      <c r="B554" s="304">
        <f t="shared" ca="1" si="239"/>
        <v>33.417200000000754</v>
      </c>
      <c r="D554" s="306">
        <f t="shared" ca="1" si="240"/>
        <v>-0.71391837281997761</v>
      </c>
      <c r="E554" s="307">
        <f t="shared" ca="1" si="241"/>
        <v>-1.2146795272919757</v>
      </c>
      <c r="F554" s="304">
        <f t="shared" ca="1" si="242"/>
        <v>1.4089449233636431</v>
      </c>
      <c r="G554" s="306">
        <f t="shared" ca="1" si="243"/>
        <v>8.6118133661876826</v>
      </c>
      <c r="H554" s="307">
        <f t="shared" ca="1" si="244"/>
        <v>-103.68411698815164</v>
      </c>
      <c r="I554" s="304">
        <f t="shared" ca="1" si="245"/>
        <v>104.0411430399857</v>
      </c>
      <c r="J554" s="306">
        <f t="shared" ca="1" si="246"/>
        <v>717.43751684692904</v>
      </c>
      <c r="K554" s="307">
        <f t="shared" ca="1" si="247"/>
        <v>-9.8832378058223149</v>
      </c>
      <c r="L554" s="304">
        <f t="shared" ca="1" si="232"/>
        <v>717.50558810995619</v>
      </c>
      <c r="M554" s="306">
        <f t="shared" ca="1" si="248"/>
        <v>-1.4879283634148992</v>
      </c>
      <c r="N554" s="304">
        <f t="shared" ca="1" si="249"/>
        <v>-85.25201544148149</v>
      </c>
      <c r="P554" s="310">
        <f t="shared" ca="1" si="250"/>
        <v>23</v>
      </c>
      <c r="Q554" s="304">
        <f t="shared" ca="1" si="251"/>
        <v>0</v>
      </c>
      <c r="R554" s="306">
        <f t="shared" ca="1" si="252"/>
        <v>0</v>
      </c>
      <c r="S554" s="307">
        <f t="shared" ca="1" si="253"/>
        <v>4.9930000000000021</v>
      </c>
      <c r="T554" s="304">
        <f t="shared" ca="1" si="233"/>
        <v>48.981330000000021</v>
      </c>
      <c r="U554" s="311">
        <f t="shared" ca="1" si="234"/>
        <v>0</v>
      </c>
      <c r="V554" s="306">
        <f t="shared" ca="1" si="235"/>
        <v>1.2262112952071424</v>
      </c>
      <c r="W554" s="304">
        <f t="shared" ca="1" si="236"/>
        <v>43.064356401075173</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1.1514173430701558</v>
      </c>
      <c r="AH554" s="304">
        <f t="shared" ca="1" si="260"/>
        <v>-8.6249181718787131</v>
      </c>
    </row>
    <row r="555" spans="1:34" x14ac:dyDescent="0.2">
      <c r="A555" s="347">
        <f t="shared" ca="1" si="238"/>
        <v>1E-4</v>
      </c>
      <c r="B555" s="304">
        <f t="shared" ca="1" si="239"/>
        <v>33.417300000000758</v>
      </c>
      <c r="D555" s="306">
        <f t="shared" ca="1" si="240"/>
        <v>-0.71391398479231905</v>
      </c>
      <c r="E555" s="307">
        <f t="shared" ca="1" si="241"/>
        <v>-1.2146510332756399</v>
      </c>
      <c r="F555" s="304">
        <f t="shared" ca="1" si="242"/>
        <v>1.4089181347117465</v>
      </c>
      <c r="G555" s="306">
        <f t="shared" ca="1" si="243"/>
        <v>8.6117419747892026</v>
      </c>
      <c r="H555" s="307">
        <f t="shared" ca="1" si="244"/>
        <v>-103.68423845325498</v>
      </c>
      <c r="I555" s="304">
        <f t="shared" ca="1" si="245"/>
        <v>104.04125817901178</v>
      </c>
      <c r="J555" s="306">
        <f t="shared" ca="1" si="246"/>
        <v>717.43751684692904</v>
      </c>
      <c r="K555" s="307">
        <f t="shared" ca="1" si="247"/>
        <v>-9.8936062235943858</v>
      </c>
      <c r="L555" s="304">
        <f t="shared" ca="1" si="232"/>
        <v>717.50573100400754</v>
      </c>
      <c r="M555" s="306">
        <f t="shared" ca="1" si="248"/>
        <v>-1.4879291438789546</v>
      </c>
      <c r="N555" s="304">
        <f t="shared" ca="1" si="249"/>
        <v>-85.252060158777923</v>
      </c>
      <c r="P555" s="310">
        <f t="shared" ca="1" si="250"/>
        <v>23</v>
      </c>
      <c r="Q555" s="304">
        <f t="shared" ca="1" si="251"/>
        <v>0</v>
      </c>
      <c r="R555" s="306">
        <f t="shared" ca="1" si="252"/>
        <v>0</v>
      </c>
      <c r="S555" s="307">
        <f t="shared" ca="1" si="253"/>
        <v>4.9930000000000021</v>
      </c>
      <c r="T555" s="304">
        <f t="shared" ca="1" si="233"/>
        <v>48.981330000000021</v>
      </c>
      <c r="U555" s="311">
        <f t="shared" ca="1" si="234"/>
        <v>0</v>
      </c>
      <c r="V555" s="306">
        <f t="shared" ca="1" si="235"/>
        <v>1.2262125665952111</v>
      </c>
      <c r="W555" s="304">
        <f t="shared" ca="1" si="236"/>
        <v>43.064496368093515</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1.1513899437970299</v>
      </c>
      <c r="AH555" s="304">
        <f t="shared" ca="1" si="260"/>
        <v>-8.6249462049018941</v>
      </c>
    </row>
    <row r="556" spans="1:34" x14ac:dyDescent="0.2">
      <c r="A556" s="347">
        <f t="shared" ca="1" si="238"/>
        <v>1E-4</v>
      </c>
      <c r="B556" s="304">
        <f t="shared" ca="1" si="239"/>
        <v>33.417400000000761</v>
      </c>
      <c r="D556" s="306">
        <f t="shared" ca="1" si="240"/>
        <v>-0.71390959676013932</v>
      </c>
      <c r="E556" s="307">
        <f t="shared" ca="1" si="241"/>
        <v>-1.2146225396392918</v>
      </c>
      <c r="F556" s="304">
        <f t="shared" ca="1" si="242"/>
        <v>1.4088913464657336</v>
      </c>
      <c r="G556" s="306">
        <f t="shared" ca="1" si="243"/>
        <v>8.6116705838295271</v>
      </c>
      <c r="H556" s="307">
        <f t="shared" ca="1" si="244"/>
        <v>-103.68435991550894</v>
      </c>
      <c r="I556" s="304">
        <f t="shared" ca="1" si="245"/>
        <v>104.04137331529795</v>
      </c>
      <c r="J556" s="306">
        <f t="shared" ca="1" si="246"/>
        <v>717.43751684692904</v>
      </c>
      <c r="K556" s="307">
        <f t="shared" ca="1" si="247"/>
        <v>-9.9039746535128241</v>
      </c>
      <c r="L556" s="304">
        <f t="shared" ca="1" si="232"/>
        <v>717.50587404802832</v>
      </c>
      <c r="M556" s="306">
        <f t="shared" ca="1" si="248"/>
        <v>-1.4879299243348127</v>
      </c>
      <c r="N556" s="304">
        <f t="shared" ca="1" si="249"/>
        <v>-85.252104875604701</v>
      </c>
      <c r="P556" s="310">
        <f t="shared" ca="1" si="250"/>
        <v>23</v>
      </c>
      <c r="Q556" s="304">
        <f t="shared" ca="1" si="251"/>
        <v>0</v>
      </c>
      <c r="R556" s="306">
        <f t="shared" ca="1" si="252"/>
        <v>0</v>
      </c>
      <c r="S556" s="307">
        <f t="shared" ca="1" si="253"/>
        <v>4.9930000000000021</v>
      </c>
      <c r="T556" s="304">
        <f t="shared" ca="1" si="233"/>
        <v>48.981330000000021</v>
      </c>
      <c r="U556" s="311">
        <f t="shared" ca="1" si="234"/>
        <v>0</v>
      </c>
      <c r="V556" s="306">
        <f t="shared" ca="1" si="235"/>
        <v>1.2262138379860879</v>
      </c>
      <c r="W556" s="304">
        <f t="shared" ca="1" si="236"/>
        <v>43.064636333245424</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1.1513625448850959</v>
      </c>
      <c r="AH556" s="304">
        <f t="shared" ca="1" si="260"/>
        <v>-8.624974237551271</v>
      </c>
    </row>
    <row r="557" spans="1:34" x14ac:dyDescent="0.2">
      <c r="A557" s="347">
        <f t="shared" ca="1" si="238"/>
        <v>1E-4</v>
      </c>
      <c r="B557" s="304">
        <f t="shared" ca="1" si="239"/>
        <v>33.417500000000764</v>
      </c>
      <c r="D557" s="306">
        <f t="shared" ca="1" si="240"/>
        <v>-0.71390520872343532</v>
      </c>
      <c r="E557" s="307">
        <f t="shared" ca="1" si="241"/>
        <v>-1.2145940463829366</v>
      </c>
      <c r="F557" s="304">
        <f t="shared" ca="1" si="242"/>
        <v>1.408864558625607</v>
      </c>
      <c r="G557" s="306">
        <f t="shared" ca="1" si="243"/>
        <v>8.6115991933086544</v>
      </c>
      <c r="H557" s="307">
        <f t="shared" ca="1" si="244"/>
        <v>-103.68448137491357</v>
      </c>
      <c r="I557" s="304">
        <f t="shared" ca="1" si="245"/>
        <v>104.04148844884426</v>
      </c>
      <c r="J557" s="306">
        <f t="shared" ca="1" si="246"/>
        <v>717.43751684692904</v>
      </c>
      <c r="K557" s="307">
        <f t="shared" ca="1" si="247"/>
        <v>-9.9143430955773457</v>
      </c>
      <c r="L557" s="304">
        <f t="shared" ca="1" si="232"/>
        <v>717.50601724201897</v>
      </c>
      <c r="M557" s="306">
        <f t="shared" ca="1" si="248"/>
        <v>-1.4879307047824735</v>
      </c>
      <c r="N557" s="304">
        <f t="shared" ca="1" si="249"/>
        <v>-85.252149591961782</v>
      </c>
      <c r="P557" s="310">
        <f t="shared" ca="1" si="250"/>
        <v>23</v>
      </c>
      <c r="Q557" s="304">
        <f t="shared" ca="1" si="251"/>
        <v>0</v>
      </c>
      <c r="R557" s="306">
        <f t="shared" ca="1" si="252"/>
        <v>0</v>
      </c>
      <c r="S557" s="307">
        <f t="shared" ca="1" si="253"/>
        <v>4.9930000000000021</v>
      </c>
      <c r="T557" s="304">
        <f t="shared" ca="1" si="233"/>
        <v>48.981330000000021</v>
      </c>
      <c r="U557" s="311">
        <f t="shared" ca="1" si="234"/>
        <v>0</v>
      </c>
      <c r="V557" s="306">
        <f t="shared" ca="1" si="235"/>
        <v>1.2262151093797728</v>
      </c>
      <c r="W557" s="304">
        <f t="shared" ca="1" si="236"/>
        <v>43.064776296530923</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1.1513351463343611</v>
      </c>
      <c r="AH557" s="304">
        <f t="shared" ca="1" si="260"/>
        <v>-8.6250022698268385</v>
      </c>
    </row>
    <row r="558" spans="1:34" x14ac:dyDescent="0.2">
      <c r="A558" s="347">
        <f t="shared" ca="1" si="238"/>
        <v>1E-4</v>
      </c>
      <c r="B558" s="304">
        <f t="shared" ca="1" si="239"/>
        <v>33.417600000000768</v>
      </c>
      <c r="D558" s="306">
        <f t="shared" ca="1" si="240"/>
        <v>-0.71390082068221117</v>
      </c>
      <c r="E558" s="307">
        <f t="shared" ca="1" si="241"/>
        <v>-1.2145655535065707</v>
      </c>
      <c r="F558" s="304">
        <f t="shared" ca="1" si="242"/>
        <v>1.4088377711913664</v>
      </c>
      <c r="G558" s="306">
        <f t="shared" ca="1" si="243"/>
        <v>8.6115278032265863</v>
      </c>
      <c r="H558" s="307">
        <f t="shared" ca="1" si="244"/>
        <v>-103.68460283146892</v>
      </c>
      <c r="I558" s="304">
        <f t="shared" ca="1" si="245"/>
        <v>104.04160357965075</v>
      </c>
      <c r="J558" s="306">
        <f t="shared" ca="1" si="246"/>
        <v>717.43751684692904</v>
      </c>
      <c r="K558" s="307">
        <f t="shared" ca="1" si="247"/>
        <v>-9.9247115497876646</v>
      </c>
      <c r="L558" s="304">
        <f t="shared" ca="1" si="232"/>
        <v>717.50616058597996</v>
      </c>
      <c r="M558" s="306">
        <f t="shared" ca="1" si="248"/>
        <v>-1.4879314852219372</v>
      </c>
      <c r="N558" s="304">
        <f t="shared" ca="1" si="249"/>
        <v>-85.252194307849223</v>
      </c>
      <c r="P558" s="310">
        <f t="shared" ca="1" si="250"/>
        <v>23</v>
      </c>
      <c r="Q558" s="304">
        <f t="shared" ca="1" si="251"/>
        <v>0</v>
      </c>
      <c r="R558" s="306">
        <f t="shared" ca="1" si="252"/>
        <v>0</v>
      </c>
      <c r="S558" s="307">
        <f t="shared" ca="1" si="253"/>
        <v>4.9930000000000021</v>
      </c>
      <c r="T558" s="304">
        <f t="shared" ca="1" si="233"/>
        <v>48.981330000000021</v>
      </c>
      <c r="U558" s="311">
        <f t="shared" ca="1" si="234"/>
        <v>0</v>
      </c>
      <c r="V558" s="306">
        <f t="shared" ca="1" si="235"/>
        <v>1.2262163807762663</v>
      </c>
      <c r="W558" s="304">
        <f t="shared" ca="1" si="236"/>
        <v>43.064916257950046</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1.15130774814482</v>
      </c>
      <c r="AH558" s="304">
        <f t="shared" ca="1" si="260"/>
        <v>-8.6250303017286001</v>
      </c>
    </row>
    <row r="559" spans="1:34" x14ac:dyDescent="0.2">
      <c r="A559" s="347">
        <f t="shared" ca="1" si="238"/>
        <v>1E-4</v>
      </c>
      <c r="B559" s="304">
        <f t="shared" ca="1" si="239"/>
        <v>33.417700000000771</v>
      </c>
      <c r="D559" s="306">
        <f t="shared" ca="1" si="240"/>
        <v>-0.71389643263646529</v>
      </c>
      <c r="E559" s="307">
        <f t="shared" ca="1" si="241"/>
        <v>-1.2145370610101853</v>
      </c>
      <c r="F559" s="304">
        <f t="shared" ca="1" si="242"/>
        <v>1.4088109841630032</v>
      </c>
      <c r="G559" s="306">
        <f t="shared" ca="1" si="243"/>
        <v>8.6114564135833227</v>
      </c>
      <c r="H559" s="307">
        <f t="shared" ca="1" si="244"/>
        <v>-103.68472428517502</v>
      </c>
      <c r="I559" s="304">
        <f t="shared" ca="1" si="245"/>
        <v>104.04171870771746</v>
      </c>
      <c r="J559" s="306">
        <f t="shared" ca="1" si="246"/>
        <v>717.43751684692904</v>
      </c>
      <c r="K559" s="307">
        <f t="shared" ca="1" si="247"/>
        <v>-9.9350800161434965</v>
      </c>
      <c r="L559" s="304">
        <f t="shared" ca="1" si="232"/>
        <v>717.50630407991173</v>
      </c>
      <c r="M559" s="306">
        <f t="shared" ca="1" si="248"/>
        <v>-1.4879322656532037</v>
      </c>
      <c r="N559" s="304">
        <f t="shared" ca="1" si="249"/>
        <v>-85.252239023266995</v>
      </c>
      <c r="P559" s="310">
        <f t="shared" ca="1" si="250"/>
        <v>23</v>
      </c>
      <c r="Q559" s="304">
        <f t="shared" ca="1" si="251"/>
        <v>0</v>
      </c>
      <c r="R559" s="306">
        <f t="shared" ca="1" si="252"/>
        <v>0</v>
      </c>
      <c r="S559" s="307">
        <f t="shared" ca="1" si="253"/>
        <v>4.9930000000000021</v>
      </c>
      <c r="T559" s="304">
        <f t="shared" ca="1" si="233"/>
        <v>48.981330000000021</v>
      </c>
      <c r="U559" s="311">
        <f t="shared" ca="1" si="234"/>
        <v>0</v>
      </c>
      <c r="V559" s="306">
        <f t="shared" ca="1" si="235"/>
        <v>1.2262176521755677</v>
      </c>
      <c r="W559" s="304">
        <f t="shared" ca="1" si="236"/>
        <v>43.065056217502779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1.1512803503164672</v>
      </c>
      <c r="AH559" s="304">
        <f t="shared" ca="1" si="260"/>
        <v>-8.6250583332565647</v>
      </c>
    </row>
    <row r="560" spans="1:34" x14ac:dyDescent="0.2">
      <c r="A560" s="347">
        <f t="shared" ca="1" si="238"/>
        <v>1E-4</v>
      </c>
      <c r="B560" s="304">
        <f t="shared" ca="1" si="239"/>
        <v>33.417800000000774</v>
      </c>
      <c r="D560" s="306">
        <f t="shared" ca="1" si="240"/>
        <v>-0.71389204458620081</v>
      </c>
      <c r="E560" s="307">
        <f t="shared" ca="1" si="241"/>
        <v>-1.2145085688937858</v>
      </c>
      <c r="F560" s="304">
        <f t="shared" ca="1" si="242"/>
        <v>1.408784197540524</v>
      </c>
      <c r="G560" s="306">
        <f t="shared" ca="1" si="243"/>
        <v>8.6113850243788637</v>
      </c>
      <c r="H560" s="307">
        <f t="shared" ca="1" si="244"/>
        <v>-103.68484573603192</v>
      </c>
      <c r="I560" s="304">
        <f t="shared" ca="1" si="245"/>
        <v>104.04183383304445</v>
      </c>
      <c r="J560" s="306">
        <f t="shared" ca="1" si="246"/>
        <v>717.43751684692904</v>
      </c>
      <c r="K560" s="307">
        <f t="shared" ca="1" si="247"/>
        <v>-9.9454484946445572</v>
      </c>
      <c r="L560" s="304">
        <f t="shared" ca="1" si="232"/>
        <v>717.50644772381474</v>
      </c>
      <c r="M560" s="306">
        <f t="shared" ca="1" si="248"/>
        <v>-1.4879330460762734</v>
      </c>
      <c r="N560" s="304">
        <f t="shared" ca="1" si="249"/>
        <v>-85.252283738215127</v>
      </c>
      <c r="P560" s="310">
        <f t="shared" ca="1" si="250"/>
        <v>23</v>
      </c>
      <c r="Q560" s="304">
        <f t="shared" ca="1" si="251"/>
        <v>0</v>
      </c>
      <c r="R560" s="306">
        <f t="shared" ca="1" si="252"/>
        <v>0</v>
      </c>
      <c r="S560" s="307">
        <f t="shared" ca="1" si="253"/>
        <v>4.9930000000000021</v>
      </c>
      <c r="T560" s="304">
        <f t="shared" ca="1" si="233"/>
        <v>48.981330000000021</v>
      </c>
      <c r="U560" s="311">
        <f t="shared" ca="1" si="234"/>
        <v>0</v>
      </c>
      <c r="V560" s="306">
        <f t="shared" ca="1" si="235"/>
        <v>1.226218923577677</v>
      </c>
      <c r="W560" s="304">
        <f t="shared" ca="1" si="236"/>
        <v>43.065196175189179</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1.1512529528493047</v>
      </c>
      <c r="AH560" s="304">
        <f t="shared" ca="1" si="260"/>
        <v>-8.625086364410727</v>
      </c>
    </row>
    <row r="561" spans="1:34" x14ac:dyDescent="0.2">
      <c r="A561" s="347">
        <f t="shared" ca="1" si="238"/>
        <v>1E-4</v>
      </c>
      <c r="B561" s="304">
        <f t="shared" ca="1" si="239"/>
        <v>33.417900000000778</v>
      </c>
      <c r="D561" s="306">
        <f t="shared" ca="1" si="240"/>
        <v>-0.71388765653141628</v>
      </c>
      <c r="E561" s="307">
        <f t="shared" ca="1" si="241"/>
        <v>-1.2144800771573578</v>
      </c>
      <c r="F561" s="304">
        <f t="shared" ca="1" si="242"/>
        <v>1.4087574113239154</v>
      </c>
      <c r="G561" s="306">
        <f t="shared" ca="1" si="243"/>
        <v>8.6113136356132109</v>
      </c>
      <c r="H561" s="307">
        <f t="shared" ca="1" si="244"/>
        <v>-103.68496718403964</v>
      </c>
      <c r="I561" s="304">
        <f t="shared" ca="1" si="245"/>
        <v>104.04194895563171</v>
      </c>
      <c r="J561" s="306">
        <f t="shared" ca="1" si="246"/>
        <v>717.43751684692904</v>
      </c>
      <c r="K561" s="307">
        <f t="shared" ca="1" si="247"/>
        <v>-9.9558169852905607</v>
      </c>
      <c r="L561" s="304">
        <f t="shared" ca="1" si="232"/>
        <v>717.50659151768923</v>
      </c>
      <c r="M561" s="306">
        <f t="shared" ca="1" si="248"/>
        <v>-1.4879338264911461</v>
      </c>
      <c r="N561" s="304">
        <f t="shared" ca="1" si="249"/>
        <v>-85.252328452693604</v>
      </c>
      <c r="P561" s="310">
        <f t="shared" ca="1" si="250"/>
        <v>23</v>
      </c>
      <c r="Q561" s="304">
        <f t="shared" ca="1" si="251"/>
        <v>0</v>
      </c>
      <c r="R561" s="306">
        <f t="shared" ca="1" si="252"/>
        <v>0</v>
      </c>
      <c r="S561" s="307">
        <f t="shared" ca="1" si="253"/>
        <v>4.9930000000000021</v>
      </c>
      <c r="T561" s="304">
        <f t="shared" ca="1" si="233"/>
        <v>48.981330000000021</v>
      </c>
      <c r="U561" s="311">
        <f t="shared" ca="1" si="234"/>
        <v>0</v>
      </c>
      <c r="V561" s="306">
        <f t="shared" ca="1" si="235"/>
        <v>1.2262201949825948</v>
      </c>
      <c r="W561" s="304">
        <f t="shared" ca="1" si="236"/>
        <v>43.065336131009225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1.1512255557433235</v>
      </c>
      <c r="AH561" s="304">
        <f t="shared" ca="1" si="260"/>
        <v>-8.6251143951910993</v>
      </c>
    </row>
    <row r="562" spans="1:34" x14ac:dyDescent="0.2">
      <c r="A562" s="347">
        <f t="shared" ca="1" si="238"/>
        <v>1E-4</v>
      </c>
      <c r="B562" s="304">
        <f t="shared" ca="1" si="239"/>
        <v>33.418000000000781</v>
      </c>
      <c r="D562" s="306">
        <f t="shared" ca="1" si="240"/>
        <v>-0.71388326847211503</v>
      </c>
      <c r="E562" s="307">
        <f t="shared" ca="1" si="241"/>
        <v>-1.2144515858009051</v>
      </c>
      <c r="F562" s="304">
        <f t="shared" ca="1" si="242"/>
        <v>1.4087306255131826</v>
      </c>
      <c r="G562" s="306">
        <f t="shared" ca="1" si="243"/>
        <v>8.6112422472863646</v>
      </c>
      <c r="H562" s="307">
        <f t="shared" ca="1" si="244"/>
        <v>-103.68508862919822</v>
      </c>
      <c r="I562" s="304">
        <f t="shared" ca="1" si="245"/>
        <v>104.04206407547929</v>
      </c>
      <c r="J562" s="306">
        <f t="shared" ca="1" si="246"/>
        <v>717.43751684692904</v>
      </c>
      <c r="K562" s="307">
        <f t="shared" ca="1" si="247"/>
        <v>-9.9661854880812228</v>
      </c>
      <c r="L562" s="304">
        <f t="shared" ca="1" si="232"/>
        <v>717.50673546153587</v>
      </c>
      <c r="M562" s="306">
        <f t="shared" ca="1" si="248"/>
        <v>-1.4879346068978223</v>
      </c>
      <c r="N562" s="304">
        <f t="shared" ca="1" si="249"/>
        <v>-85.252373166702441</v>
      </c>
      <c r="P562" s="310">
        <f t="shared" ca="1" si="250"/>
        <v>23</v>
      </c>
      <c r="Q562" s="304">
        <f t="shared" ca="1" si="251"/>
        <v>0</v>
      </c>
      <c r="R562" s="306">
        <f t="shared" ca="1" si="252"/>
        <v>0</v>
      </c>
      <c r="S562" s="307">
        <f t="shared" ca="1" si="253"/>
        <v>4.9930000000000021</v>
      </c>
      <c r="T562" s="304">
        <f t="shared" ca="1" si="233"/>
        <v>48.981330000000021</v>
      </c>
      <c r="U562" s="311">
        <f t="shared" ca="1" si="234"/>
        <v>0</v>
      </c>
      <c r="V562" s="306">
        <f t="shared" ca="1" si="235"/>
        <v>1.2262214663903206</v>
      </c>
      <c r="W562" s="304">
        <f t="shared" ca="1" si="236"/>
        <v>43.065476084962945</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1.1511981589985254</v>
      </c>
      <c r="AH562" s="304">
        <f t="shared" ca="1" si="260"/>
        <v>-8.6251424255976783</v>
      </c>
    </row>
    <row r="563" spans="1:34" x14ac:dyDescent="0.2">
      <c r="A563" s="347">
        <f t="shared" ca="1" si="238"/>
        <v>1E-4</v>
      </c>
      <c r="B563" s="304">
        <f t="shared" ca="1" si="239"/>
        <v>33.418100000000784</v>
      </c>
      <c r="D563" s="306">
        <f t="shared" ca="1" si="240"/>
        <v>-0.71387888040829495</v>
      </c>
      <c r="E563" s="307">
        <f t="shared" ca="1" si="241"/>
        <v>-1.2144230948244275</v>
      </c>
      <c r="F563" s="304">
        <f t="shared" ca="1" si="242"/>
        <v>1.4087038401083249</v>
      </c>
      <c r="G563" s="306">
        <f t="shared" ca="1" si="243"/>
        <v>8.6111708593983245</v>
      </c>
      <c r="H563" s="307">
        <f t="shared" ca="1" si="244"/>
        <v>-103.6852100715077</v>
      </c>
      <c r="I563" s="304">
        <f t="shared" ca="1" si="245"/>
        <v>104.04217919258724</v>
      </c>
      <c r="J563" s="306">
        <f t="shared" ca="1" si="246"/>
        <v>717.43751684692904</v>
      </c>
      <c r="K563" s="307">
        <f t="shared" ca="1" si="247"/>
        <v>-9.9765540030162576</v>
      </c>
      <c r="L563" s="304">
        <f t="shared" ca="1" si="232"/>
        <v>717.506879555355</v>
      </c>
      <c r="M563" s="306">
        <f t="shared" ca="1" si="248"/>
        <v>-1.4879353872963019</v>
      </c>
      <c r="N563" s="304">
        <f t="shared" ca="1" si="249"/>
        <v>-85.252417880241666</v>
      </c>
      <c r="P563" s="310">
        <f t="shared" ca="1" si="250"/>
        <v>23</v>
      </c>
      <c r="Q563" s="304">
        <f t="shared" ca="1" si="251"/>
        <v>0</v>
      </c>
      <c r="R563" s="306">
        <f t="shared" ca="1" si="252"/>
        <v>0</v>
      </c>
      <c r="S563" s="307">
        <f t="shared" ca="1" si="253"/>
        <v>4.9930000000000021</v>
      </c>
      <c r="T563" s="304">
        <f t="shared" ca="1" si="233"/>
        <v>48.981330000000021</v>
      </c>
      <c r="U563" s="311">
        <f t="shared" ca="1" si="234"/>
        <v>0</v>
      </c>
      <c r="V563" s="306">
        <f t="shared" ca="1" si="235"/>
        <v>1.2262227378008548</v>
      </c>
      <c r="W563" s="304">
        <f t="shared" ca="1" si="236"/>
        <v>43.065616037050368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1.1511707626149068</v>
      </c>
      <c r="AH563" s="304">
        <f t="shared" ca="1" si="260"/>
        <v>-8.6251704556304674</v>
      </c>
    </row>
    <row r="564" spans="1:34" x14ac:dyDescent="0.2">
      <c r="A564" s="347">
        <f t="shared" ca="1" si="238"/>
        <v>1E-4</v>
      </c>
      <c r="B564" s="304">
        <f t="shared" ca="1" si="239"/>
        <v>33.418200000000787</v>
      </c>
      <c r="D564" s="306">
        <f t="shared" ca="1" si="240"/>
        <v>-0.7138744923399587</v>
      </c>
      <c r="E564" s="307">
        <f t="shared" ca="1" si="241"/>
        <v>-1.2143946042279126</v>
      </c>
      <c r="F564" s="304">
        <f t="shared" ca="1" si="242"/>
        <v>1.4086770551093328</v>
      </c>
      <c r="G564" s="306">
        <f t="shared" ca="1" si="243"/>
        <v>8.6110994719490908</v>
      </c>
      <c r="H564" s="307">
        <f t="shared" ca="1" si="244"/>
        <v>-103.68533151096813</v>
      </c>
      <c r="I564" s="304">
        <f t="shared" ca="1" si="245"/>
        <v>104.04229430695558</v>
      </c>
      <c r="J564" s="306">
        <f t="shared" ca="1" si="246"/>
        <v>717.43751684692904</v>
      </c>
      <c r="K564" s="307">
        <f t="shared" ca="1" si="247"/>
        <v>-9.9869225300953808</v>
      </c>
      <c r="L564" s="304">
        <f t="shared" ca="1" si="232"/>
        <v>717.50702379914708</v>
      </c>
      <c r="M564" s="306">
        <f t="shared" ca="1" si="248"/>
        <v>-1.487936167686585</v>
      </c>
      <c r="N564" s="304">
        <f t="shared" ca="1" si="249"/>
        <v>-85.252462593311265</v>
      </c>
      <c r="P564" s="310">
        <f t="shared" ca="1" si="250"/>
        <v>23</v>
      </c>
      <c r="Q564" s="304">
        <f t="shared" ca="1" si="251"/>
        <v>0</v>
      </c>
      <c r="R564" s="306">
        <f t="shared" ca="1" si="252"/>
        <v>0</v>
      </c>
      <c r="S564" s="307">
        <f t="shared" ca="1" si="253"/>
        <v>4.9930000000000021</v>
      </c>
      <c r="T564" s="304">
        <f t="shared" ca="1" si="233"/>
        <v>48.981330000000021</v>
      </c>
      <c r="U564" s="311">
        <f t="shared" ca="1" si="234"/>
        <v>0</v>
      </c>
      <c r="V564" s="306">
        <f t="shared" ca="1" si="235"/>
        <v>1.2262240092141965</v>
      </c>
      <c r="W564" s="304">
        <f t="shared" ca="1" si="236"/>
        <v>43.06575598727148</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1.1511433665924606</v>
      </c>
      <c r="AH564" s="304">
        <f t="shared" ca="1" si="260"/>
        <v>-8.6251984852894754</v>
      </c>
    </row>
    <row r="565" spans="1:34" x14ac:dyDescent="0.2">
      <c r="A565" s="347">
        <f t="shared" ca="1" si="238"/>
        <v>1E-4</v>
      </c>
      <c r="B565" s="304">
        <f t="shared" ca="1" si="239"/>
        <v>33.418300000000791</v>
      </c>
      <c r="D565" s="306">
        <f t="shared" ca="1" si="240"/>
        <v>-0.71387010426710706</v>
      </c>
      <c r="E565" s="307">
        <f t="shared" ca="1" si="241"/>
        <v>-1.2143661140113675</v>
      </c>
      <c r="F565" s="304">
        <f t="shared" ca="1" si="242"/>
        <v>1.4086502705162129</v>
      </c>
      <c r="G565" s="306">
        <f t="shared" ca="1" si="243"/>
        <v>8.6110280849386633</v>
      </c>
      <c r="H565" s="307">
        <f t="shared" ca="1" si="244"/>
        <v>-103.68545294757952</v>
      </c>
      <c r="I565" s="304">
        <f t="shared" ca="1" si="245"/>
        <v>104.04240941858434</v>
      </c>
      <c r="J565" s="306">
        <f t="shared" ca="1" si="246"/>
        <v>717.43751684692904</v>
      </c>
      <c r="K565" s="307">
        <f t="shared" ca="1" si="247"/>
        <v>-9.9972910693183081</v>
      </c>
      <c r="L565" s="304">
        <f t="shared" ca="1" si="232"/>
        <v>717.50716819291245</v>
      </c>
      <c r="M565" s="306">
        <f t="shared" ca="1" si="248"/>
        <v>-1.4879369480686717</v>
      </c>
      <c r="N565" s="304">
        <f t="shared" ca="1" si="249"/>
        <v>-85.252507305911237</v>
      </c>
      <c r="P565" s="310">
        <f t="shared" ca="1" si="250"/>
        <v>23</v>
      </c>
      <c r="Q565" s="304">
        <f t="shared" ca="1" si="251"/>
        <v>0</v>
      </c>
      <c r="R565" s="306">
        <f t="shared" ca="1" si="252"/>
        <v>0</v>
      </c>
      <c r="S565" s="307">
        <f t="shared" ca="1" si="253"/>
        <v>4.9930000000000021</v>
      </c>
      <c r="T565" s="304">
        <f t="shared" ca="1" si="233"/>
        <v>48.981330000000021</v>
      </c>
      <c r="U565" s="311">
        <f t="shared" ca="1" si="234"/>
        <v>0</v>
      </c>
      <c r="V565" s="306">
        <f t="shared" ca="1" si="235"/>
        <v>1.2262252806303466</v>
      </c>
      <c r="W565" s="304">
        <f t="shared" ca="1" si="236"/>
        <v>43.065895935626308</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1.1511159709311922</v>
      </c>
      <c r="AH565" s="304">
        <f t="shared" ca="1" si="260"/>
        <v>-8.6252265145746971</v>
      </c>
    </row>
    <row r="566" spans="1:34" x14ac:dyDescent="0.2">
      <c r="A566" s="347">
        <f t="shared" ca="1" si="238"/>
        <v>1E-4</v>
      </c>
      <c r="B566" s="304">
        <f t="shared" ca="1" si="239"/>
        <v>33.418400000000794</v>
      </c>
      <c r="D566" s="306">
        <f t="shared" ca="1" si="240"/>
        <v>-0.71386571618974037</v>
      </c>
      <c r="E566" s="307">
        <f t="shared" ca="1" si="241"/>
        <v>-1.2143376241747852</v>
      </c>
      <c r="F566" s="304">
        <f t="shared" ca="1" si="242"/>
        <v>1.4086234863289597</v>
      </c>
      <c r="G566" s="306">
        <f t="shared" ca="1" si="243"/>
        <v>8.610956698367044</v>
      </c>
      <c r="H566" s="307">
        <f t="shared" ca="1" si="244"/>
        <v>-103.68557438134194</v>
      </c>
      <c r="I566" s="304">
        <f t="shared" ca="1" si="245"/>
        <v>104.04252452747359</v>
      </c>
      <c r="J566" s="306">
        <f t="shared" ca="1" si="246"/>
        <v>717.43751684692904</v>
      </c>
      <c r="K566" s="307">
        <f t="shared" ca="1" si="247"/>
        <v>-10.007659620684754</v>
      </c>
      <c r="L566" s="304">
        <f t="shared" ca="1" si="232"/>
        <v>717.50731273665156</v>
      </c>
      <c r="M566" s="306">
        <f t="shared" ca="1" si="248"/>
        <v>-1.4879377284425621</v>
      </c>
      <c r="N566" s="304">
        <f t="shared" ca="1" si="249"/>
        <v>-85.252552018041598</v>
      </c>
      <c r="P566" s="310">
        <f t="shared" ca="1" si="250"/>
        <v>23</v>
      </c>
      <c r="Q566" s="304">
        <f t="shared" ca="1" si="251"/>
        <v>0</v>
      </c>
      <c r="R566" s="306">
        <f t="shared" ca="1" si="252"/>
        <v>0</v>
      </c>
      <c r="S566" s="307">
        <f t="shared" ca="1" si="253"/>
        <v>4.9930000000000021</v>
      </c>
      <c r="T566" s="304">
        <f t="shared" ca="1" si="233"/>
        <v>48.981330000000021</v>
      </c>
      <c r="U566" s="311">
        <f t="shared" ca="1" si="234"/>
        <v>0</v>
      </c>
      <c r="V566" s="306">
        <f t="shared" ca="1" si="235"/>
        <v>1.2262265520493048</v>
      </c>
      <c r="W566" s="304">
        <f t="shared" ca="1" si="236"/>
        <v>43.066035882114882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1.1510885756310962</v>
      </c>
      <c r="AH566" s="304">
        <f t="shared" ca="1" si="260"/>
        <v>-8.6252545434861378</v>
      </c>
    </row>
    <row r="567" spans="1:34" x14ac:dyDescent="0.2">
      <c r="A567" s="347">
        <f t="shared" ca="1" si="238"/>
        <v>1E-4</v>
      </c>
      <c r="B567" s="304">
        <f t="shared" ca="1" si="239"/>
        <v>33.418500000000797</v>
      </c>
      <c r="D567" s="306">
        <f t="shared" ca="1" si="240"/>
        <v>-0.71386132810786074</v>
      </c>
      <c r="E567" s="307">
        <f t="shared" ca="1" si="241"/>
        <v>-1.2143091347181585</v>
      </c>
      <c r="F567" s="304">
        <f t="shared" ca="1" si="242"/>
        <v>1.4085967025475679</v>
      </c>
      <c r="G567" s="306">
        <f t="shared" ca="1" si="243"/>
        <v>8.6108853122342328</v>
      </c>
      <c r="H567" s="307">
        <f t="shared" ca="1" si="244"/>
        <v>-103.6856958122554</v>
      </c>
      <c r="I567" s="304">
        <f t="shared" ca="1" si="245"/>
        <v>104.04263963362332</v>
      </c>
      <c r="J567" s="306">
        <f t="shared" ca="1" si="246"/>
        <v>717.43751684692904</v>
      </c>
      <c r="K567" s="307">
        <f t="shared" ca="1" si="247"/>
        <v>-10.018028184194433</v>
      </c>
      <c r="L567" s="304">
        <f t="shared" ca="1" si="232"/>
        <v>717.50745743036487</v>
      </c>
      <c r="M567" s="306">
        <f t="shared" ca="1" si="248"/>
        <v>-1.4879385088082566</v>
      </c>
      <c r="N567" s="304">
        <f t="shared" ca="1" si="249"/>
        <v>-85.252596729702375</v>
      </c>
      <c r="P567" s="310">
        <f t="shared" ca="1" si="250"/>
        <v>23</v>
      </c>
      <c r="Q567" s="304">
        <f t="shared" ca="1" si="251"/>
        <v>0</v>
      </c>
      <c r="R567" s="306">
        <f t="shared" ca="1" si="252"/>
        <v>0</v>
      </c>
      <c r="S567" s="307">
        <f t="shared" ca="1" si="253"/>
        <v>4.9930000000000021</v>
      </c>
      <c r="T567" s="304">
        <f t="shared" ca="1" si="233"/>
        <v>48.981330000000021</v>
      </c>
      <c r="U567" s="311">
        <f t="shared" ca="1" si="234"/>
        <v>0</v>
      </c>
      <c r="V567" s="306">
        <f t="shared" ca="1" si="235"/>
        <v>1.2262278234710706</v>
      </c>
      <c r="W567" s="304">
        <f t="shared" ca="1" si="236"/>
        <v>43.066175826737201</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1.1510611806921638</v>
      </c>
      <c r="AH567" s="304">
        <f t="shared" ca="1" si="260"/>
        <v>-8.6252825720238064</v>
      </c>
    </row>
    <row r="568" spans="1:34" x14ac:dyDescent="0.2">
      <c r="A568" s="347">
        <f t="shared" ca="1" si="238"/>
        <v>1E-4</v>
      </c>
      <c r="B568" s="304">
        <f t="shared" ca="1" si="239"/>
        <v>33.418600000000801</v>
      </c>
      <c r="D568" s="306">
        <f t="shared" ca="1" si="240"/>
        <v>-0.71385694002146571</v>
      </c>
      <c r="E568" s="307">
        <f t="shared" ca="1" si="241"/>
        <v>-1.214280645641491</v>
      </c>
      <c r="F568" s="304">
        <f t="shared" ca="1" si="242"/>
        <v>1.4085699191720398</v>
      </c>
      <c r="G568" s="306">
        <f t="shared" ca="1" si="243"/>
        <v>8.6108139265402315</v>
      </c>
      <c r="H568" s="307">
        <f t="shared" ca="1" si="244"/>
        <v>-103.68581724031996</v>
      </c>
      <c r="I568" s="304">
        <f t="shared" ca="1" si="245"/>
        <v>104.04275473703362</v>
      </c>
      <c r="J568" s="306">
        <f t="shared" ca="1" si="246"/>
        <v>717.43751684692904</v>
      </c>
      <c r="K568" s="307">
        <f t="shared" ca="1" si="247"/>
        <v>-10.028396759847062</v>
      </c>
      <c r="L568" s="304">
        <f t="shared" ca="1" si="232"/>
        <v>717.50760227405294</v>
      </c>
      <c r="M568" s="306">
        <f t="shared" ca="1" si="248"/>
        <v>-1.487939289165755</v>
      </c>
      <c r="N568" s="304">
        <f t="shared" ca="1" si="249"/>
        <v>-85.252641440893541</v>
      </c>
      <c r="P568" s="310">
        <f t="shared" ca="1" si="250"/>
        <v>23</v>
      </c>
      <c r="Q568" s="304">
        <f t="shared" ca="1" si="251"/>
        <v>0</v>
      </c>
      <c r="R568" s="306">
        <f t="shared" ca="1" si="252"/>
        <v>0</v>
      </c>
      <c r="S568" s="307">
        <f t="shared" ca="1" si="253"/>
        <v>4.9930000000000021</v>
      </c>
      <c r="T568" s="304">
        <f t="shared" ca="1" si="233"/>
        <v>48.981330000000021</v>
      </c>
      <c r="U568" s="311">
        <f t="shared" ca="1" si="234"/>
        <v>0</v>
      </c>
      <c r="V568" s="306">
        <f t="shared" ca="1" si="235"/>
        <v>1.2262290948956449</v>
      </c>
      <c r="W568" s="304">
        <f t="shared" ca="1" si="236"/>
        <v>43.066315769493301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1.1510337861143984</v>
      </c>
      <c r="AH568" s="304">
        <f t="shared" ca="1" si="260"/>
        <v>-8.6253106001876994</v>
      </c>
    </row>
    <row r="569" spans="1:34" x14ac:dyDescent="0.2">
      <c r="A569" s="347">
        <f t="shared" ca="1" si="238"/>
        <v>1E-4</v>
      </c>
      <c r="B569" s="304">
        <f t="shared" ca="1" si="239"/>
        <v>33.418700000000804</v>
      </c>
      <c r="D569" s="306">
        <f t="shared" ca="1" si="240"/>
        <v>-0.71385255193055963</v>
      </c>
      <c r="E569" s="307">
        <f t="shared" ca="1" si="241"/>
        <v>-1.214252156944772</v>
      </c>
      <c r="F569" s="304">
        <f t="shared" ca="1" si="242"/>
        <v>1.4085431362023684</v>
      </c>
      <c r="G569" s="306">
        <f t="shared" ca="1" si="243"/>
        <v>8.6107425412850382</v>
      </c>
      <c r="H569" s="307">
        <f t="shared" ca="1" si="244"/>
        <v>-103.68593866553566</v>
      </c>
      <c r="I569" s="304">
        <f t="shared" ca="1" si="245"/>
        <v>104.04286983770449</v>
      </c>
      <c r="J569" s="306">
        <f t="shared" ca="1" si="246"/>
        <v>717.43751684692904</v>
      </c>
      <c r="K569" s="307">
        <f t="shared" ca="1" si="247"/>
        <v>-10.038765347642356</v>
      </c>
      <c r="L569" s="304">
        <f t="shared" ca="1" si="232"/>
        <v>717.50774726771601</v>
      </c>
      <c r="M569" s="306">
        <f t="shared" ca="1" si="248"/>
        <v>-1.4879400695150573</v>
      </c>
      <c r="N569" s="304">
        <f t="shared" ca="1" si="249"/>
        <v>-85.252686151615109</v>
      </c>
      <c r="P569" s="310">
        <f t="shared" ca="1" si="250"/>
        <v>23</v>
      </c>
      <c r="Q569" s="304">
        <f t="shared" ca="1" si="251"/>
        <v>0</v>
      </c>
      <c r="R569" s="306">
        <f t="shared" ca="1" si="252"/>
        <v>0</v>
      </c>
      <c r="S569" s="307">
        <f t="shared" ca="1" si="253"/>
        <v>4.9930000000000021</v>
      </c>
      <c r="T569" s="304">
        <f t="shared" ca="1" si="233"/>
        <v>48.981330000000021</v>
      </c>
      <c r="U569" s="311">
        <f t="shared" ca="1" si="234"/>
        <v>0</v>
      </c>
      <c r="V569" s="306">
        <f t="shared" ca="1" si="235"/>
        <v>1.2262303663230267</v>
      </c>
      <c r="W569" s="304">
        <f t="shared" ca="1" si="236"/>
        <v>43.066455710383174</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1.1510063918977913</v>
      </c>
      <c r="AH569" s="304">
        <f t="shared" ca="1" si="260"/>
        <v>-8.6253386279778255</v>
      </c>
    </row>
    <row r="570" spans="1:34" x14ac:dyDescent="0.2">
      <c r="A570" s="347">
        <f t="shared" ca="1" si="238"/>
        <v>1E-4</v>
      </c>
      <c r="B570" s="304">
        <f t="shared" ca="1" si="239"/>
        <v>33.418800000000807</v>
      </c>
      <c r="D570" s="306">
        <f t="shared" ca="1" si="240"/>
        <v>-0.71384816383514382</v>
      </c>
      <c r="E570" s="307">
        <f t="shared" ca="1" si="241"/>
        <v>-1.2142236686280032</v>
      </c>
      <c r="F570" s="304">
        <f t="shared" ca="1" si="242"/>
        <v>1.4085163536385559</v>
      </c>
      <c r="G570" s="306">
        <f t="shared" ca="1" si="243"/>
        <v>8.6106711564686549</v>
      </c>
      <c r="H570" s="307">
        <f t="shared" ca="1" si="244"/>
        <v>-103.68606008790252</v>
      </c>
      <c r="I570" s="304">
        <f t="shared" ca="1" si="245"/>
        <v>104.04298493563597</v>
      </c>
      <c r="J570" s="306">
        <f t="shared" ca="1" si="246"/>
        <v>717.43751684692904</v>
      </c>
      <c r="K570" s="307">
        <f t="shared" ca="1" si="247"/>
        <v>-10.049133947580028</v>
      </c>
      <c r="L570" s="304">
        <f t="shared" ca="1" si="232"/>
        <v>717.50789241135465</v>
      </c>
      <c r="M570" s="306">
        <f t="shared" ca="1" si="248"/>
        <v>-1.4879408498561641</v>
      </c>
      <c r="N570" s="304">
        <f t="shared" ca="1" si="249"/>
        <v>-85.252730861867107</v>
      </c>
      <c r="P570" s="310">
        <f t="shared" ca="1" si="250"/>
        <v>23</v>
      </c>
      <c r="Q570" s="304">
        <f t="shared" ca="1" si="251"/>
        <v>0</v>
      </c>
      <c r="R570" s="306">
        <f t="shared" ca="1" si="252"/>
        <v>0</v>
      </c>
      <c r="S570" s="307">
        <f t="shared" ca="1" si="253"/>
        <v>4.9930000000000021</v>
      </c>
      <c r="T570" s="304">
        <f t="shared" ca="1" si="233"/>
        <v>48.981330000000021</v>
      </c>
      <c r="U570" s="311">
        <f t="shared" ca="1" si="234"/>
        <v>0</v>
      </c>
      <c r="V570" s="306">
        <f t="shared" ca="1" si="235"/>
        <v>1.2262316377532165</v>
      </c>
      <c r="W570" s="304">
        <f t="shared" ca="1" si="236"/>
        <v>43.066595649406842</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1.1509789980423459</v>
      </c>
      <c r="AH570" s="304">
        <f t="shared" ca="1" si="260"/>
        <v>-8.625366655394183</v>
      </c>
    </row>
    <row r="571" spans="1:34" x14ac:dyDescent="0.2">
      <c r="A571" s="347">
        <f t="shared" ca="1" si="238"/>
        <v>1E-4</v>
      </c>
      <c r="B571" s="304">
        <f t="shared" ca="1" si="239"/>
        <v>33.418900000000811</v>
      </c>
      <c r="D571" s="306">
        <f t="shared" ca="1" si="240"/>
        <v>-0.7138437757352144</v>
      </c>
      <c r="E571" s="307">
        <f t="shared" ca="1" si="241"/>
        <v>-1.214195180691183</v>
      </c>
      <c r="F571" s="304">
        <f t="shared" ca="1" si="242"/>
        <v>1.4084895714805992</v>
      </c>
      <c r="G571" s="306">
        <f t="shared" ca="1" si="243"/>
        <v>8.6105997720910814</v>
      </c>
      <c r="H571" s="307">
        <f t="shared" ca="1" si="244"/>
        <v>-103.68618150742059</v>
      </c>
      <c r="I571" s="304">
        <f t="shared" ca="1" si="245"/>
        <v>104.0431000308281</v>
      </c>
      <c r="J571" s="306">
        <f t="shared" ca="1" si="246"/>
        <v>717.43751684692904</v>
      </c>
      <c r="K571" s="307">
        <f t="shared" ca="1" si="247"/>
        <v>-10.059502559659794</v>
      </c>
      <c r="L571" s="304">
        <f t="shared" ca="1" si="232"/>
        <v>717.50803770496918</v>
      </c>
      <c r="M571" s="306">
        <f t="shared" ca="1" si="248"/>
        <v>-1.4879416301890751</v>
      </c>
      <c r="N571" s="304">
        <f t="shared" ca="1" si="249"/>
        <v>-85.252775571649522</v>
      </c>
      <c r="P571" s="310">
        <f t="shared" ca="1" si="250"/>
        <v>23</v>
      </c>
      <c r="Q571" s="304">
        <f t="shared" ca="1" si="251"/>
        <v>0</v>
      </c>
      <c r="R571" s="306">
        <f t="shared" ca="1" si="252"/>
        <v>0</v>
      </c>
      <c r="S571" s="307">
        <f t="shared" ca="1" si="253"/>
        <v>4.9930000000000021</v>
      </c>
      <c r="T571" s="304">
        <f t="shared" ca="1" si="233"/>
        <v>48.981330000000021</v>
      </c>
      <c r="U571" s="311">
        <f t="shared" ca="1" si="234"/>
        <v>0</v>
      </c>
      <c r="V571" s="306">
        <f t="shared" ca="1" si="235"/>
        <v>1.2262329091862141</v>
      </c>
      <c r="W571" s="304">
        <f t="shared" ca="1" si="236"/>
        <v>43.066735586564313</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1.1509516045480588</v>
      </c>
      <c r="AH571" s="304">
        <f t="shared" ca="1" si="260"/>
        <v>-8.6253946824367755</v>
      </c>
    </row>
    <row r="572" spans="1:34" x14ac:dyDescent="0.2">
      <c r="A572" s="347">
        <f t="shared" ca="1" si="238"/>
        <v>1E-4</v>
      </c>
      <c r="B572" s="304">
        <f t="shared" ca="1" si="239"/>
        <v>33.419000000000814</v>
      </c>
      <c r="D572" s="306">
        <f t="shared" ca="1" si="240"/>
        <v>-0.71383938763077703</v>
      </c>
      <c r="E572" s="307">
        <f t="shared" ca="1" si="241"/>
        <v>-1.214166693134306</v>
      </c>
      <c r="F572" s="304">
        <f t="shared" ca="1" si="242"/>
        <v>1.4084627897284965</v>
      </c>
      <c r="G572" s="306">
        <f t="shared" ca="1" si="243"/>
        <v>8.6105283881523178</v>
      </c>
      <c r="H572" s="307">
        <f t="shared" ca="1" si="244"/>
        <v>-103.6863029240899</v>
      </c>
      <c r="I572" s="304">
        <f t="shared" ca="1" si="245"/>
        <v>104.04321512328092</v>
      </c>
      <c r="J572" s="306">
        <f t="shared" ca="1" si="246"/>
        <v>717.43751684692904</v>
      </c>
      <c r="K572" s="307">
        <f t="shared" ca="1" si="247"/>
        <v>-10.06987118388137</v>
      </c>
      <c r="L572" s="304">
        <f t="shared" ca="1" si="232"/>
        <v>717.50818314856008</v>
      </c>
      <c r="M572" s="306">
        <f t="shared" ca="1" si="248"/>
        <v>-1.4879424105137906</v>
      </c>
      <c r="N572" s="304">
        <f t="shared" ca="1" si="249"/>
        <v>-85.252820280962368</v>
      </c>
      <c r="P572" s="310">
        <f t="shared" ca="1" si="250"/>
        <v>23</v>
      </c>
      <c r="Q572" s="304">
        <f t="shared" ca="1" si="251"/>
        <v>0</v>
      </c>
      <c r="R572" s="306">
        <f t="shared" ca="1" si="252"/>
        <v>0</v>
      </c>
      <c r="S572" s="307">
        <f t="shared" ca="1" si="253"/>
        <v>4.9930000000000021</v>
      </c>
      <c r="T572" s="304">
        <f t="shared" ca="1" si="233"/>
        <v>48.981330000000021</v>
      </c>
      <c r="U572" s="311">
        <f t="shared" ca="1" si="234"/>
        <v>0</v>
      </c>
      <c r="V572" s="306">
        <f t="shared" ca="1" si="235"/>
        <v>1.2262341806220196</v>
      </c>
      <c r="W572" s="304">
        <f t="shared" ca="1" si="236"/>
        <v>43.066875521855629</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1.1509242114149263</v>
      </c>
      <c r="AH572" s="304">
        <f t="shared" ca="1" si="260"/>
        <v>-8.6254227091056066</v>
      </c>
    </row>
    <row r="573" spans="1:34" x14ac:dyDescent="0.2">
      <c r="A573" s="347">
        <f t="shared" ca="1" si="238"/>
        <v>1E-4</v>
      </c>
      <c r="B573" s="304">
        <f t="shared" ca="1" si="239"/>
        <v>33.419100000000817</v>
      </c>
      <c r="D573" s="306">
        <f t="shared" ca="1" si="240"/>
        <v>-0.71383499952183005</v>
      </c>
      <c r="E573" s="307">
        <f t="shared" ca="1" si="241"/>
        <v>-1.2141382059573669</v>
      </c>
      <c r="F573" s="304">
        <f t="shared" ca="1" si="242"/>
        <v>1.4084360083822427</v>
      </c>
      <c r="G573" s="306">
        <f t="shared" ca="1" si="243"/>
        <v>8.6104570046523659</v>
      </c>
      <c r="H573" s="307">
        <f t="shared" ca="1" si="244"/>
        <v>-103.68642433791049</v>
      </c>
      <c r="I573" s="304">
        <f t="shared" ca="1" si="245"/>
        <v>104.04333021299446</v>
      </c>
      <c r="J573" s="306">
        <f t="shared" ca="1" si="246"/>
        <v>717.43751684692904</v>
      </c>
      <c r="K573" s="307">
        <f t="shared" ca="1" si="247"/>
        <v>-10.08023982024447</v>
      </c>
      <c r="L573" s="304">
        <f t="shared" ca="1" si="232"/>
        <v>717.50832874212779</v>
      </c>
      <c r="M573" s="306">
        <f t="shared" ca="1" si="248"/>
        <v>-1.4879431908303107</v>
      </c>
      <c r="N573" s="304">
        <f t="shared" ca="1" si="249"/>
        <v>-85.252864989805659</v>
      </c>
      <c r="P573" s="310">
        <f t="shared" ca="1" si="250"/>
        <v>23</v>
      </c>
      <c r="Q573" s="304">
        <f t="shared" ca="1" si="251"/>
        <v>0</v>
      </c>
      <c r="R573" s="306">
        <f t="shared" ca="1" si="252"/>
        <v>0</v>
      </c>
      <c r="S573" s="307">
        <f t="shared" ca="1" si="253"/>
        <v>4.9930000000000021</v>
      </c>
      <c r="T573" s="304">
        <f t="shared" ca="1" si="233"/>
        <v>48.981330000000021</v>
      </c>
      <c r="U573" s="311">
        <f t="shared" ca="1" si="234"/>
        <v>0</v>
      </c>
      <c r="V573" s="306">
        <f t="shared" ca="1" si="235"/>
        <v>1.2262354520606327</v>
      </c>
      <c r="W573" s="304">
        <f t="shared" ca="1" si="236"/>
        <v>43.067015455280774</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1.1508968186429396</v>
      </c>
      <c r="AH573" s="304">
        <f t="shared" ca="1" si="260"/>
        <v>-8.6254507354006833</v>
      </c>
    </row>
    <row r="574" spans="1:34" x14ac:dyDescent="0.2">
      <c r="A574" s="347">
        <f t="shared" ca="1" si="238"/>
        <v>1E-4</v>
      </c>
      <c r="B574" s="304">
        <f t="shared" ca="1" si="239"/>
        <v>33.419200000000821</v>
      </c>
      <c r="D574" s="306">
        <f t="shared" ca="1" si="240"/>
        <v>-0.71383061140837478</v>
      </c>
      <c r="E574" s="307">
        <f t="shared" ca="1" si="241"/>
        <v>-1.2141097191603656</v>
      </c>
      <c r="F574" s="304">
        <f t="shared" ca="1" si="242"/>
        <v>1.4084092274418383</v>
      </c>
      <c r="G574" s="306">
        <f t="shared" ca="1" si="243"/>
        <v>8.6103856215912256</v>
      </c>
      <c r="H574" s="307">
        <f t="shared" ca="1" si="244"/>
        <v>-103.68654574888241</v>
      </c>
      <c r="I574" s="304">
        <f t="shared" ca="1" si="245"/>
        <v>104.04344529996875</v>
      </c>
      <c r="J574" s="306">
        <f t="shared" ca="1" si="246"/>
        <v>717.43751684692904</v>
      </c>
      <c r="K574" s="307">
        <f t="shared" ca="1" si="247"/>
        <v>-10.09060846874881</v>
      </c>
      <c r="L574" s="304">
        <f t="shared" ca="1" si="232"/>
        <v>717.50847448567265</v>
      </c>
      <c r="M574" s="306">
        <f t="shared" ca="1" si="248"/>
        <v>-1.4879439711386355</v>
      </c>
      <c r="N574" s="304">
        <f t="shared" ca="1" si="249"/>
        <v>-85.252909698179394</v>
      </c>
      <c r="P574" s="310">
        <f t="shared" ca="1" si="250"/>
        <v>23</v>
      </c>
      <c r="Q574" s="304">
        <f t="shared" ca="1" si="251"/>
        <v>0</v>
      </c>
      <c r="R574" s="306">
        <f t="shared" ca="1" si="252"/>
        <v>0</v>
      </c>
      <c r="S574" s="307">
        <f t="shared" ca="1" si="253"/>
        <v>4.9930000000000021</v>
      </c>
      <c r="T574" s="304">
        <f t="shared" ca="1" si="233"/>
        <v>48.981330000000021</v>
      </c>
      <c r="U574" s="311">
        <f t="shared" ca="1" si="234"/>
        <v>0</v>
      </c>
      <c r="V574" s="306">
        <f t="shared" ca="1" si="235"/>
        <v>1.2262367235020539</v>
      </c>
      <c r="W574" s="304">
        <f t="shared" ca="1" si="236"/>
        <v>43.067155386839779</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1.1508694262321058</v>
      </c>
      <c r="AH574" s="304">
        <f t="shared" ca="1" si="260"/>
        <v>-8.6254787613220021</v>
      </c>
    </row>
    <row r="575" spans="1:34" x14ac:dyDescent="0.2">
      <c r="A575" s="347">
        <f t="shared" ca="1" si="238"/>
        <v>1E-4</v>
      </c>
      <c r="B575" s="304">
        <f t="shared" ca="1" si="239"/>
        <v>33.419300000000824</v>
      </c>
      <c r="D575" s="306">
        <f t="shared" ca="1" si="240"/>
        <v>-0.71382622329041145</v>
      </c>
      <c r="E575" s="307">
        <f t="shared" ca="1" si="241"/>
        <v>-1.2140812327432986</v>
      </c>
      <c r="F575" s="304">
        <f t="shared" ca="1" si="242"/>
        <v>1.4083824469072808</v>
      </c>
      <c r="G575" s="306">
        <f t="shared" ca="1" si="243"/>
        <v>8.6103142389688969</v>
      </c>
      <c r="H575" s="307">
        <f t="shared" ca="1" si="244"/>
        <v>-103.68666715700569</v>
      </c>
      <c r="I575" s="304">
        <f t="shared" ca="1" si="245"/>
        <v>104.04356038420384</v>
      </c>
      <c r="J575" s="306">
        <f t="shared" ca="1" si="246"/>
        <v>717.43751684692904</v>
      </c>
      <c r="K575" s="307">
        <f t="shared" ca="1" si="247"/>
        <v>-10.100977129394105</v>
      </c>
      <c r="L575" s="304">
        <f t="shared" ca="1" si="232"/>
        <v>717.50862037919524</v>
      </c>
      <c r="M575" s="306">
        <f t="shared" ca="1" si="248"/>
        <v>-1.4879447514387649</v>
      </c>
      <c r="N575" s="304">
        <f t="shared" ca="1" si="249"/>
        <v>-85.25295440608356</v>
      </c>
      <c r="P575" s="310">
        <f t="shared" ca="1" si="250"/>
        <v>23</v>
      </c>
      <c r="Q575" s="304">
        <f t="shared" ca="1" si="251"/>
        <v>0</v>
      </c>
      <c r="R575" s="306">
        <f t="shared" ca="1" si="252"/>
        <v>0</v>
      </c>
      <c r="S575" s="307">
        <f t="shared" ca="1" si="253"/>
        <v>4.9930000000000021</v>
      </c>
      <c r="T575" s="304">
        <f t="shared" ca="1" si="233"/>
        <v>48.981330000000021</v>
      </c>
      <c r="U575" s="311">
        <f t="shared" ca="1" si="234"/>
        <v>0</v>
      </c>
      <c r="V575" s="306">
        <f t="shared" ca="1" si="235"/>
        <v>1.2262379949462827</v>
      </c>
      <c r="W575" s="304">
        <f t="shared" ca="1" si="236"/>
        <v>43.067295316532658</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1.1508420341824177</v>
      </c>
      <c r="AH575" s="304">
        <f t="shared" ca="1" si="260"/>
        <v>-8.6255067868695701</v>
      </c>
    </row>
    <row r="576" spans="1:34" x14ac:dyDescent="0.2">
      <c r="A576" s="347">
        <f t="shared" ca="1" si="238"/>
        <v>1E-4</v>
      </c>
      <c r="B576" s="304">
        <f t="shared" ca="1" si="239"/>
        <v>33.419400000000827</v>
      </c>
      <c r="D576" s="306">
        <f t="shared" ca="1" si="240"/>
        <v>-0.71382183516794373</v>
      </c>
      <c r="E576" s="307">
        <f t="shared" ca="1" si="241"/>
        <v>-1.2140527467061641</v>
      </c>
      <c r="F576" s="304">
        <f t="shared" ca="1" si="242"/>
        <v>1.4083556667785706</v>
      </c>
      <c r="G576" s="306">
        <f t="shared" ca="1" si="243"/>
        <v>8.6102428567853799</v>
      </c>
      <c r="H576" s="307">
        <f t="shared" ca="1" si="244"/>
        <v>-103.68678856228036</v>
      </c>
      <c r="I576" s="304">
        <f t="shared" ca="1" si="245"/>
        <v>104.04367546569976</v>
      </c>
      <c r="J576" s="306">
        <f t="shared" ca="1" si="246"/>
        <v>717.43751684692904</v>
      </c>
      <c r="K576" s="307">
        <f t="shared" ca="1" si="247"/>
        <v>-10.111345802180068</v>
      </c>
      <c r="L576" s="304">
        <f t="shared" ca="1" si="232"/>
        <v>717.508766422696</v>
      </c>
      <c r="M576" s="306">
        <f t="shared" ca="1" si="248"/>
        <v>-1.4879455317306995</v>
      </c>
      <c r="N576" s="304">
        <f t="shared" ca="1" si="249"/>
        <v>-85.2529991135182</v>
      </c>
      <c r="P576" s="310">
        <f t="shared" ca="1" si="250"/>
        <v>23</v>
      </c>
      <c r="Q576" s="304">
        <f t="shared" ca="1" si="251"/>
        <v>0</v>
      </c>
      <c r="R576" s="306">
        <f t="shared" ca="1" si="252"/>
        <v>0</v>
      </c>
      <c r="S576" s="307">
        <f t="shared" ca="1" si="253"/>
        <v>4.9930000000000021</v>
      </c>
      <c r="T576" s="304">
        <f t="shared" ca="1" si="233"/>
        <v>48.981330000000021</v>
      </c>
      <c r="U576" s="311">
        <f t="shared" ca="1" si="234"/>
        <v>0</v>
      </c>
      <c r="V576" s="306">
        <f t="shared" ca="1" si="235"/>
        <v>1.2262392663933193</v>
      </c>
      <c r="W576" s="304">
        <f t="shared" ca="1" si="236"/>
        <v>43.06743524435943</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1.1508146424938719</v>
      </c>
      <c r="AH576" s="304">
        <f t="shared" ca="1" si="260"/>
        <v>-8.625534812043389</v>
      </c>
    </row>
    <row r="577" spans="1:34" x14ac:dyDescent="0.2">
      <c r="A577" s="347">
        <f t="shared" ca="1" si="238"/>
        <v>1E-4</v>
      </c>
      <c r="B577" s="304">
        <f t="shared" ca="1" si="239"/>
        <v>33.419500000000831</v>
      </c>
      <c r="D577" s="306">
        <f t="shared" ca="1" si="240"/>
        <v>-0.71381744704096783</v>
      </c>
      <c r="E577" s="307">
        <f t="shared" ca="1" si="241"/>
        <v>-1.2140242610489569</v>
      </c>
      <c r="F577" s="304">
        <f t="shared" ca="1" si="242"/>
        <v>1.4083288870557016</v>
      </c>
      <c r="G577" s="306">
        <f t="shared" ca="1" si="243"/>
        <v>8.6101714750406764</v>
      </c>
      <c r="H577" s="307">
        <f t="shared" ca="1" si="244"/>
        <v>-103.68690996470646</v>
      </c>
      <c r="I577" s="304">
        <f t="shared" ca="1" si="245"/>
        <v>104.04379054445656</v>
      </c>
      <c r="J577" s="306">
        <f t="shared" ca="1" si="246"/>
        <v>717.43751684692904</v>
      </c>
      <c r="K577" s="307">
        <f t="shared" ca="1" si="247"/>
        <v>-10.121714487106418</v>
      </c>
      <c r="L577" s="304">
        <f t="shared" ca="1" si="232"/>
        <v>717.50891261617517</v>
      </c>
      <c r="M577" s="306">
        <f t="shared" ca="1" si="248"/>
        <v>-1.4879463120144389</v>
      </c>
      <c r="N577" s="304">
        <f t="shared" ca="1" si="249"/>
        <v>-85.253043820483285</v>
      </c>
      <c r="P577" s="310">
        <f t="shared" ca="1" si="250"/>
        <v>23</v>
      </c>
      <c r="Q577" s="304">
        <f t="shared" ca="1" si="251"/>
        <v>0</v>
      </c>
      <c r="R577" s="306">
        <f t="shared" ca="1" si="252"/>
        <v>0</v>
      </c>
      <c r="S577" s="307">
        <f t="shared" ca="1" si="253"/>
        <v>4.9930000000000021</v>
      </c>
      <c r="T577" s="304">
        <f t="shared" ca="1" si="233"/>
        <v>48.981330000000021</v>
      </c>
      <c r="U577" s="311">
        <f t="shared" ca="1" si="234"/>
        <v>0</v>
      </c>
      <c r="V577" s="306">
        <f t="shared" ca="1" si="235"/>
        <v>1.2262405378431638</v>
      </c>
      <c r="W577" s="304">
        <f t="shared" ca="1" si="236"/>
        <v>43.067575170320112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1.1507872511664647</v>
      </c>
      <c r="AH577" s="304">
        <f t="shared" ca="1" si="260"/>
        <v>-8.6255628368434625</v>
      </c>
    </row>
    <row r="578" spans="1:34" x14ac:dyDescent="0.2">
      <c r="A578" s="347">
        <f t="shared" ca="1" si="238"/>
        <v>1E-4</v>
      </c>
      <c r="B578" s="304">
        <f t="shared" ca="1" si="239"/>
        <v>33.419600000000834</v>
      </c>
      <c r="D578" s="306">
        <f t="shared" ca="1" si="240"/>
        <v>-0.71381305890948943</v>
      </c>
      <c r="E578" s="307">
        <f t="shared" ca="1" si="241"/>
        <v>-1.2139957757716697</v>
      </c>
      <c r="F578" s="304">
        <f t="shared" ca="1" si="242"/>
        <v>1.4083021077386699</v>
      </c>
      <c r="G578" s="306">
        <f t="shared" ca="1" si="243"/>
        <v>8.6101000937347862</v>
      </c>
      <c r="H578" s="307">
        <f t="shared" ca="1" si="244"/>
        <v>-103.68703136428404</v>
      </c>
      <c r="I578" s="304">
        <f t="shared" ca="1" si="245"/>
        <v>104.04390562047425</v>
      </c>
      <c r="J578" s="306">
        <f t="shared" ca="1" si="246"/>
        <v>717.43751684692904</v>
      </c>
      <c r="K578" s="307">
        <f t="shared" ca="1" si="247"/>
        <v>-10.132083184172867</v>
      </c>
      <c r="L578" s="304">
        <f t="shared" ca="1" si="232"/>
        <v>717.50905895963331</v>
      </c>
      <c r="M578" s="306">
        <f t="shared" ca="1" si="248"/>
        <v>-1.4879470922899836</v>
      </c>
      <c r="N578" s="304">
        <f t="shared" ca="1" si="249"/>
        <v>-85.253088526978857</v>
      </c>
      <c r="P578" s="310">
        <f t="shared" ca="1" si="250"/>
        <v>23</v>
      </c>
      <c r="Q578" s="304">
        <f t="shared" ca="1" si="251"/>
        <v>0</v>
      </c>
      <c r="R578" s="306">
        <f t="shared" ca="1" si="252"/>
        <v>0</v>
      </c>
      <c r="S578" s="307">
        <f t="shared" ca="1" si="253"/>
        <v>4.9930000000000021</v>
      </c>
      <c r="T578" s="304">
        <f t="shared" ca="1" si="233"/>
        <v>48.981330000000021</v>
      </c>
      <c r="U578" s="311">
        <f t="shared" ca="1" si="234"/>
        <v>0</v>
      </c>
      <c r="V578" s="306">
        <f t="shared" ca="1" si="235"/>
        <v>1.2262418092958154</v>
      </c>
      <c r="W578" s="304">
        <f t="shared" ca="1" si="236"/>
        <v>43.067715094414694</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1.1507598602001927</v>
      </c>
      <c r="AH578" s="304">
        <f t="shared" ca="1" si="260"/>
        <v>-8.6255908612697958</v>
      </c>
    </row>
    <row r="579" spans="1:34" x14ac:dyDescent="0.2">
      <c r="A579" s="347">
        <f t="shared" ca="1" si="238"/>
        <v>1E-4</v>
      </c>
      <c r="B579" s="304">
        <f t="shared" ca="1" si="239"/>
        <v>33.419700000000837</v>
      </c>
      <c r="D579" s="306">
        <f t="shared" ca="1" si="240"/>
        <v>-0.71380867077350607</v>
      </c>
      <c r="E579" s="307">
        <f t="shared" ca="1" si="241"/>
        <v>-1.213967290874308</v>
      </c>
      <c r="F579" s="304">
        <f t="shared" ca="1" si="242"/>
        <v>1.4082753288274796</v>
      </c>
      <c r="G579" s="306">
        <f t="shared" ca="1" si="243"/>
        <v>8.6100287128677095</v>
      </c>
      <c r="H579" s="307">
        <f t="shared" ca="1" si="244"/>
        <v>-103.68715276101312</v>
      </c>
      <c r="I579" s="304">
        <f t="shared" ca="1" si="245"/>
        <v>104.04402069375288</v>
      </c>
      <c r="J579" s="306">
        <f t="shared" ca="1" si="246"/>
        <v>717.43751684692904</v>
      </c>
      <c r="K579" s="307">
        <f t="shared" ca="1" si="247"/>
        <v>-10.142451893379132</v>
      </c>
      <c r="L579" s="304">
        <f t="shared" ca="1" si="232"/>
        <v>717.50920545307088</v>
      </c>
      <c r="M579" s="306">
        <f t="shared" ca="1" si="248"/>
        <v>-1.4879478725573334</v>
      </c>
      <c r="N579" s="304">
        <f t="shared" ca="1" si="249"/>
        <v>-85.253133233004888</v>
      </c>
      <c r="P579" s="310">
        <f t="shared" ca="1" si="250"/>
        <v>23</v>
      </c>
      <c r="Q579" s="304">
        <f t="shared" ca="1" si="251"/>
        <v>0</v>
      </c>
      <c r="R579" s="306">
        <f t="shared" ca="1" si="252"/>
        <v>0</v>
      </c>
      <c r="S579" s="307">
        <f t="shared" ca="1" si="253"/>
        <v>4.9930000000000021</v>
      </c>
      <c r="T579" s="304">
        <f t="shared" ca="1" si="233"/>
        <v>48.981330000000021</v>
      </c>
      <c r="U579" s="311">
        <f t="shared" ca="1" si="234"/>
        <v>0</v>
      </c>
      <c r="V579" s="306">
        <f t="shared" ca="1" si="235"/>
        <v>1.2262430807512747</v>
      </c>
      <c r="W579" s="304">
        <f t="shared" ca="1" si="236"/>
        <v>43.067855016643229</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1.1507324695950611</v>
      </c>
      <c r="AH579" s="304">
        <f t="shared" ca="1" si="260"/>
        <v>-8.6256188853223872</v>
      </c>
    </row>
    <row r="580" spans="1:34" x14ac:dyDescent="0.2">
      <c r="A580" s="347">
        <f t="shared" ca="1" si="238"/>
        <v>1E-4</v>
      </c>
      <c r="B580" s="304">
        <f t="shared" ca="1" si="239"/>
        <v>33.419800000000841</v>
      </c>
      <c r="D580" s="306">
        <f t="shared" ca="1" si="240"/>
        <v>-0.7138042826330202</v>
      </c>
      <c r="E580" s="307">
        <f t="shared" ca="1" si="241"/>
        <v>-1.2139388063568628</v>
      </c>
      <c r="F580" s="304">
        <f t="shared" ca="1" si="242"/>
        <v>1.4082485503221245</v>
      </c>
      <c r="G580" s="306">
        <f t="shared" ca="1" si="243"/>
        <v>8.6099573324394463</v>
      </c>
      <c r="H580" s="307">
        <f t="shared" ca="1" si="244"/>
        <v>-103.68727415489376</v>
      </c>
      <c r="I580" s="304">
        <f t="shared" ca="1" si="245"/>
        <v>104.04413576429249</v>
      </c>
      <c r="J580" s="306">
        <f t="shared" ca="1" si="246"/>
        <v>717.43751684692904</v>
      </c>
      <c r="K580" s="307">
        <f t="shared" ca="1" si="247"/>
        <v>-10.152820614724927</v>
      </c>
      <c r="L580" s="304">
        <f t="shared" ref="L580:L643" ca="1" si="261">SQRT(pos_x^2+pos_z^2)</f>
        <v>717.50935209648833</v>
      </c>
      <c r="M580" s="306">
        <f t="shared" ca="1" si="248"/>
        <v>-1.4879486528164887</v>
      </c>
      <c r="N580" s="304">
        <f t="shared" ca="1" si="249"/>
        <v>-85.253177938561421</v>
      </c>
      <c r="P580" s="310">
        <f t="shared" ca="1" si="250"/>
        <v>23</v>
      </c>
      <c r="Q580" s="304">
        <f t="shared" ca="1" si="251"/>
        <v>0</v>
      </c>
      <c r="R580" s="306">
        <f t="shared" ca="1" si="252"/>
        <v>0</v>
      </c>
      <c r="S580" s="307">
        <f t="shared" ca="1" si="253"/>
        <v>4.9930000000000021</v>
      </c>
      <c r="T580" s="304">
        <f t="shared" ref="T580:T643" ca="1" si="262">m*g</f>
        <v>48.981330000000021</v>
      </c>
      <c r="U580" s="311">
        <f t="shared" ref="U580:U643" ca="1" si="263">IF(pos_xz&lt;L_rampe,Poids*COS(Beta),0)</f>
        <v>0</v>
      </c>
      <c r="V580" s="306">
        <f t="shared" ref="V580:V643" ca="1" si="264">Rho_moyen*(20000-Alt_rampe-pos_z)/(20000+Alt_rampe+pos_z)</f>
        <v>1.2262443522095419</v>
      </c>
      <c r="W580" s="304">
        <f t="shared" ref="W580:W643" ca="1" si="265">1/2*Rho*Sref*Cx*vit_xz^2</f>
        <v>43.067994937005707</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1.1507050793510558</v>
      </c>
      <c r="AH580" s="304">
        <f t="shared" ca="1" si="260"/>
        <v>-8.6256469090012438</v>
      </c>
    </row>
    <row r="581" spans="1:34" x14ac:dyDescent="0.2">
      <c r="A581" s="347">
        <f t="shared" ref="A581:A644" ca="1" si="267">IF(B580+0.01&lt;=T_ini+ROUNDUP(Temps_fin_propu,0), 0.01, IF(K580&gt;0, 0.1, 0.0001))</f>
        <v>1E-4</v>
      </c>
      <c r="B581" s="304">
        <f t="shared" ref="B581:B644" ca="1" si="268">B580+pas</f>
        <v>33.419900000000844</v>
      </c>
      <c r="D581" s="306">
        <f t="shared" ref="D581:D644" ca="1" si="269">IF(AND(L580&lt;L_rampe,Poussee&lt;Poids*SIN(M580)),0,(-W580+Poussee)/m*COS(M580)-U580/m*SIN(M580))</f>
        <v>-0.71379989448803127</v>
      </c>
      <c r="E581" s="307">
        <f t="shared" ref="E581:E644" ca="1" si="270">IF(AND(L580&lt;L_rampe,Poussee&lt;Poids*SIN(M580)),0,(-W580+Poussee)/m*SIN(M580)+U580/m*COS(M580)-Poids/m)</f>
        <v>-1.2139103222193341</v>
      </c>
      <c r="F581" s="304">
        <f t="shared" ref="F581:F644" ca="1" si="271">SQRT(acc_x^2+acc_z^2)</f>
        <v>1.4082217722226043</v>
      </c>
      <c r="G581" s="306">
        <f t="shared" ref="G581:G644" ca="1" si="272">G580+acc_x*pas</f>
        <v>8.6098859524499982</v>
      </c>
      <c r="H581" s="307">
        <f t="shared" ref="H581:H644" ca="1" si="273">H580+acc_z*pas</f>
        <v>-103.68739554592598</v>
      </c>
      <c r="I581" s="304">
        <f t="shared" ref="I581:I644" ca="1" si="274">SQRT(vit_x^2+vit_z^2)</f>
        <v>104.04425083209311</v>
      </c>
      <c r="J581" s="306">
        <f t="shared" ref="J581:J644" ca="1" si="275">J580+0.5*(vit_x+G580)*pas*(K580&gt;=0)</f>
        <v>717.43751684692904</v>
      </c>
      <c r="K581" s="307">
        <f t="shared" ref="K581:K644" ca="1" si="276">K580+0.5*(vit_z+H580)*pas</f>
        <v>-10.163189348209968</v>
      </c>
      <c r="L581" s="304">
        <f t="shared" ca="1" si="261"/>
        <v>717.50949888988589</v>
      </c>
      <c r="M581" s="306">
        <f t="shared" ref="M581:M644" ca="1" si="277">IF(AND(L580&gt;L_rampe,G581&gt;0),ATAN2(G581,H581),$M$4)</f>
        <v>-1.4879494330674494</v>
      </c>
      <c r="N581" s="304">
        <f t="shared" ref="N581:N644" ca="1" si="278">DEGREES(Beta)</f>
        <v>-85.253222643648428</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4.9930000000000021</v>
      </c>
      <c r="T581" s="304">
        <f t="shared" ca="1" si="262"/>
        <v>48.981330000000021</v>
      </c>
      <c r="U581" s="311">
        <f t="shared" ca="1" si="263"/>
        <v>0</v>
      </c>
      <c r="V581" s="306">
        <f t="shared" ca="1" si="264"/>
        <v>1.2262456236706172</v>
      </c>
      <c r="W581" s="304">
        <f t="shared" ca="1" si="265"/>
        <v>43.068134855502173</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1.1506776894681803</v>
      </c>
      <c r="AH581" s="304">
        <f t="shared" ref="AH581:AH644" ca="1" si="289">IF(AND(L580&lt;L_rampe,Poussee&lt;Poids*SIN(M580)), g*SIN(M580), (-W580+Poussee)/m)</f>
        <v>-8.6256749323063673</v>
      </c>
    </row>
    <row r="582" spans="1:34" x14ac:dyDescent="0.2">
      <c r="A582" s="347">
        <f t="shared" ca="1" si="267"/>
        <v>1E-4</v>
      </c>
      <c r="B582" s="304">
        <f t="shared" ca="1" si="268"/>
        <v>33.420000000000847</v>
      </c>
      <c r="D582" s="306">
        <f t="shared" ca="1" si="269"/>
        <v>-0.71379550633854161</v>
      </c>
      <c r="E582" s="307">
        <f t="shared" ca="1" si="270"/>
        <v>-1.2138818384617132</v>
      </c>
      <c r="F582" s="304">
        <f t="shared" ca="1" si="271"/>
        <v>1.4081949945289123</v>
      </c>
      <c r="G582" s="306">
        <f t="shared" ca="1" si="272"/>
        <v>8.6098145728993636</v>
      </c>
      <c r="H582" s="307">
        <f t="shared" ca="1" si="273"/>
        <v>-103.68751693410982</v>
      </c>
      <c r="I582" s="304">
        <f t="shared" ca="1" si="274"/>
        <v>104.04436589715476</v>
      </c>
      <c r="J582" s="306">
        <f t="shared" ca="1" si="275"/>
        <v>717.43751684692904</v>
      </c>
      <c r="K582" s="307">
        <f t="shared" ca="1" si="276"/>
        <v>-10.17355809383397</v>
      </c>
      <c r="L582" s="304">
        <f t="shared" ca="1" si="261"/>
        <v>717.50964583326413</v>
      </c>
      <c r="M582" s="306">
        <f t="shared" ca="1" si="277"/>
        <v>-1.4879502133102158</v>
      </c>
      <c r="N582" s="304">
        <f t="shared" ca="1" si="278"/>
        <v>-85.253267348265936</v>
      </c>
      <c r="P582" s="310">
        <f t="shared" ca="1" si="279"/>
        <v>23</v>
      </c>
      <c r="Q582" s="304">
        <f t="shared" ca="1" si="280"/>
        <v>0</v>
      </c>
      <c r="R582" s="306">
        <f t="shared" ca="1" si="281"/>
        <v>0</v>
      </c>
      <c r="S582" s="307">
        <f t="shared" ca="1" si="282"/>
        <v>4.9930000000000021</v>
      </c>
      <c r="T582" s="304">
        <f t="shared" ca="1" si="262"/>
        <v>48.981330000000021</v>
      </c>
      <c r="U582" s="311">
        <f t="shared" ca="1" si="263"/>
        <v>0</v>
      </c>
      <c r="V582" s="306">
        <f t="shared" ca="1" si="264"/>
        <v>1.2262468951344991</v>
      </c>
      <c r="W582" s="304">
        <f t="shared" ca="1" si="265"/>
        <v>43.068274772132568</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1.1506502999464274</v>
      </c>
      <c r="AH582" s="304">
        <f t="shared" ca="1" si="289"/>
        <v>-8.6257029552377631</v>
      </c>
    </row>
    <row r="583" spans="1:34" x14ac:dyDescent="0.2">
      <c r="A583" s="347">
        <f t="shared" ca="1" si="267"/>
        <v>1E-4</v>
      </c>
      <c r="B583" s="304">
        <f t="shared" ca="1" si="268"/>
        <v>33.420100000000851</v>
      </c>
      <c r="D583" s="306">
        <f t="shared" ca="1" si="269"/>
        <v>-0.71379111818455021</v>
      </c>
      <c r="E583" s="307">
        <f t="shared" ca="1" si="270"/>
        <v>-1.2138533550840087</v>
      </c>
      <c r="F583" s="304">
        <f t="shared" ca="1" si="271"/>
        <v>1.4081682172410563</v>
      </c>
      <c r="G583" s="306">
        <f t="shared" ca="1" si="272"/>
        <v>8.6097431937875459</v>
      </c>
      <c r="H583" s="307">
        <f t="shared" ca="1" si="273"/>
        <v>-103.68763831944533</v>
      </c>
      <c r="I583" s="304">
        <f t="shared" ca="1" si="274"/>
        <v>104.04448095947751</v>
      </c>
      <c r="J583" s="306">
        <f t="shared" ca="1" si="275"/>
        <v>717.43751684692904</v>
      </c>
      <c r="K583" s="307">
        <f t="shared" ca="1" si="276"/>
        <v>-10.183926851596647</v>
      </c>
      <c r="L583" s="304">
        <f t="shared" ca="1" si="261"/>
        <v>717.50979292662362</v>
      </c>
      <c r="M583" s="306">
        <f t="shared" ca="1" si="277"/>
        <v>-1.4879509935447879</v>
      </c>
      <c r="N583" s="304">
        <f t="shared" ca="1" si="278"/>
        <v>-85.253312052413946</v>
      </c>
      <c r="P583" s="310">
        <f t="shared" ca="1" si="279"/>
        <v>23</v>
      </c>
      <c r="Q583" s="304">
        <f t="shared" ca="1" si="280"/>
        <v>0</v>
      </c>
      <c r="R583" s="306">
        <f t="shared" ca="1" si="281"/>
        <v>0</v>
      </c>
      <c r="S583" s="307">
        <f t="shared" ca="1" si="282"/>
        <v>4.9930000000000021</v>
      </c>
      <c r="T583" s="304">
        <f t="shared" ca="1" si="262"/>
        <v>48.981330000000021</v>
      </c>
      <c r="U583" s="311">
        <f t="shared" ca="1" si="263"/>
        <v>0</v>
      </c>
      <c r="V583" s="306">
        <f t="shared" ca="1" si="264"/>
        <v>1.2262481666011891</v>
      </c>
      <c r="W583" s="304">
        <f t="shared" ca="1" si="265"/>
        <v>43.068414686896993</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1.1506229107858061</v>
      </c>
      <c r="AH583" s="304">
        <f t="shared" ca="1" si="289"/>
        <v>-8.6257309777954241</v>
      </c>
    </row>
    <row r="584" spans="1:34" x14ac:dyDescent="0.2">
      <c r="A584" s="347">
        <f t="shared" ca="1" si="267"/>
        <v>1E-4</v>
      </c>
      <c r="B584" s="304">
        <f t="shared" ca="1" si="268"/>
        <v>33.420200000000854</v>
      </c>
      <c r="D584" s="306">
        <f t="shared" ca="1" si="269"/>
        <v>-0.71378673002605986</v>
      </c>
      <c r="E584" s="307">
        <f t="shared" ca="1" si="270"/>
        <v>-1.2138248720862066</v>
      </c>
      <c r="F584" s="304">
        <f t="shared" ca="1" si="271"/>
        <v>1.4081414403590256</v>
      </c>
      <c r="G584" s="306">
        <f t="shared" ca="1" si="272"/>
        <v>8.6096718151145435</v>
      </c>
      <c r="H584" s="307">
        <f t="shared" ca="1" si="273"/>
        <v>-103.68775970193253</v>
      </c>
      <c r="I584" s="304">
        <f t="shared" ca="1" si="274"/>
        <v>104.04459601906137</v>
      </c>
      <c r="J584" s="306">
        <f t="shared" ca="1" si="275"/>
        <v>717.43751684692904</v>
      </c>
      <c r="K584" s="307">
        <f t="shared" ca="1" si="276"/>
        <v>-10.194295621497716</v>
      </c>
      <c r="L584" s="304">
        <f t="shared" ca="1" si="261"/>
        <v>717.50994016996458</v>
      </c>
      <c r="M584" s="306">
        <f t="shared" ca="1" si="277"/>
        <v>-1.4879517737711658</v>
      </c>
      <c r="N584" s="304">
        <f t="shared" ca="1" si="278"/>
        <v>-85.253356756092472</v>
      </c>
      <c r="P584" s="310">
        <f t="shared" ca="1" si="279"/>
        <v>23</v>
      </c>
      <c r="Q584" s="304">
        <f t="shared" ca="1" si="280"/>
        <v>0</v>
      </c>
      <c r="R584" s="306">
        <f t="shared" ca="1" si="281"/>
        <v>0</v>
      </c>
      <c r="S584" s="307">
        <f t="shared" ca="1" si="282"/>
        <v>4.9930000000000021</v>
      </c>
      <c r="T584" s="304">
        <f t="shared" ca="1" si="262"/>
        <v>48.981330000000021</v>
      </c>
      <c r="U584" s="311">
        <f t="shared" ca="1" si="263"/>
        <v>0</v>
      </c>
      <c r="V584" s="306">
        <f t="shared" ca="1" si="264"/>
        <v>1.2262494380706863</v>
      </c>
      <c r="W584" s="304">
        <f t="shared" ca="1" si="265"/>
        <v>43.068554599795419</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1.1505955219863022</v>
      </c>
      <c r="AH584" s="304">
        <f t="shared" ca="1" si="289"/>
        <v>-8.6257589999793662</v>
      </c>
    </row>
    <row r="585" spans="1:34" x14ac:dyDescent="0.2">
      <c r="A585" s="347">
        <f t="shared" ca="1" si="267"/>
        <v>1E-4</v>
      </c>
      <c r="B585" s="304">
        <f t="shared" ca="1" si="268"/>
        <v>33.420300000000857</v>
      </c>
      <c r="D585" s="306">
        <f t="shared" ca="1" si="269"/>
        <v>-0.7137823418630701</v>
      </c>
      <c r="E585" s="307">
        <f t="shared" ca="1" si="270"/>
        <v>-1.2137963894683068</v>
      </c>
      <c r="F585" s="304">
        <f t="shared" ca="1" si="271"/>
        <v>1.4081146638828197</v>
      </c>
      <c r="G585" s="306">
        <f t="shared" ca="1" si="272"/>
        <v>8.609600436880358</v>
      </c>
      <c r="H585" s="307">
        <f t="shared" ca="1" si="273"/>
        <v>-103.68788108157148</v>
      </c>
      <c r="I585" s="304">
        <f t="shared" ca="1" si="274"/>
        <v>104.04471107590639</v>
      </c>
      <c r="J585" s="306">
        <f t="shared" ca="1" si="275"/>
        <v>717.43751684692904</v>
      </c>
      <c r="K585" s="307">
        <f t="shared" ca="1" si="276"/>
        <v>-10.20466440353689</v>
      </c>
      <c r="L585" s="304">
        <f t="shared" ca="1" si="261"/>
        <v>717.51008756328747</v>
      </c>
      <c r="M585" s="306">
        <f t="shared" ca="1" si="277"/>
        <v>-1.4879525539893499</v>
      </c>
      <c r="N585" s="304">
        <f t="shared" ca="1" si="278"/>
        <v>-85.253401459301514</v>
      </c>
      <c r="P585" s="310">
        <f t="shared" ca="1" si="279"/>
        <v>23</v>
      </c>
      <c r="Q585" s="304">
        <f t="shared" ca="1" si="280"/>
        <v>0</v>
      </c>
      <c r="R585" s="306">
        <f t="shared" ca="1" si="281"/>
        <v>0</v>
      </c>
      <c r="S585" s="307">
        <f t="shared" ca="1" si="282"/>
        <v>4.9930000000000021</v>
      </c>
      <c r="T585" s="304">
        <f t="shared" ca="1" si="262"/>
        <v>48.981330000000021</v>
      </c>
      <c r="U585" s="311">
        <f t="shared" ca="1" si="263"/>
        <v>0</v>
      </c>
      <c r="V585" s="306">
        <f t="shared" ca="1" si="264"/>
        <v>1.2262507095429909</v>
      </c>
      <c r="W585" s="304">
        <f t="shared" ca="1" si="265"/>
        <v>43.068694510827875</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1.1505681335479139</v>
      </c>
      <c r="AH585" s="304">
        <f t="shared" ca="1" si="289"/>
        <v>-8.625787021789586</v>
      </c>
    </row>
    <row r="586" spans="1:34" x14ac:dyDescent="0.2">
      <c r="A586" s="347">
        <f t="shared" ca="1" si="267"/>
        <v>1E-4</v>
      </c>
      <c r="B586" s="304">
        <f t="shared" ca="1" si="268"/>
        <v>33.420400000000861</v>
      </c>
      <c r="D586" s="306">
        <f t="shared" ca="1" si="269"/>
        <v>-0.71377795369558095</v>
      </c>
      <c r="E586" s="307">
        <f t="shared" ca="1" si="270"/>
        <v>-1.2137679072303058</v>
      </c>
      <c r="F586" s="304">
        <f t="shared" ca="1" si="271"/>
        <v>1.4080878878124359</v>
      </c>
      <c r="G586" s="306">
        <f t="shared" ca="1" si="272"/>
        <v>8.6095290590849878</v>
      </c>
      <c r="H586" s="307">
        <f t="shared" ca="1" si="273"/>
        <v>-103.68800245836219</v>
      </c>
      <c r="I586" s="304">
        <f t="shared" ca="1" si="274"/>
        <v>104.04482613001259</v>
      </c>
      <c r="J586" s="306">
        <f t="shared" ca="1" si="275"/>
        <v>717.43751684692904</v>
      </c>
      <c r="K586" s="307">
        <f t="shared" ca="1" si="276"/>
        <v>-10.215033197713886</v>
      </c>
      <c r="L586" s="304">
        <f t="shared" ca="1" si="261"/>
        <v>717.51023510659275</v>
      </c>
      <c r="M586" s="306">
        <f t="shared" ca="1" si="277"/>
        <v>-1.4879533341993398</v>
      </c>
      <c r="N586" s="304">
        <f t="shared" ca="1" si="278"/>
        <v>-85.253446162041072</v>
      </c>
      <c r="P586" s="310">
        <f t="shared" ca="1" si="279"/>
        <v>23</v>
      </c>
      <c r="Q586" s="304">
        <f t="shared" ca="1" si="280"/>
        <v>0</v>
      </c>
      <c r="R586" s="306">
        <f t="shared" ca="1" si="281"/>
        <v>0</v>
      </c>
      <c r="S586" s="307">
        <f t="shared" ca="1" si="282"/>
        <v>4.9930000000000021</v>
      </c>
      <c r="T586" s="304">
        <f t="shared" ca="1" si="262"/>
        <v>48.981330000000021</v>
      </c>
      <c r="U586" s="311">
        <f t="shared" ca="1" si="263"/>
        <v>0</v>
      </c>
      <c r="V586" s="306">
        <f t="shared" ca="1" si="264"/>
        <v>1.2262519810181032</v>
      </c>
      <c r="W586" s="304">
        <f t="shared" ca="1" si="265"/>
        <v>43.06883441999436</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1.1505407454706393</v>
      </c>
      <c r="AH586" s="304">
        <f t="shared" ca="1" si="289"/>
        <v>-8.6258150432260887</v>
      </c>
    </row>
    <row r="587" spans="1:34" x14ac:dyDescent="0.2">
      <c r="A587" s="347">
        <f t="shared" ca="1" si="267"/>
        <v>1E-4</v>
      </c>
      <c r="B587" s="304">
        <f t="shared" ca="1" si="268"/>
        <v>33.420500000000864</v>
      </c>
      <c r="D587" s="306">
        <f t="shared" ca="1" si="269"/>
        <v>-0.71377356552359561</v>
      </c>
      <c r="E587" s="307">
        <f t="shared" ca="1" si="270"/>
        <v>-1.2137394253722054</v>
      </c>
      <c r="F587" s="304">
        <f t="shared" ca="1" si="271"/>
        <v>1.4080611121478777</v>
      </c>
      <c r="G587" s="306">
        <f t="shared" ca="1" si="272"/>
        <v>8.6094576817284363</v>
      </c>
      <c r="H587" s="307">
        <f t="shared" ca="1" si="273"/>
        <v>-103.68812383230473</v>
      </c>
      <c r="I587" s="304">
        <f t="shared" ca="1" si="274"/>
        <v>104.04494118138004</v>
      </c>
      <c r="J587" s="306">
        <f t="shared" ca="1" si="275"/>
        <v>717.43751684692904</v>
      </c>
      <c r="K587" s="307">
        <f t="shared" ca="1" si="276"/>
        <v>-10.225402004028419</v>
      </c>
      <c r="L587" s="304">
        <f t="shared" ca="1" si="261"/>
        <v>717.51038279988086</v>
      </c>
      <c r="M587" s="306">
        <f t="shared" ca="1" si="277"/>
        <v>-1.4879541144011359</v>
      </c>
      <c r="N587" s="304">
        <f t="shared" ca="1" si="278"/>
        <v>-85.253490864311146</v>
      </c>
      <c r="P587" s="310">
        <f t="shared" ca="1" si="279"/>
        <v>23</v>
      </c>
      <c r="Q587" s="304">
        <f t="shared" ca="1" si="280"/>
        <v>0</v>
      </c>
      <c r="R587" s="306">
        <f t="shared" ca="1" si="281"/>
        <v>0</v>
      </c>
      <c r="S587" s="307">
        <f t="shared" ca="1" si="282"/>
        <v>4.9930000000000021</v>
      </c>
      <c r="T587" s="304">
        <f t="shared" ca="1" si="262"/>
        <v>48.981330000000021</v>
      </c>
      <c r="U587" s="311">
        <f t="shared" ca="1" si="263"/>
        <v>0</v>
      </c>
      <c r="V587" s="306">
        <f t="shared" ca="1" si="264"/>
        <v>1.2262532524960226</v>
      </c>
      <c r="W587" s="304">
        <f t="shared" ca="1" si="265"/>
        <v>43.06897432729491</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1.1505133577544839</v>
      </c>
      <c r="AH587" s="304">
        <f t="shared" ca="1" si="289"/>
        <v>-8.6258430642888726</v>
      </c>
    </row>
    <row r="588" spans="1:34" x14ac:dyDescent="0.2">
      <c r="A588" s="347">
        <f t="shared" ca="1" si="267"/>
        <v>1E-4</v>
      </c>
      <c r="B588" s="304">
        <f t="shared" ca="1" si="268"/>
        <v>33.420600000000867</v>
      </c>
      <c r="D588" s="306">
        <f t="shared" ca="1" si="269"/>
        <v>-0.71376917734711465</v>
      </c>
      <c r="E588" s="307">
        <f t="shared" ca="1" si="270"/>
        <v>-1.2137109438939948</v>
      </c>
      <c r="F588" s="304">
        <f t="shared" ca="1" si="271"/>
        <v>1.4080343368891359</v>
      </c>
      <c r="G588" s="306">
        <f t="shared" ca="1" si="272"/>
        <v>8.6093863048107018</v>
      </c>
      <c r="H588" s="307">
        <f t="shared" ca="1" si="273"/>
        <v>-103.68824520339912</v>
      </c>
      <c r="I588" s="304">
        <f t="shared" ca="1" si="274"/>
        <v>104.04505623000874</v>
      </c>
      <c r="J588" s="306">
        <f t="shared" ca="1" si="275"/>
        <v>717.43751684692904</v>
      </c>
      <c r="K588" s="307">
        <f t="shared" ca="1" si="276"/>
        <v>-10.235770822480205</v>
      </c>
      <c r="L588" s="304">
        <f t="shared" ca="1" si="261"/>
        <v>717.51053064315226</v>
      </c>
      <c r="M588" s="306">
        <f t="shared" ca="1" si="277"/>
        <v>-1.4879548945947383</v>
      </c>
      <c r="N588" s="304">
        <f t="shared" ca="1" si="278"/>
        <v>-85.253535566111779</v>
      </c>
      <c r="P588" s="310">
        <f t="shared" ca="1" si="279"/>
        <v>23</v>
      </c>
      <c r="Q588" s="304">
        <f t="shared" ca="1" si="280"/>
        <v>0</v>
      </c>
      <c r="R588" s="306">
        <f t="shared" ca="1" si="281"/>
        <v>0</v>
      </c>
      <c r="S588" s="307">
        <f t="shared" ca="1" si="282"/>
        <v>4.9930000000000021</v>
      </c>
      <c r="T588" s="304">
        <f t="shared" ca="1" si="262"/>
        <v>48.981330000000021</v>
      </c>
      <c r="U588" s="311">
        <f t="shared" ca="1" si="263"/>
        <v>0</v>
      </c>
      <c r="V588" s="306">
        <f t="shared" ca="1" si="264"/>
        <v>1.2262545239767499</v>
      </c>
      <c r="W588" s="304">
        <f t="shared" ca="1" si="265"/>
        <v>43.069114232729547</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1.1504859703994335</v>
      </c>
      <c r="AH588" s="304">
        <f t="shared" ca="1" si="289"/>
        <v>-8.6258710849779483</v>
      </c>
    </row>
    <row r="589" spans="1:34" x14ac:dyDescent="0.2">
      <c r="A589" s="347">
        <f t="shared" ca="1" si="267"/>
        <v>1E-4</v>
      </c>
      <c r="B589" s="304">
        <f t="shared" ca="1" si="268"/>
        <v>33.42070000000087</v>
      </c>
      <c r="D589" s="306">
        <f t="shared" ca="1" si="269"/>
        <v>-0.71376478916613795</v>
      </c>
      <c r="E589" s="307">
        <f t="shared" ca="1" si="270"/>
        <v>-1.2136824627956742</v>
      </c>
      <c r="F589" s="304">
        <f t="shared" ca="1" si="271"/>
        <v>1.4080075620362109</v>
      </c>
      <c r="G589" s="306">
        <f t="shared" ca="1" si="272"/>
        <v>8.609314928331786</v>
      </c>
      <c r="H589" s="307">
        <f t="shared" ca="1" si="273"/>
        <v>-103.6883665716454</v>
      </c>
      <c r="I589" s="304">
        <f t="shared" ca="1" si="274"/>
        <v>104.04517127589877</v>
      </c>
      <c r="J589" s="306">
        <f t="shared" ca="1" si="275"/>
        <v>717.43751684692904</v>
      </c>
      <c r="K589" s="307">
        <f t="shared" ca="1" si="276"/>
        <v>-10.246139653068958</v>
      </c>
      <c r="L589" s="304">
        <f t="shared" ca="1" si="261"/>
        <v>717.51067863640731</v>
      </c>
      <c r="M589" s="306">
        <f t="shared" ca="1" si="277"/>
        <v>-1.4879556747801472</v>
      </c>
      <c r="N589" s="304">
        <f t="shared" ca="1" si="278"/>
        <v>-85.253580267442942</v>
      </c>
      <c r="P589" s="310">
        <f t="shared" ca="1" si="279"/>
        <v>23</v>
      </c>
      <c r="Q589" s="304">
        <f t="shared" ca="1" si="280"/>
        <v>0</v>
      </c>
      <c r="R589" s="306">
        <f t="shared" ca="1" si="281"/>
        <v>0</v>
      </c>
      <c r="S589" s="307">
        <f t="shared" ca="1" si="282"/>
        <v>4.9930000000000021</v>
      </c>
      <c r="T589" s="304">
        <f t="shared" ca="1" si="262"/>
        <v>48.981330000000021</v>
      </c>
      <c r="U589" s="311">
        <f t="shared" ca="1" si="263"/>
        <v>0</v>
      </c>
      <c r="V589" s="306">
        <f t="shared" ca="1" si="264"/>
        <v>1.2262557954602844</v>
      </c>
      <c r="W589" s="304">
        <f t="shared" ca="1" si="265"/>
        <v>43.069254136298291</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1.1504585834054861</v>
      </c>
      <c r="AH589" s="304">
        <f t="shared" ca="1" si="289"/>
        <v>-8.6258991052933158</v>
      </c>
    </row>
    <row r="590" spans="1:34" x14ac:dyDescent="0.2">
      <c r="A590" s="347">
        <f t="shared" ca="1" si="267"/>
        <v>1E-4</v>
      </c>
      <c r="B590" s="304">
        <f t="shared" ca="1" si="268"/>
        <v>33.420800000000874</v>
      </c>
      <c r="D590" s="306">
        <f t="shared" ca="1" si="269"/>
        <v>-0.71376040098066573</v>
      </c>
      <c r="E590" s="307">
        <f t="shared" ca="1" si="270"/>
        <v>-1.2136539820772345</v>
      </c>
      <c r="F590" s="304">
        <f t="shared" ca="1" si="271"/>
        <v>1.4079807875890953</v>
      </c>
      <c r="G590" s="306">
        <f t="shared" ca="1" si="272"/>
        <v>8.6092435522916873</v>
      </c>
      <c r="H590" s="307">
        <f t="shared" ca="1" si="273"/>
        <v>-103.6884879370436</v>
      </c>
      <c r="I590" s="304">
        <f t="shared" ca="1" si="274"/>
        <v>104.04528631905009</v>
      </c>
      <c r="J590" s="306">
        <f t="shared" ca="1" si="275"/>
        <v>717.43751684692904</v>
      </c>
      <c r="K590" s="307">
        <f t="shared" ca="1" si="276"/>
        <v>-10.256508495794392</v>
      </c>
      <c r="L590" s="304">
        <f t="shared" ca="1" si="261"/>
        <v>717.51082677964655</v>
      </c>
      <c r="M590" s="306">
        <f t="shared" ca="1" si="277"/>
        <v>-1.4879564549573625</v>
      </c>
      <c r="N590" s="304">
        <f t="shared" ca="1" si="278"/>
        <v>-85.253624968304649</v>
      </c>
      <c r="P590" s="310">
        <f t="shared" ca="1" si="279"/>
        <v>23</v>
      </c>
      <c r="Q590" s="304">
        <f t="shared" ca="1" si="280"/>
        <v>0</v>
      </c>
      <c r="R590" s="306">
        <f t="shared" ca="1" si="281"/>
        <v>0</v>
      </c>
      <c r="S590" s="307">
        <f t="shared" ca="1" si="282"/>
        <v>4.9930000000000021</v>
      </c>
      <c r="T590" s="304">
        <f t="shared" ca="1" si="262"/>
        <v>48.981330000000021</v>
      </c>
      <c r="U590" s="311">
        <f t="shared" ca="1" si="263"/>
        <v>0</v>
      </c>
      <c r="V590" s="306">
        <f t="shared" ca="1" si="264"/>
        <v>1.2262570669466257</v>
      </c>
      <c r="W590" s="304">
        <f t="shared" ca="1" si="265"/>
        <v>43.069394038001086</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1.1504311967726402</v>
      </c>
      <c r="AH590" s="304">
        <f t="shared" ca="1" si="289"/>
        <v>-8.6259271252349841</v>
      </c>
    </row>
    <row r="591" spans="1:34" x14ac:dyDescent="0.2">
      <c r="A591" s="347">
        <f t="shared" ca="1" si="267"/>
        <v>1E-4</v>
      </c>
      <c r="B591" s="304">
        <f t="shared" ca="1" si="268"/>
        <v>33.420900000000877</v>
      </c>
      <c r="D591" s="306">
        <f t="shared" ca="1" si="269"/>
        <v>-0.71375601279070033</v>
      </c>
      <c r="E591" s="307">
        <f t="shared" ca="1" si="270"/>
        <v>-1.2136255017386919</v>
      </c>
      <c r="F591" s="304">
        <f t="shared" ca="1" si="271"/>
        <v>1.4079540135478039</v>
      </c>
      <c r="G591" s="306">
        <f t="shared" ca="1" si="272"/>
        <v>8.609172176690409</v>
      </c>
      <c r="H591" s="307">
        <f t="shared" ca="1" si="273"/>
        <v>-103.68860929959378</v>
      </c>
      <c r="I591" s="304">
        <f t="shared" ca="1" si="274"/>
        <v>104.0454013594628</v>
      </c>
      <c r="J591" s="306">
        <f t="shared" ca="1" si="275"/>
        <v>717.43751684692904</v>
      </c>
      <c r="K591" s="307">
        <f t="shared" ca="1" si="276"/>
        <v>-10.266877350656225</v>
      </c>
      <c r="L591" s="304">
        <f t="shared" ca="1" si="261"/>
        <v>717.51097507287022</v>
      </c>
      <c r="M591" s="306">
        <f t="shared" ca="1" si="277"/>
        <v>-1.4879572351263846</v>
      </c>
      <c r="N591" s="304">
        <f t="shared" ca="1" si="278"/>
        <v>-85.253669668696915</v>
      </c>
      <c r="P591" s="310">
        <f t="shared" ca="1" si="279"/>
        <v>23</v>
      </c>
      <c r="Q591" s="304">
        <f t="shared" ca="1" si="280"/>
        <v>0</v>
      </c>
      <c r="R591" s="306">
        <f t="shared" ca="1" si="281"/>
        <v>0</v>
      </c>
      <c r="S591" s="307">
        <f t="shared" ca="1" si="282"/>
        <v>4.9930000000000021</v>
      </c>
      <c r="T591" s="304">
        <f t="shared" ca="1" si="262"/>
        <v>48.981330000000021</v>
      </c>
      <c r="U591" s="311">
        <f t="shared" ca="1" si="263"/>
        <v>0</v>
      </c>
      <c r="V591" s="306">
        <f t="shared" ca="1" si="264"/>
        <v>1.2262583384357746</v>
      </c>
      <c r="W591" s="304">
        <f t="shared" ca="1" si="265"/>
        <v>43.06953393783801</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1.1504038105009045</v>
      </c>
      <c r="AH591" s="304">
        <f t="shared" ca="1" si="289"/>
        <v>-8.625955144802937</v>
      </c>
    </row>
    <row r="592" spans="1:34" x14ac:dyDescent="0.2">
      <c r="A592" s="347">
        <f t="shared" ca="1" si="267"/>
        <v>1E-4</v>
      </c>
      <c r="B592" s="304">
        <f t="shared" ca="1" si="268"/>
        <v>33.42100000000088</v>
      </c>
      <c r="D592" s="306">
        <f t="shared" ca="1" si="269"/>
        <v>-0.71375162459624086</v>
      </c>
      <c r="E592" s="307">
        <f t="shared" ca="1" si="270"/>
        <v>-1.2135970217800249</v>
      </c>
      <c r="F592" s="304">
        <f t="shared" ca="1" si="271"/>
        <v>1.4079272399123186</v>
      </c>
      <c r="G592" s="306">
        <f t="shared" ca="1" si="272"/>
        <v>8.6091008015279495</v>
      </c>
      <c r="H592" s="307">
        <f t="shared" ca="1" si="273"/>
        <v>-103.68873065929596</v>
      </c>
      <c r="I592" s="304">
        <f t="shared" ca="1" si="274"/>
        <v>104.04551639713694</v>
      </c>
      <c r="J592" s="306">
        <f t="shared" ca="1" si="275"/>
        <v>717.43751684692904</v>
      </c>
      <c r="K592" s="307">
        <f t="shared" ca="1" si="276"/>
        <v>-10.27724621765417</v>
      </c>
      <c r="L592" s="304">
        <f t="shared" ca="1" si="261"/>
        <v>717.5111235160789</v>
      </c>
      <c r="M592" s="306">
        <f t="shared" ca="1" si="277"/>
        <v>-1.4879580152872134</v>
      </c>
      <c r="N592" s="304">
        <f t="shared" ca="1" si="278"/>
        <v>-85.253714368619754</v>
      </c>
      <c r="P592" s="310">
        <f t="shared" ca="1" si="279"/>
        <v>23</v>
      </c>
      <c r="Q592" s="304">
        <f t="shared" ca="1" si="280"/>
        <v>0</v>
      </c>
      <c r="R592" s="306">
        <f t="shared" ca="1" si="281"/>
        <v>0</v>
      </c>
      <c r="S592" s="307">
        <f t="shared" ca="1" si="282"/>
        <v>4.9930000000000021</v>
      </c>
      <c r="T592" s="304">
        <f t="shared" ca="1" si="262"/>
        <v>48.981330000000021</v>
      </c>
      <c r="U592" s="311">
        <f t="shared" ca="1" si="263"/>
        <v>0</v>
      </c>
      <c r="V592" s="306">
        <f t="shared" ca="1" si="264"/>
        <v>1.226259609927731</v>
      </c>
      <c r="W592" s="304">
        <f t="shared" ca="1" si="265"/>
        <v>43.069673835809098</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1.1503764245902666</v>
      </c>
      <c r="AH592" s="304">
        <f t="shared" ca="1" si="289"/>
        <v>-8.6259831639971942</v>
      </c>
    </row>
    <row r="593" spans="1:34" x14ac:dyDescent="0.2">
      <c r="A593" s="347">
        <f t="shared" ca="1" si="267"/>
        <v>1E-4</v>
      </c>
      <c r="B593" s="304">
        <f t="shared" ca="1" si="268"/>
        <v>33.421100000000884</v>
      </c>
      <c r="D593" s="306">
        <f t="shared" ca="1" si="269"/>
        <v>-0.71374723639728943</v>
      </c>
      <c r="E593" s="307">
        <f t="shared" ca="1" si="270"/>
        <v>-1.2135685422012301</v>
      </c>
      <c r="F593" s="304">
        <f t="shared" ca="1" si="271"/>
        <v>1.4079004666826369</v>
      </c>
      <c r="G593" s="306">
        <f t="shared" ca="1" si="272"/>
        <v>8.6090294268043106</v>
      </c>
      <c r="H593" s="307">
        <f t="shared" ca="1" si="273"/>
        <v>-103.68885201615018</v>
      </c>
      <c r="I593" s="304">
        <f t="shared" ca="1" si="274"/>
        <v>104.0456314320725</v>
      </c>
      <c r="J593" s="306">
        <f t="shared" ca="1" si="275"/>
        <v>717.43751684692904</v>
      </c>
      <c r="K593" s="307">
        <f t="shared" ca="1" si="276"/>
        <v>-10.287615096787942</v>
      </c>
      <c r="L593" s="304">
        <f t="shared" ca="1" si="261"/>
        <v>717.51127210927302</v>
      </c>
      <c r="M593" s="306">
        <f t="shared" ca="1" si="277"/>
        <v>-1.487958795439849</v>
      </c>
      <c r="N593" s="304">
        <f t="shared" ca="1" si="278"/>
        <v>-85.253759068073151</v>
      </c>
      <c r="P593" s="310">
        <f t="shared" ca="1" si="279"/>
        <v>23</v>
      </c>
      <c r="Q593" s="304">
        <f t="shared" ca="1" si="280"/>
        <v>0</v>
      </c>
      <c r="R593" s="306">
        <f t="shared" ca="1" si="281"/>
        <v>0</v>
      </c>
      <c r="S593" s="307">
        <f t="shared" ca="1" si="282"/>
        <v>4.9930000000000021</v>
      </c>
      <c r="T593" s="304">
        <f t="shared" ca="1" si="262"/>
        <v>48.981330000000021</v>
      </c>
      <c r="U593" s="311">
        <f t="shared" ca="1" si="263"/>
        <v>0</v>
      </c>
      <c r="V593" s="306">
        <f t="shared" ca="1" si="264"/>
        <v>1.2262608814224947</v>
      </c>
      <c r="W593" s="304">
        <f t="shared" ca="1" si="265"/>
        <v>43.069813731914316</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1.1503490390407141</v>
      </c>
      <c r="AH593" s="304">
        <f t="shared" ca="1" si="289"/>
        <v>-8.626011182817761</v>
      </c>
    </row>
    <row r="594" spans="1:34" x14ac:dyDescent="0.2">
      <c r="A594" s="347">
        <f t="shared" ca="1" si="267"/>
        <v>1E-4</v>
      </c>
      <c r="B594" s="304">
        <f t="shared" ca="1" si="268"/>
        <v>33.421200000000887</v>
      </c>
      <c r="D594" s="306">
        <f t="shared" ca="1" si="269"/>
        <v>-0.71374284819384703</v>
      </c>
      <c r="E594" s="307">
        <f t="shared" ca="1" si="270"/>
        <v>-1.2135400630023145</v>
      </c>
      <c r="F594" s="304">
        <f t="shared" ca="1" si="271"/>
        <v>1.4078736938587659</v>
      </c>
      <c r="G594" s="306">
        <f t="shared" ca="1" si="272"/>
        <v>8.6089580525194904</v>
      </c>
      <c r="H594" s="307">
        <f t="shared" ca="1" si="273"/>
        <v>-103.68897337015648</v>
      </c>
      <c r="I594" s="304">
        <f t="shared" ca="1" si="274"/>
        <v>104.04574646426954</v>
      </c>
      <c r="J594" s="306">
        <f t="shared" ca="1" si="275"/>
        <v>717.43751684692904</v>
      </c>
      <c r="K594" s="307">
        <f t="shared" ca="1" si="276"/>
        <v>-10.297983988057258</v>
      </c>
      <c r="L594" s="304">
        <f t="shared" ca="1" si="261"/>
        <v>717.51142085245294</v>
      </c>
      <c r="M594" s="306">
        <f t="shared" ca="1" si="277"/>
        <v>-1.4879595755842916</v>
      </c>
      <c r="N594" s="304">
        <f t="shared" ca="1" si="278"/>
        <v>-85.253803767057121</v>
      </c>
      <c r="P594" s="310">
        <f t="shared" ca="1" si="279"/>
        <v>23</v>
      </c>
      <c r="Q594" s="304">
        <f t="shared" ca="1" si="280"/>
        <v>0</v>
      </c>
      <c r="R594" s="306">
        <f t="shared" ca="1" si="281"/>
        <v>0</v>
      </c>
      <c r="S594" s="307">
        <f t="shared" ca="1" si="282"/>
        <v>4.9930000000000021</v>
      </c>
      <c r="T594" s="304">
        <f t="shared" ca="1" si="262"/>
        <v>48.981330000000021</v>
      </c>
      <c r="U594" s="311">
        <f t="shared" ca="1" si="263"/>
        <v>0</v>
      </c>
      <c r="V594" s="306">
        <f t="shared" ca="1" si="264"/>
        <v>1.2262621529200652</v>
      </c>
      <c r="W594" s="304">
        <f t="shared" ca="1" si="265"/>
        <v>43.069953626153691</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1.1503216538522612</v>
      </c>
      <c r="AH594" s="304">
        <f t="shared" ca="1" si="289"/>
        <v>-8.6260392012646303</v>
      </c>
    </row>
    <row r="595" spans="1:34" x14ac:dyDescent="0.2">
      <c r="A595" s="347">
        <f t="shared" ca="1" si="267"/>
        <v>1E-4</v>
      </c>
      <c r="B595" s="304">
        <f t="shared" ca="1" si="268"/>
        <v>33.42130000000089</v>
      </c>
      <c r="D595" s="306">
        <f t="shared" ca="1" si="269"/>
        <v>-0.71373845998591401</v>
      </c>
      <c r="E595" s="307">
        <f t="shared" ca="1" si="270"/>
        <v>-1.2135115841832711</v>
      </c>
      <c r="F595" s="304">
        <f t="shared" ca="1" si="271"/>
        <v>1.4078469214406999</v>
      </c>
      <c r="G595" s="306">
        <f t="shared" ca="1" si="272"/>
        <v>8.6088866786734926</v>
      </c>
      <c r="H595" s="307">
        <f t="shared" ca="1" si="273"/>
        <v>-103.68909472131489</v>
      </c>
      <c r="I595" s="304">
        <f t="shared" ca="1" si="274"/>
        <v>104.04586149372811</v>
      </c>
      <c r="J595" s="306">
        <f t="shared" ca="1" si="275"/>
        <v>717.43751684692904</v>
      </c>
      <c r="K595" s="307">
        <f t="shared" ca="1" si="276"/>
        <v>-10.308352891461832</v>
      </c>
      <c r="L595" s="304">
        <f t="shared" ca="1" si="261"/>
        <v>717.51156974561923</v>
      </c>
      <c r="M595" s="306">
        <f t="shared" ca="1" si="277"/>
        <v>-1.4879603557205412</v>
      </c>
      <c r="N595" s="304">
        <f t="shared" ca="1" si="278"/>
        <v>-85.253848465571664</v>
      </c>
      <c r="P595" s="310">
        <f t="shared" ca="1" si="279"/>
        <v>23</v>
      </c>
      <c r="Q595" s="304">
        <f t="shared" ca="1" si="280"/>
        <v>0</v>
      </c>
      <c r="R595" s="306">
        <f t="shared" ca="1" si="281"/>
        <v>0</v>
      </c>
      <c r="S595" s="307">
        <f t="shared" ca="1" si="282"/>
        <v>4.9930000000000021</v>
      </c>
      <c r="T595" s="304">
        <f t="shared" ca="1" si="262"/>
        <v>48.981330000000021</v>
      </c>
      <c r="U595" s="311">
        <f t="shared" ca="1" si="263"/>
        <v>0</v>
      </c>
      <c r="V595" s="306">
        <f t="shared" ca="1" si="264"/>
        <v>1.2262634244204431</v>
      </c>
      <c r="W595" s="304">
        <f t="shared" ca="1" si="265"/>
        <v>43.070093518527266</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1.150294269024899</v>
      </c>
      <c r="AH595" s="304">
        <f t="shared" ca="1" si="289"/>
        <v>-8.6260672193378074</v>
      </c>
    </row>
    <row r="596" spans="1:34" x14ac:dyDescent="0.2">
      <c r="A596" s="347">
        <f t="shared" ca="1" si="267"/>
        <v>1E-4</v>
      </c>
      <c r="B596" s="304">
        <f t="shared" ca="1" si="268"/>
        <v>33.421400000000894</v>
      </c>
      <c r="D596" s="306">
        <f t="shared" ca="1" si="269"/>
        <v>-0.71373407177349224</v>
      </c>
      <c r="E596" s="307">
        <f t="shared" ca="1" si="270"/>
        <v>-1.2134831057440927</v>
      </c>
      <c r="F596" s="304">
        <f t="shared" ca="1" si="271"/>
        <v>1.4078201494284337</v>
      </c>
      <c r="G596" s="306">
        <f t="shared" ca="1" si="272"/>
        <v>8.6088153052663152</v>
      </c>
      <c r="H596" s="307">
        <f t="shared" ca="1" si="273"/>
        <v>-103.68921606962546</v>
      </c>
      <c r="I596" s="304">
        <f t="shared" ca="1" si="274"/>
        <v>104.04597652044822</v>
      </c>
      <c r="J596" s="306">
        <f t="shared" ca="1" si="275"/>
        <v>717.43751684692904</v>
      </c>
      <c r="K596" s="307">
        <f t="shared" ca="1" si="276"/>
        <v>-10.31872180700138</v>
      </c>
      <c r="L596" s="304">
        <f t="shared" ca="1" si="261"/>
        <v>717.51171878877199</v>
      </c>
      <c r="M596" s="306">
        <f t="shared" ca="1" si="277"/>
        <v>-1.4879611358485982</v>
      </c>
      <c r="N596" s="304">
        <f t="shared" ca="1" si="278"/>
        <v>-85.253893163616823</v>
      </c>
      <c r="P596" s="310">
        <f t="shared" ca="1" si="279"/>
        <v>23</v>
      </c>
      <c r="Q596" s="304">
        <f t="shared" ca="1" si="280"/>
        <v>0</v>
      </c>
      <c r="R596" s="306">
        <f t="shared" ca="1" si="281"/>
        <v>0</v>
      </c>
      <c r="S596" s="307">
        <f t="shared" ca="1" si="282"/>
        <v>4.9930000000000021</v>
      </c>
      <c r="T596" s="304">
        <f t="shared" ca="1" si="262"/>
        <v>48.981330000000021</v>
      </c>
      <c r="U596" s="311">
        <f t="shared" ca="1" si="263"/>
        <v>0</v>
      </c>
      <c r="V596" s="306">
        <f t="shared" ca="1" si="264"/>
        <v>1.2262646959236281</v>
      </c>
      <c r="W596" s="304">
        <f t="shared" ca="1" si="265"/>
        <v>43.070233409035019</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1.1502668845586204</v>
      </c>
      <c r="AH596" s="304">
        <f t="shared" ca="1" si="289"/>
        <v>-8.6260952370373012</v>
      </c>
    </row>
    <row r="597" spans="1:34" x14ac:dyDescent="0.2">
      <c r="A597" s="347">
        <f t="shared" ca="1" si="267"/>
        <v>1E-4</v>
      </c>
      <c r="B597" s="304">
        <f t="shared" ca="1" si="268"/>
        <v>33.421500000000897</v>
      </c>
      <c r="D597" s="306">
        <f t="shared" ca="1" si="269"/>
        <v>-0.71372968355657951</v>
      </c>
      <c r="E597" s="307">
        <f t="shared" ca="1" si="270"/>
        <v>-1.2134546276847828</v>
      </c>
      <c r="F597" s="304">
        <f t="shared" ca="1" si="271"/>
        <v>1.4077933778219693</v>
      </c>
      <c r="G597" s="306">
        <f t="shared" ca="1" si="272"/>
        <v>8.6087439322979602</v>
      </c>
      <c r="H597" s="307">
        <f t="shared" ca="1" si="273"/>
        <v>-103.68933741508823</v>
      </c>
      <c r="I597" s="304">
        <f t="shared" ca="1" si="274"/>
        <v>104.04609154442993</v>
      </c>
      <c r="J597" s="306">
        <f t="shared" ca="1" si="275"/>
        <v>717.43751684692904</v>
      </c>
      <c r="K597" s="307">
        <f t="shared" ca="1" si="276"/>
        <v>-10.329090734675615</v>
      </c>
      <c r="L597" s="304">
        <f t="shared" ca="1" si="261"/>
        <v>717.51186798191202</v>
      </c>
      <c r="M597" s="306">
        <f t="shared" ca="1" si="277"/>
        <v>-1.4879619159684625</v>
      </c>
      <c r="N597" s="304">
        <f t="shared" ca="1" si="278"/>
        <v>-85.253937861192554</v>
      </c>
      <c r="P597" s="310">
        <f t="shared" ca="1" si="279"/>
        <v>23</v>
      </c>
      <c r="Q597" s="304">
        <f t="shared" ca="1" si="280"/>
        <v>0</v>
      </c>
      <c r="R597" s="306">
        <f t="shared" ca="1" si="281"/>
        <v>0</v>
      </c>
      <c r="S597" s="307">
        <f t="shared" ca="1" si="282"/>
        <v>4.9930000000000021</v>
      </c>
      <c r="T597" s="304">
        <f t="shared" ca="1" si="262"/>
        <v>48.981330000000021</v>
      </c>
      <c r="U597" s="311">
        <f t="shared" ca="1" si="263"/>
        <v>0</v>
      </c>
      <c r="V597" s="306">
        <f t="shared" ca="1" si="264"/>
        <v>1.2262659674296201</v>
      </c>
      <c r="W597" s="304">
        <f t="shared" ca="1" si="265"/>
        <v>43.07037329767698</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1.1502395004534272</v>
      </c>
      <c r="AH597" s="304">
        <f t="shared" ca="1" si="289"/>
        <v>-8.6261232543631081</v>
      </c>
    </row>
    <row r="598" spans="1:34" x14ac:dyDescent="0.2">
      <c r="A598" s="347">
        <f t="shared" ca="1" si="267"/>
        <v>1E-4</v>
      </c>
      <c r="B598" s="304">
        <f t="shared" ca="1" si="268"/>
        <v>33.4216000000009</v>
      </c>
      <c r="D598" s="306">
        <f t="shared" ca="1" si="269"/>
        <v>-0.71372529533517959</v>
      </c>
      <c r="E598" s="307">
        <f t="shared" ca="1" si="270"/>
        <v>-1.2134261500053327</v>
      </c>
      <c r="F598" s="304">
        <f t="shared" ca="1" si="271"/>
        <v>1.4077666066213013</v>
      </c>
      <c r="G598" s="306">
        <f t="shared" ca="1" si="272"/>
        <v>8.6086725597684275</v>
      </c>
      <c r="H598" s="307">
        <f t="shared" ca="1" si="273"/>
        <v>-103.68945875770324</v>
      </c>
      <c r="I598" s="304">
        <f t="shared" ca="1" si="274"/>
        <v>104.04620656567326</v>
      </c>
      <c r="J598" s="306">
        <f t="shared" ca="1" si="275"/>
        <v>717.43751684692904</v>
      </c>
      <c r="K598" s="307">
        <f t="shared" ca="1" si="276"/>
        <v>-10.339459674484255</v>
      </c>
      <c r="L598" s="304">
        <f t="shared" ca="1" si="261"/>
        <v>717.51201732503955</v>
      </c>
      <c r="M598" s="306">
        <f t="shared" ca="1" si="277"/>
        <v>-1.4879626960801342</v>
      </c>
      <c r="N598" s="304">
        <f t="shared" ca="1" si="278"/>
        <v>-85.253982558298887</v>
      </c>
      <c r="P598" s="310">
        <f t="shared" ca="1" si="279"/>
        <v>23</v>
      </c>
      <c r="Q598" s="304">
        <f t="shared" ca="1" si="280"/>
        <v>0</v>
      </c>
      <c r="R598" s="306">
        <f t="shared" ca="1" si="281"/>
        <v>0</v>
      </c>
      <c r="S598" s="307">
        <f t="shared" ca="1" si="282"/>
        <v>4.9930000000000021</v>
      </c>
      <c r="T598" s="304">
        <f t="shared" ca="1" si="262"/>
        <v>48.981330000000021</v>
      </c>
      <c r="U598" s="311">
        <f t="shared" ca="1" si="263"/>
        <v>0</v>
      </c>
      <c r="V598" s="306">
        <f t="shared" ca="1" si="264"/>
        <v>1.2262672389384195</v>
      </c>
      <c r="W598" s="304">
        <f t="shared" ca="1" si="265"/>
        <v>43.070513184453176</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1.1502121167093176</v>
      </c>
      <c r="AH598" s="304">
        <f t="shared" ca="1" si="289"/>
        <v>-8.6261512713152335</v>
      </c>
    </row>
    <row r="599" spans="1:34" x14ac:dyDescent="0.2">
      <c r="A599" s="347">
        <f t="shared" ca="1" si="267"/>
        <v>1E-4</v>
      </c>
      <c r="B599" s="304">
        <f t="shared" ca="1" si="268"/>
        <v>33.421700000000904</v>
      </c>
      <c r="D599" s="306">
        <f t="shared" ca="1" si="269"/>
        <v>-0.71372090710929259</v>
      </c>
      <c r="E599" s="307">
        <f t="shared" ca="1" si="270"/>
        <v>-1.2133976727057423</v>
      </c>
      <c r="F599" s="304">
        <f t="shared" ca="1" si="271"/>
        <v>1.4077398358264297</v>
      </c>
      <c r="G599" s="306">
        <f t="shared" ca="1" si="272"/>
        <v>8.6086011876777171</v>
      </c>
      <c r="H599" s="307">
        <f t="shared" ca="1" si="273"/>
        <v>-103.68958009747051</v>
      </c>
      <c r="I599" s="304">
        <f t="shared" ca="1" si="274"/>
        <v>104.04632158417826</v>
      </c>
      <c r="J599" s="306">
        <f t="shared" ca="1" si="275"/>
        <v>717.43751684692904</v>
      </c>
      <c r="K599" s="307">
        <f t="shared" ca="1" si="276"/>
        <v>-10.349828626427014</v>
      </c>
      <c r="L599" s="304">
        <f t="shared" ca="1" si="261"/>
        <v>717.51216681815504</v>
      </c>
      <c r="M599" s="306">
        <f t="shared" ca="1" si="277"/>
        <v>-1.4879634761836136</v>
      </c>
      <c r="N599" s="304">
        <f t="shared" ca="1" si="278"/>
        <v>-85.254027254935849</v>
      </c>
      <c r="P599" s="310">
        <f t="shared" ca="1" si="279"/>
        <v>23</v>
      </c>
      <c r="Q599" s="304">
        <f t="shared" ca="1" si="280"/>
        <v>0</v>
      </c>
      <c r="R599" s="306">
        <f t="shared" ca="1" si="281"/>
        <v>0</v>
      </c>
      <c r="S599" s="307">
        <f t="shared" ca="1" si="282"/>
        <v>4.9930000000000021</v>
      </c>
      <c r="T599" s="304">
        <f t="shared" ca="1" si="262"/>
        <v>48.981330000000021</v>
      </c>
      <c r="U599" s="311">
        <f t="shared" ca="1" si="263"/>
        <v>0</v>
      </c>
      <c r="V599" s="306">
        <f t="shared" ca="1" si="264"/>
        <v>1.2262685104500257</v>
      </c>
      <c r="W599" s="304">
        <f t="shared" ca="1" si="265"/>
        <v>43.070653069363615</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1.1501847333262845</v>
      </c>
      <c r="AH599" s="304">
        <f t="shared" ca="1" si="289"/>
        <v>-8.6261792878936827</v>
      </c>
    </row>
    <row r="600" spans="1:34" x14ac:dyDescent="0.2">
      <c r="A600" s="347">
        <f t="shared" ca="1" si="267"/>
        <v>1E-4</v>
      </c>
      <c r="B600" s="304">
        <f t="shared" ca="1" si="268"/>
        <v>33.421800000000907</v>
      </c>
      <c r="D600" s="306">
        <f t="shared" ca="1" si="269"/>
        <v>-0.71371651887891829</v>
      </c>
      <c r="E600" s="307">
        <f t="shared" ca="1" si="270"/>
        <v>-1.2133691957860062</v>
      </c>
      <c r="F600" s="304">
        <f t="shared" ca="1" si="271"/>
        <v>1.40771306543735</v>
      </c>
      <c r="G600" s="306">
        <f t="shared" ca="1" si="272"/>
        <v>8.608529816025829</v>
      </c>
      <c r="H600" s="307">
        <f t="shared" ca="1" si="273"/>
        <v>-103.68970143439009</v>
      </c>
      <c r="I600" s="304">
        <f t="shared" ca="1" si="274"/>
        <v>104.04643659994495</v>
      </c>
      <c r="J600" s="306">
        <f t="shared" ca="1" si="275"/>
        <v>717.43751684692904</v>
      </c>
      <c r="K600" s="307">
        <f t="shared" ca="1" si="276"/>
        <v>-10.360197590503606</v>
      </c>
      <c r="L600" s="304">
        <f t="shared" ca="1" si="261"/>
        <v>717.51231646125905</v>
      </c>
      <c r="M600" s="306">
        <f t="shared" ca="1" si="277"/>
        <v>-1.4879642562789006</v>
      </c>
      <c r="N600" s="304">
        <f t="shared" ca="1" si="278"/>
        <v>-85.254071951103413</v>
      </c>
      <c r="P600" s="310">
        <f t="shared" ca="1" si="279"/>
        <v>23</v>
      </c>
      <c r="Q600" s="304">
        <f t="shared" ca="1" si="280"/>
        <v>0</v>
      </c>
      <c r="R600" s="306">
        <f t="shared" ca="1" si="281"/>
        <v>0</v>
      </c>
      <c r="S600" s="307">
        <f t="shared" ca="1" si="282"/>
        <v>4.9930000000000021</v>
      </c>
      <c r="T600" s="304">
        <f t="shared" ca="1" si="262"/>
        <v>48.981330000000021</v>
      </c>
      <c r="U600" s="311">
        <f t="shared" ca="1" si="263"/>
        <v>0</v>
      </c>
      <c r="V600" s="306">
        <f t="shared" ca="1" si="264"/>
        <v>1.2262697819644393</v>
      </c>
      <c r="W600" s="304">
        <f t="shared" ca="1" si="265"/>
        <v>43.070792952408326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1.1501573503043243</v>
      </c>
      <c r="AH600" s="304">
        <f t="shared" ca="1" si="289"/>
        <v>-8.6262073040984575</v>
      </c>
    </row>
    <row r="601" spans="1:34" x14ac:dyDescent="0.2">
      <c r="A601" s="347">
        <f t="shared" ca="1" si="267"/>
        <v>1E-4</v>
      </c>
      <c r="B601" s="304">
        <f t="shared" ca="1" si="268"/>
        <v>33.42190000000091</v>
      </c>
      <c r="D601" s="306">
        <f t="shared" ca="1" si="269"/>
        <v>-0.71371213064405881</v>
      </c>
      <c r="E601" s="307">
        <f t="shared" ca="1" si="270"/>
        <v>-1.213340719246121</v>
      </c>
      <c r="F601" s="304">
        <f t="shared" ca="1" si="271"/>
        <v>1.4076862954540603</v>
      </c>
      <c r="G601" s="306">
        <f t="shared" ca="1" si="272"/>
        <v>8.608458444812765</v>
      </c>
      <c r="H601" s="307">
        <f t="shared" ca="1" si="273"/>
        <v>-103.68982276846201</v>
      </c>
      <c r="I601" s="304">
        <f t="shared" ca="1" si="274"/>
        <v>104.04655161297337</v>
      </c>
      <c r="J601" s="306">
        <f t="shared" ca="1" si="275"/>
        <v>717.43751684692904</v>
      </c>
      <c r="K601" s="307">
        <f t="shared" ca="1" si="276"/>
        <v>-10.370566566713748</v>
      </c>
      <c r="L601" s="304">
        <f t="shared" ca="1" si="261"/>
        <v>717.51246625435169</v>
      </c>
      <c r="M601" s="306">
        <f t="shared" ca="1" si="277"/>
        <v>-1.4879650363659953</v>
      </c>
      <c r="N601" s="304">
        <f t="shared" ca="1" si="278"/>
        <v>-85.254116646801592</v>
      </c>
      <c r="P601" s="310">
        <f t="shared" ca="1" si="279"/>
        <v>23</v>
      </c>
      <c r="Q601" s="304">
        <f t="shared" ca="1" si="280"/>
        <v>0</v>
      </c>
      <c r="R601" s="306">
        <f t="shared" ca="1" si="281"/>
        <v>0</v>
      </c>
      <c r="S601" s="307">
        <f t="shared" ca="1" si="282"/>
        <v>4.9930000000000021</v>
      </c>
      <c r="T601" s="304">
        <f t="shared" ca="1" si="262"/>
        <v>48.981330000000021</v>
      </c>
      <c r="U601" s="311">
        <f t="shared" ca="1" si="263"/>
        <v>0</v>
      </c>
      <c r="V601" s="306">
        <f t="shared" ca="1" si="264"/>
        <v>1.2262710534816597</v>
      </c>
      <c r="W601" s="304">
        <f t="shared" ca="1" si="265"/>
        <v>43.070932833587278</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1.1501299676434371</v>
      </c>
      <c r="AH601" s="304">
        <f t="shared" ca="1" si="289"/>
        <v>-8.6262353199295632</v>
      </c>
    </row>
    <row r="602" spans="1:34" x14ac:dyDescent="0.2">
      <c r="A602" s="347">
        <f t="shared" ca="1" si="267"/>
        <v>1E-4</v>
      </c>
      <c r="B602" s="304">
        <f t="shared" ca="1" si="268"/>
        <v>33.422000000000914</v>
      </c>
      <c r="D602" s="306">
        <f t="shared" ca="1" si="269"/>
        <v>-0.71370774240471524</v>
      </c>
      <c r="E602" s="307">
        <f t="shared" ca="1" si="270"/>
        <v>-1.2133122430860901</v>
      </c>
      <c r="F602" s="304">
        <f t="shared" ca="1" si="271"/>
        <v>1.4076595258765647</v>
      </c>
      <c r="G602" s="306">
        <f t="shared" ca="1" si="272"/>
        <v>8.6083870740385251</v>
      </c>
      <c r="H602" s="307">
        <f t="shared" ca="1" si="273"/>
        <v>-103.68994409968631</v>
      </c>
      <c r="I602" s="304">
        <f t="shared" ca="1" si="274"/>
        <v>104.04666662326356</v>
      </c>
      <c r="J602" s="306">
        <f t="shared" ca="1" si="275"/>
        <v>717.43751684692904</v>
      </c>
      <c r="K602" s="307">
        <f t="shared" ca="1" si="276"/>
        <v>-10.380935555057155</v>
      </c>
      <c r="L602" s="304">
        <f t="shared" ca="1" si="261"/>
        <v>717.51261619743377</v>
      </c>
      <c r="M602" s="306">
        <f t="shared" ca="1" si="277"/>
        <v>-1.4879658164448979</v>
      </c>
      <c r="N602" s="304">
        <f t="shared" ca="1" si="278"/>
        <v>-85.254161342030386</v>
      </c>
      <c r="P602" s="310">
        <f t="shared" ca="1" si="279"/>
        <v>23</v>
      </c>
      <c r="Q602" s="304">
        <f t="shared" ca="1" si="280"/>
        <v>0</v>
      </c>
      <c r="R602" s="306">
        <f t="shared" ca="1" si="281"/>
        <v>0</v>
      </c>
      <c r="S602" s="307">
        <f t="shared" ca="1" si="282"/>
        <v>4.9930000000000021</v>
      </c>
      <c r="T602" s="304">
        <f t="shared" ca="1" si="262"/>
        <v>48.981330000000021</v>
      </c>
      <c r="U602" s="311">
        <f t="shared" ca="1" si="263"/>
        <v>0</v>
      </c>
      <c r="V602" s="306">
        <f t="shared" ca="1" si="264"/>
        <v>1.2262723250016871</v>
      </c>
      <c r="W602" s="304">
        <f t="shared" ca="1" si="265"/>
        <v>43.071072712900531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1.1501025853436246</v>
      </c>
      <c r="AH602" s="304">
        <f t="shared" ca="1" si="289"/>
        <v>-8.6262633353869944</v>
      </c>
    </row>
    <row r="603" spans="1:34" x14ac:dyDescent="0.2">
      <c r="A603" s="347">
        <f t="shared" ca="1" si="267"/>
        <v>1E-4</v>
      </c>
      <c r="B603" s="304">
        <f t="shared" ca="1" si="268"/>
        <v>33.422100000000917</v>
      </c>
      <c r="D603" s="306">
        <f t="shared" ca="1" si="269"/>
        <v>-0.71370335416088815</v>
      </c>
      <c r="E603" s="307">
        <f t="shared" ca="1" si="270"/>
        <v>-1.2132837673059047</v>
      </c>
      <c r="F603" s="304">
        <f t="shared" ca="1" si="271"/>
        <v>1.4076327567048554</v>
      </c>
      <c r="G603" s="306">
        <f t="shared" ca="1" si="272"/>
        <v>8.6083157037031093</v>
      </c>
      <c r="H603" s="307">
        <f t="shared" ca="1" si="273"/>
        <v>-103.69006542806305</v>
      </c>
      <c r="I603" s="304">
        <f t="shared" ca="1" si="274"/>
        <v>104.04678163081556</v>
      </c>
      <c r="J603" s="306">
        <f t="shared" ca="1" si="275"/>
        <v>717.43751684692904</v>
      </c>
      <c r="K603" s="307">
        <f t="shared" ca="1" si="276"/>
        <v>-10.391304555533543</v>
      </c>
      <c r="L603" s="304">
        <f t="shared" ca="1" si="261"/>
        <v>717.5127662905054</v>
      </c>
      <c r="M603" s="306">
        <f t="shared" ca="1" si="277"/>
        <v>-1.4879665965156088</v>
      </c>
      <c r="N603" s="304">
        <f t="shared" ca="1" si="278"/>
        <v>-85.254206036789853</v>
      </c>
      <c r="P603" s="310">
        <f t="shared" ca="1" si="279"/>
        <v>23</v>
      </c>
      <c r="Q603" s="304">
        <f t="shared" ca="1" si="280"/>
        <v>0</v>
      </c>
      <c r="R603" s="306">
        <f t="shared" ca="1" si="281"/>
        <v>0</v>
      </c>
      <c r="S603" s="307">
        <f t="shared" ca="1" si="282"/>
        <v>4.9930000000000021</v>
      </c>
      <c r="T603" s="304">
        <f t="shared" ca="1" si="262"/>
        <v>48.981330000000021</v>
      </c>
      <c r="U603" s="311">
        <f t="shared" ca="1" si="263"/>
        <v>0</v>
      </c>
      <c r="V603" s="306">
        <f t="shared" ca="1" si="264"/>
        <v>1.2262735965245215</v>
      </c>
      <c r="W603" s="304">
        <f t="shared" ca="1" si="265"/>
        <v>43.071212590348082</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1.150075203404878</v>
      </c>
      <c r="AH603" s="304">
        <f t="shared" ca="1" si="289"/>
        <v>-8.6262913504707619</v>
      </c>
    </row>
    <row r="604" spans="1:34" x14ac:dyDescent="0.2">
      <c r="A604" s="347">
        <f t="shared" ca="1" si="267"/>
        <v>1E-4</v>
      </c>
      <c r="B604" s="304">
        <f t="shared" ca="1" si="268"/>
        <v>33.42220000000092</v>
      </c>
      <c r="D604" s="306">
        <f t="shared" ca="1" si="269"/>
        <v>-0.7136989659125752</v>
      </c>
      <c r="E604" s="307">
        <f t="shared" ca="1" si="270"/>
        <v>-1.2132552919055613</v>
      </c>
      <c r="F604" s="304">
        <f t="shared" ca="1" si="271"/>
        <v>1.4076059879389289</v>
      </c>
      <c r="G604" s="306">
        <f t="shared" ca="1" si="272"/>
        <v>8.6082443338065175</v>
      </c>
      <c r="H604" s="307">
        <f t="shared" ca="1" si="273"/>
        <v>-103.69018675359224</v>
      </c>
      <c r="I604" s="304">
        <f t="shared" ca="1" si="274"/>
        <v>104.04689663562941</v>
      </c>
      <c r="J604" s="306">
        <f t="shared" ca="1" si="275"/>
        <v>717.43751684692904</v>
      </c>
      <c r="K604" s="307">
        <f t="shared" ca="1" si="276"/>
        <v>-10.401673568142625</v>
      </c>
      <c r="L604" s="304">
        <f t="shared" ca="1" si="261"/>
        <v>717.51291653356725</v>
      </c>
      <c r="M604" s="306">
        <f t="shared" ca="1" si="277"/>
        <v>-1.4879673765781276</v>
      </c>
      <c r="N604" s="304">
        <f t="shared" ca="1" si="278"/>
        <v>-85.254250731079935</v>
      </c>
      <c r="P604" s="310">
        <f t="shared" ca="1" si="279"/>
        <v>23</v>
      </c>
      <c r="Q604" s="304">
        <f t="shared" ca="1" si="280"/>
        <v>0</v>
      </c>
      <c r="R604" s="306">
        <f t="shared" ca="1" si="281"/>
        <v>0</v>
      </c>
      <c r="S604" s="307">
        <f t="shared" ca="1" si="282"/>
        <v>4.9930000000000021</v>
      </c>
      <c r="T604" s="304">
        <f t="shared" ca="1" si="262"/>
        <v>48.981330000000021</v>
      </c>
      <c r="U604" s="311">
        <f t="shared" ca="1" si="263"/>
        <v>0</v>
      </c>
      <c r="V604" s="306">
        <f t="shared" ca="1" si="264"/>
        <v>1.2262748680501627</v>
      </c>
      <c r="W604" s="304">
        <f t="shared" ca="1" si="265"/>
        <v>43.071352465929962</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1.150047821827199</v>
      </c>
      <c r="AH604" s="304">
        <f t="shared" ca="1" si="289"/>
        <v>-8.6263193651808656</v>
      </c>
    </row>
    <row r="605" spans="1:34" x14ac:dyDescent="0.2">
      <c r="A605" s="347">
        <f t="shared" ca="1" si="267"/>
        <v>1E-4</v>
      </c>
      <c r="B605" s="304">
        <f t="shared" ca="1" si="268"/>
        <v>33.422300000000924</v>
      </c>
      <c r="D605" s="306">
        <f t="shared" ca="1" si="269"/>
        <v>-0.7136945776597825</v>
      </c>
      <c r="E605" s="307">
        <f t="shared" ca="1" si="270"/>
        <v>-1.213226816885058</v>
      </c>
      <c r="F605" s="304">
        <f t="shared" ca="1" si="271"/>
        <v>1.4075792195787864</v>
      </c>
      <c r="G605" s="306">
        <f t="shared" ca="1" si="272"/>
        <v>8.6081729643487517</v>
      </c>
      <c r="H605" s="307">
        <f t="shared" ca="1" si="273"/>
        <v>-103.69030807627394</v>
      </c>
      <c r="I605" s="304">
        <f t="shared" ca="1" si="274"/>
        <v>104.04701163770513</v>
      </c>
      <c r="J605" s="306">
        <f t="shared" ca="1" si="275"/>
        <v>717.43751684692904</v>
      </c>
      <c r="K605" s="307">
        <f t="shared" ca="1" si="276"/>
        <v>-10.412042592884118</v>
      </c>
      <c r="L605" s="304">
        <f t="shared" ca="1" si="261"/>
        <v>717.51306692661956</v>
      </c>
      <c r="M605" s="306">
        <f t="shared" ca="1" si="277"/>
        <v>-1.4879681566324547</v>
      </c>
      <c r="N605" s="304">
        <f t="shared" ca="1" si="278"/>
        <v>-85.254295424900675</v>
      </c>
      <c r="P605" s="310">
        <f t="shared" ca="1" si="279"/>
        <v>23</v>
      </c>
      <c r="Q605" s="304">
        <f t="shared" ca="1" si="280"/>
        <v>0</v>
      </c>
      <c r="R605" s="306">
        <f t="shared" ca="1" si="281"/>
        <v>0</v>
      </c>
      <c r="S605" s="307">
        <f t="shared" ca="1" si="282"/>
        <v>4.9930000000000021</v>
      </c>
      <c r="T605" s="304">
        <f t="shared" ca="1" si="262"/>
        <v>48.981330000000021</v>
      </c>
      <c r="U605" s="311">
        <f t="shared" ca="1" si="263"/>
        <v>0</v>
      </c>
      <c r="V605" s="306">
        <f t="shared" ca="1" si="264"/>
        <v>1.2262761395786108</v>
      </c>
      <c r="W605" s="304">
        <f t="shared" ca="1" si="265"/>
        <v>43.07149233964617</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1.150020440610577</v>
      </c>
      <c r="AH605" s="304">
        <f t="shared" ca="1" si="289"/>
        <v>-8.6263473795173127</v>
      </c>
    </row>
    <row r="606" spans="1:34" x14ac:dyDescent="0.2">
      <c r="A606" s="347">
        <f t="shared" ca="1" si="267"/>
        <v>1E-4</v>
      </c>
      <c r="B606" s="304">
        <f t="shared" ca="1" si="268"/>
        <v>33.422400000000927</v>
      </c>
      <c r="D606" s="306">
        <f t="shared" ca="1" si="269"/>
        <v>-0.71369018940250761</v>
      </c>
      <c r="E606" s="307">
        <f t="shared" ca="1" si="270"/>
        <v>-1.2131983422443895</v>
      </c>
      <c r="F606" s="304">
        <f t="shared" ca="1" si="271"/>
        <v>1.4075524516244224</v>
      </c>
      <c r="G606" s="306">
        <f t="shared" ca="1" si="272"/>
        <v>8.6081015953298117</v>
      </c>
      <c r="H606" s="307">
        <f t="shared" ca="1" si="273"/>
        <v>-103.69042939610816</v>
      </c>
      <c r="I606" s="304">
        <f t="shared" ca="1" si="274"/>
        <v>104.04712663704274</v>
      </c>
      <c r="J606" s="306">
        <f t="shared" ca="1" si="275"/>
        <v>717.43751684692904</v>
      </c>
      <c r="K606" s="307">
        <f t="shared" ca="1" si="276"/>
        <v>-10.422411629757738</v>
      </c>
      <c r="L606" s="304">
        <f t="shared" ca="1" si="261"/>
        <v>717.51321746966289</v>
      </c>
      <c r="M606" s="306">
        <f t="shared" ca="1" si="277"/>
        <v>-1.4879689366785902</v>
      </c>
      <c r="N606" s="304">
        <f t="shared" ca="1" si="278"/>
        <v>-85.25434011825206</v>
      </c>
      <c r="P606" s="310">
        <f t="shared" ca="1" si="279"/>
        <v>23</v>
      </c>
      <c r="Q606" s="304">
        <f t="shared" ca="1" si="280"/>
        <v>0</v>
      </c>
      <c r="R606" s="306">
        <f t="shared" ca="1" si="281"/>
        <v>0</v>
      </c>
      <c r="S606" s="307">
        <f t="shared" ca="1" si="282"/>
        <v>4.9930000000000021</v>
      </c>
      <c r="T606" s="304">
        <f t="shared" ca="1" si="262"/>
        <v>48.981330000000021</v>
      </c>
      <c r="U606" s="311">
        <f t="shared" ca="1" si="263"/>
        <v>0</v>
      </c>
      <c r="V606" s="306">
        <f t="shared" ca="1" si="264"/>
        <v>1.226277411109866</v>
      </c>
      <c r="W606" s="304">
        <f t="shared" ca="1" si="265"/>
        <v>43.071632211496699</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1.1499930597550119</v>
      </c>
      <c r="AH606" s="304">
        <f t="shared" ca="1" si="289"/>
        <v>-8.6263753934801031</v>
      </c>
    </row>
    <row r="607" spans="1:34" x14ac:dyDescent="0.2">
      <c r="A607" s="347">
        <f t="shared" ca="1" si="267"/>
        <v>1E-4</v>
      </c>
      <c r="B607" s="304">
        <f t="shared" ca="1" si="268"/>
        <v>33.42250000000093</v>
      </c>
      <c r="D607" s="306">
        <f t="shared" ca="1" si="269"/>
        <v>-0.71368580114075209</v>
      </c>
      <c r="E607" s="307">
        <f t="shared" ca="1" si="270"/>
        <v>-1.213169867983563</v>
      </c>
      <c r="F607" s="304">
        <f t="shared" ca="1" si="271"/>
        <v>1.4075256840758441</v>
      </c>
      <c r="G607" s="306">
        <f t="shared" ca="1" si="272"/>
        <v>8.6080302267496975</v>
      </c>
      <c r="H607" s="307">
        <f t="shared" ca="1" si="273"/>
        <v>-103.69055071309495</v>
      </c>
      <c r="I607" s="304">
        <f t="shared" ca="1" si="274"/>
        <v>104.04724163364233</v>
      </c>
      <c r="J607" s="306">
        <f t="shared" ca="1" si="275"/>
        <v>717.43751684692904</v>
      </c>
      <c r="K607" s="307">
        <f t="shared" ca="1" si="276"/>
        <v>-10.432780678763198</v>
      </c>
      <c r="L607" s="304">
        <f t="shared" ca="1" si="261"/>
        <v>717.51336816269759</v>
      </c>
      <c r="M607" s="306">
        <f t="shared" ca="1" si="277"/>
        <v>-1.487969716716534</v>
      </c>
      <c r="N607" s="304">
        <f t="shared" ca="1" si="278"/>
        <v>-85.254384811134102</v>
      </c>
      <c r="P607" s="310">
        <f t="shared" ca="1" si="279"/>
        <v>23</v>
      </c>
      <c r="Q607" s="304">
        <f t="shared" ca="1" si="280"/>
        <v>0</v>
      </c>
      <c r="R607" s="306">
        <f t="shared" ca="1" si="281"/>
        <v>0</v>
      </c>
      <c r="S607" s="307">
        <f t="shared" ca="1" si="282"/>
        <v>4.9930000000000021</v>
      </c>
      <c r="T607" s="304">
        <f t="shared" ca="1" si="262"/>
        <v>48.981330000000021</v>
      </c>
      <c r="U607" s="311">
        <f t="shared" ca="1" si="263"/>
        <v>0</v>
      </c>
      <c r="V607" s="306">
        <f t="shared" ca="1" si="264"/>
        <v>1.2262786826439276</v>
      </c>
      <c r="W607" s="304">
        <f t="shared" ca="1" si="265"/>
        <v>43.071772081481612</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1.1499656792605144</v>
      </c>
      <c r="AH607" s="304">
        <f t="shared" ca="1" si="289"/>
        <v>-8.6264034070692333</v>
      </c>
    </row>
    <row r="608" spans="1:34" x14ac:dyDescent="0.2">
      <c r="A608" s="347">
        <f t="shared" ca="1" si="267"/>
        <v>1E-4</v>
      </c>
      <c r="B608" s="304">
        <f t="shared" ca="1" si="268"/>
        <v>33.422600000000934</v>
      </c>
      <c r="D608" s="306">
        <f t="shared" ca="1" si="269"/>
        <v>-0.71368141287451836</v>
      </c>
      <c r="E608" s="307">
        <f t="shared" ca="1" si="270"/>
        <v>-1.2131413941025624</v>
      </c>
      <c r="F608" s="304">
        <f t="shared" ca="1" si="271"/>
        <v>1.4074989169330387</v>
      </c>
      <c r="G608" s="306">
        <f t="shared" ca="1" si="272"/>
        <v>8.6079588586084093</v>
      </c>
      <c r="H608" s="307">
        <f t="shared" ca="1" si="273"/>
        <v>-103.69067202723436</v>
      </c>
      <c r="I608" s="304">
        <f t="shared" ca="1" si="274"/>
        <v>104.04735662750387</v>
      </c>
      <c r="J608" s="306">
        <f t="shared" ca="1" si="275"/>
        <v>717.43751684692904</v>
      </c>
      <c r="K608" s="307">
        <f t="shared" ca="1" si="276"/>
        <v>-10.443149739900214</v>
      </c>
      <c r="L608" s="304">
        <f t="shared" ca="1" si="261"/>
        <v>717.51351900572411</v>
      </c>
      <c r="M608" s="306">
        <f t="shared" ca="1" si="277"/>
        <v>-1.4879704967462866</v>
      </c>
      <c r="N608" s="304">
        <f t="shared" ca="1" si="278"/>
        <v>-85.254429503546817</v>
      </c>
      <c r="P608" s="310">
        <f t="shared" ca="1" si="279"/>
        <v>23</v>
      </c>
      <c r="Q608" s="304">
        <f t="shared" ca="1" si="280"/>
        <v>0</v>
      </c>
      <c r="R608" s="306">
        <f t="shared" ca="1" si="281"/>
        <v>0</v>
      </c>
      <c r="S608" s="307">
        <f t="shared" ca="1" si="282"/>
        <v>4.9930000000000021</v>
      </c>
      <c r="T608" s="304">
        <f t="shared" ca="1" si="262"/>
        <v>48.981330000000021</v>
      </c>
      <c r="U608" s="311">
        <f t="shared" ca="1" si="263"/>
        <v>0</v>
      </c>
      <c r="V608" s="306">
        <f t="shared" ca="1" si="264"/>
        <v>1.2262799541807965</v>
      </c>
      <c r="W608" s="304">
        <f t="shared" ca="1" si="265"/>
        <v>43.071911949600889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1.1499382991270615</v>
      </c>
      <c r="AH608" s="304">
        <f t="shared" ca="1" si="289"/>
        <v>-8.6264314202847174</v>
      </c>
    </row>
    <row r="609" spans="1:34" x14ac:dyDescent="0.2">
      <c r="A609" s="347">
        <f t="shared" ca="1" si="267"/>
        <v>1E-4</v>
      </c>
      <c r="B609" s="304">
        <f t="shared" ca="1" si="268"/>
        <v>33.422700000000937</v>
      </c>
      <c r="D609" s="306">
        <f t="shared" ca="1" si="269"/>
        <v>-0.71367702460380422</v>
      </c>
      <c r="E609" s="307">
        <f t="shared" ca="1" si="270"/>
        <v>-1.2131129206013913</v>
      </c>
      <c r="F609" s="304">
        <f t="shared" ca="1" si="271"/>
        <v>1.4074721501960088</v>
      </c>
      <c r="G609" s="306">
        <f t="shared" ca="1" si="272"/>
        <v>8.6078874909059486</v>
      </c>
      <c r="H609" s="307">
        <f t="shared" ca="1" si="273"/>
        <v>-103.69079333852642</v>
      </c>
      <c r="I609" s="304">
        <f t="shared" ca="1" si="274"/>
        <v>104.04747161862748</v>
      </c>
      <c r="J609" s="306">
        <f t="shared" ca="1" si="275"/>
        <v>717.43751684692904</v>
      </c>
      <c r="K609" s="307">
        <f t="shared" ca="1" si="276"/>
        <v>-10.453518813168502</v>
      </c>
      <c r="L609" s="304">
        <f t="shared" ca="1" si="261"/>
        <v>717.5136699987429</v>
      </c>
      <c r="M609" s="306">
        <f t="shared" ca="1" si="277"/>
        <v>-1.4879712767678479</v>
      </c>
      <c r="N609" s="304">
        <f t="shared" ca="1" si="278"/>
        <v>-85.254474195490204</v>
      </c>
      <c r="P609" s="310">
        <f t="shared" ca="1" si="279"/>
        <v>23</v>
      </c>
      <c r="Q609" s="304">
        <f t="shared" ca="1" si="280"/>
        <v>0</v>
      </c>
      <c r="R609" s="306">
        <f t="shared" ca="1" si="281"/>
        <v>0</v>
      </c>
      <c r="S609" s="307">
        <f t="shared" ca="1" si="282"/>
        <v>4.9930000000000021</v>
      </c>
      <c r="T609" s="304">
        <f t="shared" ca="1" si="262"/>
        <v>48.981330000000021</v>
      </c>
      <c r="U609" s="311">
        <f t="shared" ca="1" si="263"/>
        <v>0</v>
      </c>
      <c r="V609" s="306">
        <f t="shared" ca="1" si="264"/>
        <v>1.2262812257204716</v>
      </c>
      <c r="W609" s="304">
        <f t="shared" ca="1" si="265"/>
        <v>43.072051815854572</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1.1499109193546655</v>
      </c>
      <c r="AH609" s="304">
        <f t="shared" ca="1" si="289"/>
        <v>-8.6264594331265521</v>
      </c>
    </row>
    <row r="610" spans="1:34" x14ac:dyDescent="0.2">
      <c r="A610" s="347">
        <f t="shared" ca="1" si="267"/>
        <v>1E-4</v>
      </c>
      <c r="B610" s="304">
        <f t="shared" ca="1" si="268"/>
        <v>33.42280000000094</v>
      </c>
      <c r="D610" s="306">
        <f t="shared" ca="1" si="269"/>
        <v>-0.71367263632861133</v>
      </c>
      <c r="E610" s="307">
        <f t="shared" ca="1" si="270"/>
        <v>-1.2130844474800462</v>
      </c>
      <c r="F610" s="304">
        <f t="shared" ca="1" si="271"/>
        <v>1.407445383864752</v>
      </c>
      <c r="G610" s="306">
        <f t="shared" ca="1" si="272"/>
        <v>8.6078161236423156</v>
      </c>
      <c r="H610" s="307">
        <f t="shared" ca="1" si="273"/>
        <v>-103.69091464697117</v>
      </c>
      <c r="I610" s="304">
        <f t="shared" ca="1" si="274"/>
        <v>104.04758660701313</v>
      </c>
      <c r="J610" s="306">
        <f t="shared" ca="1" si="275"/>
        <v>717.43751684692904</v>
      </c>
      <c r="K610" s="307">
        <f t="shared" ca="1" si="276"/>
        <v>-10.463887898567776</v>
      </c>
      <c r="L610" s="304">
        <f t="shared" ca="1" si="261"/>
        <v>717.51382114175431</v>
      </c>
      <c r="M610" s="306">
        <f t="shared" ca="1" si="277"/>
        <v>-1.487972056781218</v>
      </c>
      <c r="N610" s="304">
        <f t="shared" ca="1" si="278"/>
        <v>-85.254518886964277</v>
      </c>
      <c r="P610" s="310">
        <f t="shared" ca="1" si="279"/>
        <v>23</v>
      </c>
      <c r="Q610" s="304">
        <f t="shared" ca="1" si="280"/>
        <v>0</v>
      </c>
      <c r="R610" s="306">
        <f t="shared" ca="1" si="281"/>
        <v>0</v>
      </c>
      <c r="S610" s="307">
        <f t="shared" ca="1" si="282"/>
        <v>4.9930000000000021</v>
      </c>
      <c r="T610" s="304">
        <f t="shared" ca="1" si="262"/>
        <v>48.981330000000021</v>
      </c>
      <c r="U610" s="311">
        <f t="shared" ca="1" si="263"/>
        <v>0</v>
      </c>
      <c r="V610" s="306">
        <f t="shared" ca="1" si="264"/>
        <v>1.2262824972629542</v>
      </c>
      <c r="W610" s="304">
        <f t="shared" ca="1" si="265"/>
        <v>43.072191680242696</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1.1498835399433158</v>
      </c>
      <c r="AH610" s="304">
        <f t="shared" ca="1" si="289"/>
        <v>-8.6264874455947425</v>
      </c>
    </row>
    <row r="611" spans="1:34" x14ac:dyDescent="0.2">
      <c r="A611" s="347">
        <f t="shared" ca="1" si="267"/>
        <v>1E-4</v>
      </c>
      <c r="B611" s="304">
        <f t="shared" ca="1" si="268"/>
        <v>33.422900000000944</v>
      </c>
      <c r="D611" s="306">
        <f t="shared" ca="1" si="269"/>
        <v>-0.71366824804894247</v>
      </c>
      <c r="E611" s="307">
        <f t="shared" ca="1" si="270"/>
        <v>-1.213055974738511</v>
      </c>
      <c r="F611" s="304">
        <f t="shared" ca="1" si="271"/>
        <v>1.4074186179392563</v>
      </c>
      <c r="G611" s="306">
        <f t="shared" ca="1" si="272"/>
        <v>8.6077447568175103</v>
      </c>
      <c r="H611" s="307">
        <f t="shared" ca="1" si="273"/>
        <v>-103.69103595256864</v>
      </c>
      <c r="I611" s="304">
        <f t="shared" ca="1" si="274"/>
        <v>104.04770159266086</v>
      </c>
      <c r="J611" s="306">
        <f t="shared" ca="1" si="275"/>
        <v>717.43751684692904</v>
      </c>
      <c r="K611" s="307">
        <f t="shared" ca="1" si="276"/>
        <v>-10.474256996097754</v>
      </c>
      <c r="L611" s="304">
        <f t="shared" ca="1" si="261"/>
        <v>717.5139724347589</v>
      </c>
      <c r="M611" s="306">
        <f t="shared" ca="1" si="277"/>
        <v>-1.4879728367863971</v>
      </c>
      <c r="N611" s="304">
        <f t="shared" ca="1" si="278"/>
        <v>-85.254563577969037</v>
      </c>
      <c r="P611" s="310">
        <f t="shared" ca="1" si="279"/>
        <v>23</v>
      </c>
      <c r="Q611" s="304">
        <f t="shared" ca="1" si="280"/>
        <v>0</v>
      </c>
      <c r="R611" s="306">
        <f t="shared" ca="1" si="281"/>
        <v>0</v>
      </c>
      <c r="S611" s="307">
        <f t="shared" ca="1" si="282"/>
        <v>4.9930000000000021</v>
      </c>
      <c r="T611" s="304">
        <f t="shared" ca="1" si="262"/>
        <v>48.981330000000021</v>
      </c>
      <c r="U611" s="311">
        <f t="shared" ca="1" si="263"/>
        <v>0</v>
      </c>
      <c r="V611" s="306">
        <f t="shared" ca="1" si="264"/>
        <v>1.2262837688082433</v>
      </c>
      <c r="W611" s="304">
        <f t="shared" ca="1" si="265"/>
        <v>43.072331542765198</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1.1498561608930018</v>
      </c>
      <c r="AH611" s="304">
        <f t="shared" ca="1" si="289"/>
        <v>-8.6265154576893011</v>
      </c>
    </row>
    <row r="612" spans="1:34" x14ac:dyDescent="0.2">
      <c r="A612" s="347">
        <f t="shared" ca="1" si="267"/>
        <v>1E-4</v>
      </c>
      <c r="B612" s="304">
        <f t="shared" ca="1" si="268"/>
        <v>33.423000000000947</v>
      </c>
      <c r="D612" s="306">
        <f t="shared" ca="1" si="269"/>
        <v>-0.71366385976479596</v>
      </c>
      <c r="E612" s="307">
        <f t="shared" ca="1" si="270"/>
        <v>-1.2130275023768071</v>
      </c>
      <c r="F612" s="304">
        <f t="shared" ca="1" si="271"/>
        <v>1.407391852419539</v>
      </c>
      <c r="G612" s="306">
        <f t="shared" ca="1" si="272"/>
        <v>8.6076733904315343</v>
      </c>
      <c r="H612" s="307">
        <f t="shared" ca="1" si="273"/>
        <v>-103.69115725531888</v>
      </c>
      <c r="I612" s="304">
        <f t="shared" ca="1" si="274"/>
        <v>104.04781657557074</v>
      </c>
      <c r="J612" s="306">
        <f t="shared" ca="1" si="275"/>
        <v>717.43751684692904</v>
      </c>
      <c r="K612" s="307">
        <f t="shared" ca="1" si="276"/>
        <v>-10.484626105758148</v>
      </c>
      <c r="L612" s="304">
        <f t="shared" ca="1" si="261"/>
        <v>717.5141238777569</v>
      </c>
      <c r="M612" s="306">
        <f t="shared" ca="1" si="277"/>
        <v>-1.4879736167833852</v>
      </c>
      <c r="N612" s="304">
        <f t="shared" ca="1" si="278"/>
        <v>-85.254608268504498</v>
      </c>
      <c r="P612" s="310">
        <f t="shared" ca="1" si="279"/>
        <v>23</v>
      </c>
      <c r="Q612" s="304">
        <f t="shared" ca="1" si="280"/>
        <v>0</v>
      </c>
      <c r="R612" s="306">
        <f t="shared" ca="1" si="281"/>
        <v>0</v>
      </c>
      <c r="S612" s="307">
        <f t="shared" ca="1" si="282"/>
        <v>4.9930000000000021</v>
      </c>
      <c r="T612" s="304">
        <f t="shared" ca="1" si="262"/>
        <v>48.981330000000021</v>
      </c>
      <c r="U612" s="311">
        <f t="shared" ca="1" si="263"/>
        <v>0</v>
      </c>
      <c r="V612" s="306">
        <f t="shared" ca="1" si="264"/>
        <v>1.2262850403563388</v>
      </c>
      <c r="W612" s="304">
        <f t="shared" ca="1" si="265"/>
        <v>43.072471403422156</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1.1498287822037412</v>
      </c>
      <c r="AH612" s="304">
        <f t="shared" ca="1" si="289"/>
        <v>-8.6265434694102101</v>
      </c>
    </row>
    <row r="613" spans="1:34" x14ac:dyDescent="0.2">
      <c r="A613" s="347">
        <f t="shared" ca="1" si="267"/>
        <v>1E-4</v>
      </c>
      <c r="B613" s="304">
        <f t="shared" ca="1" si="268"/>
        <v>33.42310000000095</v>
      </c>
      <c r="D613" s="306">
        <f t="shared" ca="1" si="269"/>
        <v>-0.71365947147617448</v>
      </c>
      <c r="E613" s="307">
        <f t="shared" ca="1" si="270"/>
        <v>-1.212999030394915</v>
      </c>
      <c r="F613" s="304">
        <f t="shared" ca="1" si="271"/>
        <v>1.407365087305585</v>
      </c>
      <c r="G613" s="306">
        <f t="shared" ca="1" si="272"/>
        <v>8.607602024484386</v>
      </c>
      <c r="H613" s="307">
        <f t="shared" ca="1" si="273"/>
        <v>-103.69127855522193</v>
      </c>
      <c r="I613" s="304">
        <f t="shared" ca="1" si="274"/>
        <v>104.04793155574278</v>
      </c>
      <c r="J613" s="306">
        <f t="shared" ca="1" si="275"/>
        <v>717.43751684692904</v>
      </c>
      <c r="K613" s="307">
        <f t="shared" ca="1" si="276"/>
        <v>-10.494995227548674</v>
      </c>
      <c r="L613" s="304">
        <f t="shared" ca="1" si="261"/>
        <v>717.514275470749</v>
      </c>
      <c r="M613" s="306">
        <f t="shared" ca="1" si="277"/>
        <v>-1.4879743967721826</v>
      </c>
      <c r="N613" s="304">
        <f t="shared" ca="1" si="278"/>
        <v>-85.254652958570645</v>
      </c>
      <c r="P613" s="310">
        <f t="shared" ca="1" si="279"/>
        <v>23</v>
      </c>
      <c r="Q613" s="304">
        <f t="shared" ca="1" si="280"/>
        <v>0</v>
      </c>
      <c r="R613" s="306">
        <f t="shared" ca="1" si="281"/>
        <v>0</v>
      </c>
      <c r="S613" s="307">
        <f t="shared" ca="1" si="282"/>
        <v>4.9930000000000021</v>
      </c>
      <c r="T613" s="304">
        <f t="shared" ca="1" si="262"/>
        <v>48.981330000000021</v>
      </c>
      <c r="U613" s="311">
        <f t="shared" ca="1" si="263"/>
        <v>0</v>
      </c>
      <c r="V613" s="306">
        <f t="shared" ca="1" si="264"/>
        <v>1.2262863119072411</v>
      </c>
      <c r="W613" s="304">
        <f t="shared" ca="1" si="265"/>
        <v>43.07261126221357</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1.149801403875518</v>
      </c>
      <c r="AH613" s="304">
        <f t="shared" ca="1" si="289"/>
        <v>-8.6265714807574874</v>
      </c>
    </row>
    <row r="614" spans="1:34" x14ac:dyDescent="0.2">
      <c r="A614" s="347">
        <f t="shared" ca="1" si="267"/>
        <v>1E-4</v>
      </c>
      <c r="B614" s="304">
        <f t="shared" ca="1" si="268"/>
        <v>33.423200000000953</v>
      </c>
      <c r="D614" s="306">
        <f t="shared" ca="1" si="269"/>
        <v>-0.71365508318307824</v>
      </c>
      <c r="E614" s="307">
        <f t="shared" ca="1" si="270"/>
        <v>-1.2129705587928328</v>
      </c>
      <c r="F614" s="304">
        <f t="shared" ca="1" si="271"/>
        <v>1.4073383225973928</v>
      </c>
      <c r="G614" s="306">
        <f t="shared" ca="1" si="272"/>
        <v>8.6075306589760672</v>
      </c>
      <c r="H614" s="307">
        <f t="shared" ca="1" si="273"/>
        <v>-103.69139985227781</v>
      </c>
      <c r="I614" s="304">
        <f t="shared" ca="1" si="274"/>
        <v>104.04804653317703</v>
      </c>
      <c r="J614" s="306">
        <f t="shared" ca="1" si="275"/>
        <v>717.43751684692904</v>
      </c>
      <c r="K614" s="307">
        <f t="shared" ca="1" si="276"/>
        <v>-10.505364361469049</v>
      </c>
      <c r="L614" s="304">
        <f t="shared" ca="1" si="261"/>
        <v>717.51442721373542</v>
      </c>
      <c r="M614" s="306">
        <f t="shared" ca="1" si="277"/>
        <v>-1.4879751767527891</v>
      </c>
      <c r="N614" s="304">
        <f t="shared" ca="1" si="278"/>
        <v>-85.254697648167507</v>
      </c>
      <c r="P614" s="310">
        <f t="shared" ca="1" si="279"/>
        <v>23</v>
      </c>
      <c r="Q614" s="304">
        <f t="shared" ca="1" si="280"/>
        <v>0</v>
      </c>
      <c r="R614" s="306">
        <f t="shared" ca="1" si="281"/>
        <v>0</v>
      </c>
      <c r="S614" s="307">
        <f t="shared" ca="1" si="282"/>
        <v>4.9930000000000021</v>
      </c>
      <c r="T614" s="304">
        <f t="shared" ca="1" si="262"/>
        <v>48.981330000000021</v>
      </c>
      <c r="U614" s="311">
        <f t="shared" ca="1" si="263"/>
        <v>0</v>
      </c>
      <c r="V614" s="306">
        <f t="shared" ca="1" si="264"/>
        <v>1.2262875834609503</v>
      </c>
      <c r="W614" s="304">
        <f t="shared" ca="1" si="265"/>
        <v>43.072751119139468</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1.1497740259083287</v>
      </c>
      <c r="AH614" s="304">
        <f t="shared" ca="1" si="289"/>
        <v>-8.6265994917311346</v>
      </c>
    </row>
    <row r="615" spans="1:34" x14ac:dyDescent="0.2">
      <c r="A615" s="347">
        <f t="shared" ca="1" si="267"/>
        <v>1E-4</v>
      </c>
      <c r="B615" s="304">
        <f t="shared" ca="1" si="268"/>
        <v>33.423300000000957</v>
      </c>
      <c r="D615" s="306">
        <f t="shared" ca="1" si="269"/>
        <v>-0.7136506948855087</v>
      </c>
      <c r="E615" s="307">
        <f t="shared" ca="1" si="270"/>
        <v>-1.2129420875705588</v>
      </c>
      <c r="F615" s="304">
        <f t="shared" ca="1" si="271"/>
        <v>1.407311558294962</v>
      </c>
      <c r="G615" s="306">
        <f t="shared" ca="1" si="272"/>
        <v>8.6074592939065795</v>
      </c>
      <c r="H615" s="307">
        <f t="shared" ca="1" si="273"/>
        <v>-103.69152114648656</v>
      </c>
      <c r="I615" s="304">
        <f t="shared" ca="1" si="274"/>
        <v>104.0481615078735</v>
      </c>
      <c r="J615" s="306">
        <f t="shared" ca="1" si="275"/>
        <v>717.43751684692904</v>
      </c>
      <c r="K615" s="307">
        <f t="shared" ca="1" si="276"/>
        <v>-10.515733507518988</v>
      </c>
      <c r="L615" s="304">
        <f t="shared" ca="1" si="261"/>
        <v>717.51457910671661</v>
      </c>
      <c r="M615" s="306">
        <f t="shared" ca="1" si="277"/>
        <v>-1.4879759567252051</v>
      </c>
      <c r="N615" s="304">
        <f t="shared" ca="1" si="278"/>
        <v>-85.25474233729507</v>
      </c>
      <c r="P615" s="310">
        <f t="shared" ca="1" si="279"/>
        <v>23</v>
      </c>
      <c r="Q615" s="304">
        <f t="shared" ca="1" si="280"/>
        <v>0</v>
      </c>
      <c r="R615" s="306">
        <f t="shared" ca="1" si="281"/>
        <v>0</v>
      </c>
      <c r="S615" s="307">
        <f t="shared" ca="1" si="282"/>
        <v>4.9930000000000021</v>
      </c>
      <c r="T615" s="304">
        <f t="shared" ca="1" si="262"/>
        <v>48.981330000000021</v>
      </c>
      <c r="U615" s="311">
        <f t="shared" ca="1" si="263"/>
        <v>0</v>
      </c>
      <c r="V615" s="306">
        <f t="shared" ca="1" si="264"/>
        <v>1.226288855017466</v>
      </c>
      <c r="W615" s="304">
        <f t="shared" ca="1" si="265"/>
        <v>43.072890974199829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1.1497466483021714</v>
      </c>
      <c r="AH615" s="304">
        <f t="shared" ca="1" si="289"/>
        <v>-8.6266275023311536</v>
      </c>
    </row>
    <row r="616" spans="1:34" x14ac:dyDescent="0.2">
      <c r="A616" s="347">
        <f t="shared" ca="1" si="267"/>
        <v>1E-4</v>
      </c>
      <c r="B616" s="304">
        <f t="shared" ca="1" si="268"/>
        <v>33.42340000000096</v>
      </c>
      <c r="D616" s="306">
        <f t="shared" ca="1" si="269"/>
        <v>-0.71364630658346562</v>
      </c>
      <c r="E616" s="307">
        <f t="shared" ca="1" si="270"/>
        <v>-1.2129136167280947</v>
      </c>
      <c r="F616" s="304">
        <f t="shared" ca="1" si="271"/>
        <v>1.4072847943982942</v>
      </c>
      <c r="G616" s="306">
        <f t="shared" ca="1" si="272"/>
        <v>8.6073879292759212</v>
      </c>
      <c r="H616" s="307">
        <f t="shared" ca="1" si="273"/>
        <v>-103.69164243784824</v>
      </c>
      <c r="I616" s="304">
        <f t="shared" ca="1" si="274"/>
        <v>104.04827647983227</v>
      </c>
      <c r="J616" s="306">
        <f t="shared" ca="1" si="275"/>
        <v>717.43751684692904</v>
      </c>
      <c r="K616" s="307">
        <f t="shared" ca="1" si="276"/>
        <v>-10.526102665698204</v>
      </c>
      <c r="L616" s="304">
        <f t="shared" ca="1" si="261"/>
        <v>717.51473114969315</v>
      </c>
      <c r="M616" s="306">
        <f t="shared" ca="1" si="277"/>
        <v>-1.4879767366894305</v>
      </c>
      <c r="N616" s="304">
        <f t="shared" ca="1" si="278"/>
        <v>-85.254787025953362</v>
      </c>
      <c r="P616" s="310">
        <f t="shared" ca="1" si="279"/>
        <v>23</v>
      </c>
      <c r="Q616" s="304">
        <f t="shared" ca="1" si="280"/>
        <v>0</v>
      </c>
      <c r="R616" s="306">
        <f t="shared" ca="1" si="281"/>
        <v>0</v>
      </c>
      <c r="S616" s="307">
        <f t="shared" ca="1" si="282"/>
        <v>4.9930000000000021</v>
      </c>
      <c r="T616" s="304">
        <f t="shared" ca="1" si="262"/>
        <v>48.981330000000021</v>
      </c>
      <c r="U616" s="311">
        <f t="shared" ca="1" si="263"/>
        <v>0</v>
      </c>
      <c r="V616" s="306">
        <f t="shared" ca="1" si="264"/>
        <v>1.226290126576788</v>
      </c>
      <c r="W616" s="304">
        <f t="shared" ca="1" si="265"/>
        <v>43.07303082739471</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1.1497192710570534</v>
      </c>
      <c r="AH616" s="304">
        <f t="shared" ca="1" si="289"/>
        <v>-8.6266555125575426</v>
      </c>
    </row>
    <row r="617" spans="1:34" x14ac:dyDescent="0.2">
      <c r="A617" s="347">
        <f t="shared" ca="1" si="267"/>
        <v>1E-4</v>
      </c>
      <c r="B617" s="304">
        <f t="shared" ca="1" si="268"/>
        <v>33.423500000000963</v>
      </c>
      <c r="D617" s="306">
        <f t="shared" ca="1" si="269"/>
        <v>-0.71364191827695111</v>
      </c>
      <c r="E617" s="307">
        <f t="shared" ca="1" si="270"/>
        <v>-1.21288514626543</v>
      </c>
      <c r="F617" s="304">
        <f t="shared" ca="1" si="271"/>
        <v>1.4072580309073812</v>
      </c>
      <c r="G617" s="306">
        <f t="shared" ca="1" si="272"/>
        <v>8.6073165650840942</v>
      </c>
      <c r="H617" s="307">
        <f t="shared" ca="1" si="273"/>
        <v>-103.69176372636286</v>
      </c>
      <c r="I617" s="304">
        <f t="shared" ca="1" si="274"/>
        <v>104.04839144905333</v>
      </c>
      <c r="J617" s="306">
        <f t="shared" ca="1" si="275"/>
        <v>717.43751684692904</v>
      </c>
      <c r="K617" s="307">
        <f t="shared" ca="1" si="276"/>
        <v>-10.536471836006415</v>
      </c>
      <c r="L617" s="304">
        <f t="shared" ca="1" si="261"/>
        <v>717.51488334266526</v>
      </c>
      <c r="M617" s="306">
        <f t="shared" ca="1" si="277"/>
        <v>-1.4879775166454656</v>
      </c>
      <c r="N617" s="304">
        <f t="shared" ca="1" si="278"/>
        <v>-85.254831714142384</v>
      </c>
      <c r="P617" s="310">
        <f t="shared" ca="1" si="279"/>
        <v>23</v>
      </c>
      <c r="Q617" s="304">
        <f t="shared" ca="1" si="280"/>
        <v>0</v>
      </c>
      <c r="R617" s="306">
        <f t="shared" ca="1" si="281"/>
        <v>0</v>
      </c>
      <c r="S617" s="307">
        <f t="shared" ca="1" si="282"/>
        <v>4.9930000000000021</v>
      </c>
      <c r="T617" s="304">
        <f t="shared" ca="1" si="262"/>
        <v>48.981330000000021</v>
      </c>
      <c r="U617" s="311">
        <f t="shared" ca="1" si="263"/>
        <v>0</v>
      </c>
      <c r="V617" s="306">
        <f t="shared" ca="1" si="264"/>
        <v>1.226291398138917</v>
      </c>
      <c r="W617" s="304">
        <f t="shared" ca="1" si="265"/>
        <v>43.073170678724097</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1.149691894172955</v>
      </c>
      <c r="AH617" s="304">
        <f t="shared" ca="1" si="289"/>
        <v>-8.6266835224103122</v>
      </c>
    </row>
    <row r="618" spans="1:34" x14ac:dyDescent="0.2">
      <c r="A618" s="347">
        <f t="shared" ca="1" si="267"/>
        <v>1E-4</v>
      </c>
      <c r="B618" s="304">
        <f t="shared" ca="1" si="268"/>
        <v>33.423600000000967</v>
      </c>
      <c r="D618" s="306">
        <f t="shared" ca="1" si="269"/>
        <v>-0.71363752996596486</v>
      </c>
      <c r="E618" s="307">
        <f t="shared" ca="1" si="270"/>
        <v>-1.2128566761825663</v>
      </c>
      <c r="F618" s="304">
        <f t="shared" ca="1" si="271"/>
        <v>1.4072312678222247</v>
      </c>
      <c r="G618" s="306">
        <f t="shared" ca="1" si="272"/>
        <v>8.6072452013310983</v>
      </c>
      <c r="H618" s="307">
        <f t="shared" ca="1" si="273"/>
        <v>-103.69188501203048</v>
      </c>
      <c r="I618" s="304">
        <f t="shared" ca="1" si="274"/>
        <v>104.04850641553674</v>
      </c>
      <c r="J618" s="306">
        <f t="shared" ca="1" si="275"/>
        <v>717.43751684692904</v>
      </c>
      <c r="K618" s="307">
        <f t="shared" ca="1" si="276"/>
        <v>-10.546841018443335</v>
      </c>
      <c r="L618" s="304">
        <f t="shared" ca="1" si="261"/>
        <v>717.51503568563351</v>
      </c>
      <c r="M618" s="306">
        <f t="shared" ca="1" si="277"/>
        <v>-1.4879782965933106</v>
      </c>
      <c r="N618" s="304">
        <f t="shared" ca="1" si="278"/>
        <v>-85.254876401862134</v>
      </c>
      <c r="P618" s="310">
        <f t="shared" ca="1" si="279"/>
        <v>23</v>
      </c>
      <c r="Q618" s="304">
        <f t="shared" ca="1" si="280"/>
        <v>0</v>
      </c>
      <c r="R618" s="306">
        <f t="shared" ca="1" si="281"/>
        <v>0</v>
      </c>
      <c r="S618" s="307">
        <f t="shared" ca="1" si="282"/>
        <v>4.9930000000000021</v>
      </c>
      <c r="T618" s="304">
        <f t="shared" ca="1" si="262"/>
        <v>48.981330000000021</v>
      </c>
      <c r="U618" s="311">
        <f t="shared" ca="1" si="263"/>
        <v>0</v>
      </c>
      <c r="V618" s="306">
        <f t="shared" ca="1" si="264"/>
        <v>1.2262926697038523</v>
      </c>
      <c r="W618" s="304">
        <f t="shared" ca="1" si="265"/>
        <v>43.073310528188017</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1.1496645176498888</v>
      </c>
      <c r="AH618" s="304">
        <f t="shared" ca="1" si="289"/>
        <v>-8.6267115318894607</v>
      </c>
    </row>
    <row r="619" spans="1:34" x14ac:dyDescent="0.2">
      <c r="A619" s="347">
        <f t="shared" ca="1" si="267"/>
        <v>1E-4</v>
      </c>
      <c r="B619" s="304">
        <f t="shared" ca="1" si="268"/>
        <v>33.42370000000097</v>
      </c>
      <c r="D619" s="306">
        <f t="shared" ca="1" si="269"/>
        <v>-0.71363314165050706</v>
      </c>
      <c r="E619" s="307">
        <f t="shared" ca="1" si="270"/>
        <v>-1.2128282064794984</v>
      </c>
      <c r="F619" s="304">
        <f t="shared" ca="1" si="271"/>
        <v>1.4072045051428201</v>
      </c>
      <c r="G619" s="306">
        <f t="shared" ca="1" si="272"/>
        <v>8.6071738380169336</v>
      </c>
      <c r="H619" s="307">
        <f t="shared" ca="1" si="273"/>
        <v>-103.69200629485113</v>
      </c>
      <c r="I619" s="304">
        <f t="shared" ca="1" si="274"/>
        <v>104.04862137928254</v>
      </c>
      <c r="J619" s="306">
        <f t="shared" ca="1" si="275"/>
        <v>717.43751684692904</v>
      </c>
      <c r="K619" s="307">
        <f t="shared" ca="1" si="276"/>
        <v>-10.557210213008679</v>
      </c>
      <c r="L619" s="304">
        <f t="shared" ca="1" si="261"/>
        <v>717.51518817859824</v>
      </c>
      <c r="M619" s="306">
        <f t="shared" ca="1" si="277"/>
        <v>-1.4879790765329655</v>
      </c>
      <c r="N619" s="304">
        <f t="shared" ca="1" si="278"/>
        <v>-85.254921089112642</v>
      </c>
      <c r="P619" s="310">
        <f t="shared" ca="1" si="279"/>
        <v>23</v>
      </c>
      <c r="Q619" s="304">
        <f t="shared" ca="1" si="280"/>
        <v>0</v>
      </c>
      <c r="R619" s="306">
        <f t="shared" ca="1" si="281"/>
        <v>0</v>
      </c>
      <c r="S619" s="307">
        <f t="shared" ca="1" si="282"/>
        <v>4.9930000000000021</v>
      </c>
      <c r="T619" s="304">
        <f t="shared" ca="1" si="262"/>
        <v>48.981330000000021</v>
      </c>
      <c r="U619" s="311">
        <f t="shared" ca="1" si="263"/>
        <v>0</v>
      </c>
      <c r="V619" s="306">
        <f t="shared" ca="1" si="264"/>
        <v>1.2262939412715941</v>
      </c>
      <c r="W619" s="304">
        <f t="shared" ca="1" si="265"/>
        <v>43.073450375786486</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1.1496371414878421</v>
      </c>
      <c r="AH619" s="304">
        <f t="shared" ca="1" si="289"/>
        <v>-8.6267395409949934</v>
      </c>
    </row>
    <row r="620" spans="1:34" x14ac:dyDescent="0.2">
      <c r="A620" s="347">
        <f t="shared" ca="1" si="267"/>
        <v>1E-4</v>
      </c>
      <c r="B620" s="304">
        <f t="shared" ca="1" si="268"/>
        <v>33.423800000000973</v>
      </c>
      <c r="D620" s="306">
        <f t="shared" ca="1" si="269"/>
        <v>-0.71362875333057929</v>
      </c>
      <c r="E620" s="307">
        <f t="shared" ca="1" si="270"/>
        <v>-1.2127997371562227</v>
      </c>
      <c r="F620" s="304">
        <f t="shared" ca="1" si="271"/>
        <v>1.4071777428691656</v>
      </c>
      <c r="G620" s="306">
        <f t="shared" ca="1" si="272"/>
        <v>8.6071024751416001</v>
      </c>
      <c r="H620" s="307">
        <f t="shared" ca="1" si="273"/>
        <v>-103.69212757482484</v>
      </c>
      <c r="I620" s="304">
        <f t="shared" ca="1" si="274"/>
        <v>104.04873634029074</v>
      </c>
      <c r="J620" s="306">
        <f t="shared" ca="1" si="275"/>
        <v>717.43751684692904</v>
      </c>
      <c r="K620" s="307">
        <f t="shared" ca="1" si="276"/>
        <v>-10.567579419702163</v>
      </c>
      <c r="L620" s="304">
        <f t="shared" ca="1" si="261"/>
        <v>717.5153408215599</v>
      </c>
      <c r="M620" s="306">
        <f t="shared" ca="1" si="277"/>
        <v>-1.4879798564644302</v>
      </c>
      <c r="N620" s="304">
        <f t="shared" ca="1" si="278"/>
        <v>-85.254965775893879</v>
      </c>
      <c r="P620" s="310">
        <f t="shared" ca="1" si="279"/>
        <v>23</v>
      </c>
      <c r="Q620" s="304">
        <f t="shared" ca="1" si="280"/>
        <v>0</v>
      </c>
      <c r="R620" s="306">
        <f t="shared" ca="1" si="281"/>
        <v>0</v>
      </c>
      <c r="S620" s="307">
        <f t="shared" ca="1" si="282"/>
        <v>4.9930000000000021</v>
      </c>
      <c r="T620" s="304">
        <f t="shared" ca="1" si="262"/>
        <v>48.981330000000021</v>
      </c>
      <c r="U620" s="311">
        <f t="shared" ca="1" si="263"/>
        <v>0</v>
      </c>
      <c r="V620" s="306">
        <f t="shared" ca="1" si="264"/>
        <v>1.2262952128421423</v>
      </c>
      <c r="W620" s="304">
        <f t="shared" ca="1" si="265"/>
        <v>43.073590221519503</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1.1496097656868152</v>
      </c>
      <c r="AH620" s="304">
        <f t="shared" ca="1" si="289"/>
        <v>-8.6267675497269121</v>
      </c>
    </row>
    <row r="621" spans="1:34" x14ac:dyDescent="0.2">
      <c r="A621" s="347">
        <f t="shared" ca="1" si="267"/>
        <v>1E-4</v>
      </c>
      <c r="B621" s="304">
        <f t="shared" ca="1" si="268"/>
        <v>33.423900000000977</v>
      </c>
      <c r="D621" s="306">
        <f t="shared" ca="1" si="269"/>
        <v>-0.71362436500618309</v>
      </c>
      <c r="E621" s="307">
        <f t="shared" ca="1" si="270"/>
        <v>-1.2127712682127427</v>
      </c>
      <c r="F621" s="304">
        <f t="shared" ca="1" si="271"/>
        <v>1.407150981001265</v>
      </c>
      <c r="G621" s="306">
        <f t="shared" ca="1" si="272"/>
        <v>8.6070311127050996</v>
      </c>
      <c r="H621" s="307">
        <f t="shared" ca="1" si="273"/>
        <v>-103.69224885195166</v>
      </c>
      <c r="I621" s="304">
        <f t="shared" ca="1" si="274"/>
        <v>104.04885129856142</v>
      </c>
      <c r="J621" s="306">
        <f t="shared" ca="1" si="275"/>
        <v>717.43751684692904</v>
      </c>
      <c r="K621" s="307">
        <f t="shared" ca="1" si="276"/>
        <v>-10.577948638523502</v>
      </c>
      <c r="L621" s="304">
        <f t="shared" ca="1" si="261"/>
        <v>717.51549361451907</v>
      </c>
      <c r="M621" s="306">
        <f t="shared" ca="1" si="277"/>
        <v>-1.4879806363877051</v>
      </c>
      <c r="N621" s="304">
        <f t="shared" ca="1" si="278"/>
        <v>-85.255010462205874</v>
      </c>
      <c r="P621" s="310">
        <f t="shared" ca="1" si="279"/>
        <v>23</v>
      </c>
      <c r="Q621" s="304">
        <f t="shared" ca="1" si="280"/>
        <v>0</v>
      </c>
      <c r="R621" s="306">
        <f t="shared" ca="1" si="281"/>
        <v>0</v>
      </c>
      <c r="S621" s="307">
        <f t="shared" ca="1" si="282"/>
        <v>4.9930000000000021</v>
      </c>
      <c r="T621" s="304">
        <f t="shared" ca="1" si="262"/>
        <v>48.981330000000021</v>
      </c>
      <c r="U621" s="311">
        <f t="shared" ca="1" si="263"/>
        <v>0</v>
      </c>
      <c r="V621" s="306">
        <f t="shared" ca="1" si="264"/>
        <v>1.2262964844154969</v>
      </c>
      <c r="W621" s="304">
        <f t="shared" ca="1" si="265"/>
        <v>43.07373006538711</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1.1495823902468114</v>
      </c>
      <c r="AH621" s="304">
        <f t="shared" ca="1" si="289"/>
        <v>-8.6267955580852167</v>
      </c>
    </row>
    <row r="622" spans="1:34" x14ac:dyDescent="0.2">
      <c r="A622" s="347">
        <f t="shared" ca="1" si="267"/>
        <v>1E-4</v>
      </c>
      <c r="B622" s="304">
        <f t="shared" ca="1" si="268"/>
        <v>33.42400000000098</v>
      </c>
      <c r="D622" s="306">
        <f t="shared" ca="1" si="269"/>
        <v>-0.71361997667731913</v>
      </c>
      <c r="E622" s="307">
        <f t="shared" ca="1" si="270"/>
        <v>-1.2127427996490461</v>
      </c>
      <c r="F622" s="304">
        <f t="shared" ca="1" si="271"/>
        <v>1.407124219539108</v>
      </c>
      <c r="G622" s="306">
        <f t="shared" ca="1" si="272"/>
        <v>8.606959750707432</v>
      </c>
      <c r="H622" s="307">
        <f t="shared" ca="1" si="273"/>
        <v>-103.69237012623162</v>
      </c>
      <c r="I622" s="304">
        <f t="shared" ca="1" si="274"/>
        <v>104.04896625409457</v>
      </c>
      <c r="J622" s="306">
        <f t="shared" ca="1" si="275"/>
        <v>717.43751684692904</v>
      </c>
      <c r="K622" s="307">
        <f t="shared" ca="1" si="276"/>
        <v>-10.58831786947241</v>
      </c>
      <c r="L622" s="304">
        <f t="shared" ca="1" si="261"/>
        <v>717.51564655747586</v>
      </c>
      <c r="M622" s="306">
        <f t="shared" ca="1" si="277"/>
        <v>-1.48798141630279</v>
      </c>
      <c r="N622" s="304">
        <f t="shared" ca="1" si="278"/>
        <v>-85.255055148048612</v>
      </c>
      <c r="P622" s="310">
        <f t="shared" ca="1" si="279"/>
        <v>23</v>
      </c>
      <c r="Q622" s="304">
        <f t="shared" ca="1" si="280"/>
        <v>0</v>
      </c>
      <c r="R622" s="306">
        <f t="shared" ca="1" si="281"/>
        <v>0</v>
      </c>
      <c r="S622" s="307">
        <f t="shared" ca="1" si="282"/>
        <v>4.9930000000000021</v>
      </c>
      <c r="T622" s="304">
        <f t="shared" ca="1" si="262"/>
        <v>48.981330000000021</v>
      </c>
      <c r="U622" s="311">
        <f t="shared" ca="1" si="263"/>
        <v>0</v>
      </c>
      <c r="V622" s="306">
        <f t="shared" ca="1" si="264"/>
        <v>1.2262977559916581</v>
      </c>
      <c r="W622" s="304">
        <f t="shared" ca="1" si="265"/>
        <v>43.073869907389302</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1.1495550151678184</v>
      </c>
      <c r="AH622" s="304">
        <f t="shared" ca="1" si="289"/>
        <v>-8.6268235660699162</v>
      </c>
    </row>
    <row r="623" spans="1:34" x14ac:dyDescent="0.2">
      <c r="A623" s="347">
        <f t="shared" ca="1" si="267"/>
        <v>1E-4</v>
      </c>
      <c r="B623" s="304">
        <f t="shared" ca="1" si="268"/>
        <v>33.424100000000983</v>
      </c>
      <c r="D623" s="306">
        <f t="shared" ca="1" si="269"/>
        <v>-0.71361558834398875</v>
      </c>
      <c r="E623" s="307">
        <f t="shared" ca="1" si="270"/>
        <v>-1.2127143314651345</v>
      </c>
      <c r="F623" s="304">
        <f t="shared" ca="1" si="271"/>
        <v>1.407097458482697</v>
      </c>
      <c r="G623" s="306">
        <f t="shared" ca="1" si="272"/>
        <v>8.6068883891485974</v>
      </c>
      <c r="H623" s="307">
        <f t="shared" ca="1" si="273"/>
        <v>-103.69249139766477</v>
      </c>
      <c r="I623" s="304">
        <f t="shared" ca="1" si="274"/>
        <v>104.04908120689025</v>
      </c>
      <c r="J623" s="306">
        <f t="shared" ca="1" si="275"/>
        <v>717.43751684692904</v>
      </c>
      <c r="K623" s="307">
        <f t="shared" ca="1" si="276"/>
        <v>-10.598687112548605</v>
      </c>
      <c r="L623" s="304">
        <f t="shared" ca="1" si="261"/>
        <v>717.51579965043095</v>
      </c>
      <c r="M623" s="306">
        <f t="shared" ca="1" si="277"/>
        <v>-1.4879821962096853</v>
      </c>
      <c r="N623" s="304">
        <f t="shared" ca="1" si="278"/>
        <v>-85.255099833422122</v>
      </c>
      <c r="P623" s="310">
        <f t="shared" ca="1" si="279"/>
        <v>23</v>
      </c>
      <c r="Q623" s="304">
        <f t="shared" ca="1" si="280"/>
        <v>0</v>
      </c>
      <c r="R623" s="306">
        <f t="shared" ca="1" si="281"/>
        <v>0</v>
      </c>
      <c r="S623" s="307">
        <f t="shared" ca="1" si="282"/>
        <v>4.9930000000000021</v>
      </c>
      <c r="T623" s="304">
        <f t="shared" ca="1" si="262"/>
        <v>48.981330000000021</v>
      </c>
      <c r="U623" s="311">
        <f t="shared" ca="1" si="263"/>
        <v>0</v>
      </c>
      <c r="V623" s="306">
        <f t="shared" ca="1" si="264"/>
        <v>1.226299027570626</v>
      </c>
      <c r="W623" s="304">
        <f t="shared" ca="1" si="265"/>
        <v>43.074009747526112</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1.149527640449838</v>
      </c>
      <c r="AH623" s="304">
        <f t="shared" ca="1" si="289"/>
        <v>-8.6268515736810105</v>
      </c>
    </row>
    <row r="624" spans="1:34" x14ac:dyDescent="0.2">
      <c r="A624" s="347">
        <f t="shared" ca="1" si="267"/>
        <v>1E-4</v>
      </c>
      <c r="B624" s="304">
        <f t="shared" ca="1" si="268"/>
        <v>33.424200000000987</v>
      </c>
      <c r="D624" s="306">
        <f t="shared" ca="1" si="269"/>
        <v>-0.71361120000619205</v>
      </c>
      <c r="E624" s="307">
        <f t="shared" ca="1" si="270"/>
        <v>-1.2126858636610027</v>
      </c>
      <c r="F624" s="304">
        <f t="shared" ca="1" si="271"/>
        <v>1.4070706978320278</v>
      </c>
      <c r="G624" s="306">
        <f t="shared" ca="1" si="272"/>
        <v>8.6068170280285976</v>
      </c>
      <c r="H624" s="307">
        <f t="shared" ca="1" si="273"/>
        <v>-103.69261266625114</v>
      </c>
      <c r="I624" s="304">
        <f t="shared" ca="1" si="274"/>
        <v>104.04919615694851</v>
      </c>
      <c r="J624" s="306">
        <f t="shared" ca="1" si="275"/>
        <v>717.43751684692904</v>
      </c>
      <c r="K624" s="307">
        <f t="shared" ca="1" si="276"/>
        <v>-10.609056367751801</v>
      </c>
      <c r="L624" s="304">
        <f t="shared" ca="1" si="261"/>
        <v>717.51595289338456</v>
      </c>
      <c r="M624" s="306">
        <f t="shared" ca="1" si="277"/>
        <v>-1.4879829761083911</v>
      </c>
      <c r="N624" s="304">
        <f t="shared" ca="1" si="278"/>
        <v>-85.255144518326418</v>
      </c>
      <c r="P624" s="310">
        <f t="shared" ca="1" si="279"/>
        <v>23</v>
      </c>
      <c r="Q624" s="304">
        <f t="shared" ca="1" si="280"/>
        <v>0</v>
      </c>
      <c r="R624" s="306">
        <f t="shared" ca="1" si="281"/>
        <v>0</v>
      </c>
      <c r="S624" s="307">
        <f t="shared" ca="1" si="282"/>
        <v>4.9930000000000021</v>
      </c>
      <c r="T624" s="304">
        <f t="shared" ca="1" si="262"/>
        <v>48.981330000000021</v>
      </c>
      <c r="U624" s="311">
        <f t="shared" ca="1" si="263"/>
        <v>0</v>
      </c>
      <c r="V624" s="306">
        <f t="shared" ca="1" si="264"/>
        <v>1.2263002991524001</v>
      </c>
      <c r="W624" s="304">
        <f t="shared" ca="1" si="265"/>
        <v>43.074149585797556</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1.1495002660928648</v>
      </c>
      <c r="AH624" s="304">
        <f t="shared" ca="1" si="289"/>
        <v>-8.626879580918505</v>
      </c>
    </row>
    <row r="625" spans="1:34" x14ac:dyDescent="0.2">
      <c r="A625" s="347">
        <f t="shared" ca="1" si="267"/>
        <v>1E-4</v>
      </c>
      <c r="B625" s="304">
        <f t="shared" ca="1" si="268"/>
        <v>33.42430000000099</v>
      </c>
      <c r="D625" s="306">
        <f t="shared" ca="1" si="269"/>
        <v>-0.71360681166392903</v>
      </c>
      <c r="E625" s="307">
        <f t="shared" ca="1" si="270"/>
        <v>-1.2126573962366454</v>
      </c>
      <c r="F625" s="304">
        <f t="shared" ca="1" si="271"/>
        <v>1.4070439375870956</v>
      </c>
      <c r="G625" s="306">
        <f t="shared" ca="1" si="272"/>
        <v>8.6067456673474307</v>
      </c>
      <c r="H625" s="307">
        <f t="shared" ca="1" si="273"/>
        <v>-103.69273393199076</v>
      </c>
      <c r="I625" s="304">
        <f t="shared" ca="1" si="274"/>
        <v>104.04931110426936</v>
      </c>
      <c r="J625" s="306">
        <f t="shared" ca="1" si="275"/>
        <v>717.43751684692904</v>
      </c>
      <c r="K625" s="307">
        <f t="shared" ca="1" si="276"/>
        <v>-10.619425635081713</v>
      </c>
      <c r="L625" s="304">
        <f t="shared" ca="1" si="261"/>
        <v>717.51610628633739</v>
      </c>
      <c r="M625" s="306">
        <f t="shared" ca="1" si="277"/>
        <v>-1.4879837559989075</v>
      </c>
      <c r="N625" s="304">
        <f t="shared" ca="1" si="278"/>
        <v>-85.255189202761485</v>
      </c>
      <c r="P625" s="310">
        <f t="shared" ca="1" si="279"/>
        <v>23</v>
      </c>
      <c r="Q625" s="304">
        <f t="shared" ca="1" si="280"/>
        <v>0</v>
      </c>
      <c r="R625" s="306">
        <f t="shared" ca="1" si="281"/>
        <v>0</v>
      </c>
      <c r="S625" s="307">
        <f t="shared" ca="1" si="282"/>
        <v>4.9930000000000021</v>
      </c>
      <c r="T625" s="304">
        <f t="shared" ca="1" si="262"/>
        <v>48.981330000000021</v>
      </c>
      <c r="U625" s="311">
        <f t="shared" ca="1" si="263"/>
        <v>0</v>
      </c>
      <c r="V625" s="306">
        <f t="shared" ca="1" si="264"/>
        <v>1.2263015707369802</v>
      </c>
      <c r="W625" s="304">
        <f t="shared" ca="1" si="265"/>
        <v>43.07428942220362</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1.1494728920968971</v>
      </c>
      <c r="AH625" s="304">
        <f t="shared" ca="1" si="289"/>
        <v>-8.6269075877824033</v>
      </c>
    </row>
    <row r="626" spans="1:34" x14ac:dyDescent="0.2">
      <c r="A626" s="347">
        <f t="shared" ca="1" si="267"/>
        <v>1E-4</v>
      </c>
      <c r="B626" s="304">
        <f t="shared" ca="1" si="268"/>
        <v>33.424400000000993</v>
      </c>
      <c r="D626" s="306">
        <f t="shared" ca="1" si="269"/>
        <v>-0.71360242331720092</v>
      </c>
      <c r="E626" s="307">
        <f t="shared" ca="1" si="270"/>
        <v>-1.2126289291920695</v>
      </c>
      <c r="F626" s="304">
        <f t="shared" ca="1" si="271"/>
        <v>1.4070171777479077</v>
      </c>
      <c r="G626" s="306">
        <f t="shared" ca="1" si="272"/>
        <v>8.6066743071050986</v>
      </c>
      <c r="H626" s="307">
        <f t="shared" ca="1" si="273"/>
        <v>-103.69285519488368</v>
      </c>
      <c r="I626" s="304">
        <f t="shared" ca="1" si="274"/>
        <v>104.04942604885285</v>
      </c>
      <c r="J626" s="306">
        <f t="shared" ca="1" si="275"/>
        <v>717.43751684692904</v>
      </c>
      <c r="K626" s="307">
        <f t="shared" ca="1" si="276"/>
        <v>-10.629794914538056</v>
      </c>
      <c r="L626" s="304">
        <f t="shared" ca="1" si="261"/>
        <v>717.51625982928965</v>
      </c>
      <c r="M626" s="306">
        <f t="shared" ca="1" si="277"/>
        <v>-1.4879845358812347</v>
      </c>
      <c r="N626" s="304">
        <f t="shared" ca="1" si="278"/>
        <v>-85.255233886727353</v>
      </c>
      <c r="P626" s="310">
        <f t="shared" ca="1" si="279"/>
        <v>23</v>
      </c>
      <c r="Q626" s="304">
        <f t="shared" ca="1" si="280"/>
        <v>0</v>
      </c>
      <c r="R626" s="306">
        <f t="shared" ca="1" si="281"/>
        <v>0</v>
      </c>
      <c r="S626" s="307">
        <f t="shared" ca="1" si="282"/>
        <v>4.9930000000000021</v>
      </c>
      <c r="T626" s="304">
        <f t="shared" ca="1" si="262"/>
        <v>48.981330000000021</v>
      </c>
      <c r="U626" s="311">
        <f t="shared" ca="1" si="263"/>
        <v>0</v>
      </c>
      <c r="V626" s="306">
        <f t="shared" ca="1" si="264"/>
        <v>1.2263028423243667</v>
      </c>
      <c r="W626" s="304">
        <f t="shared" ca="1" si="265"/>
        <v>43.074429256744345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1.1494455184619365</v>
      </c>
      <c r="AH626" s="304">
        <f t="shared" ca="1" si="289"/>
        <v>-8.6269355942727017</v>
      </c>
    </row>
    <row r="627" spans="1:34" x14ac:dyDescent="0.2">
      <c r="A627" s="347">
        <f t="shared" ca="1" si="267"/>
        <v>1E-4</v>
      </c>
      <c r="B627" s="304">
        <f t="shared" ca="1" si="268"/>
        <v>33.424500000000997</v>
      </c>
      <c r="D627" s="306">
        <f t="shared" ca="1" si="269"/>
        <v>-0.71359803496600838</v>
      </c>
      <c r="E627" s="307">
        <f t="shared" ca="1" si="270"/>
        <v>-1.2126004625272611</v>
      </c>
      <c r="F627" s="304">
        <f t="shared" ca="1" si="271"/>
        <v>1.4069904183144519</v>
      </c>
      <c r="G627" s="306">
        <f t="shared" ca="1" si="272"/>
        <v>8.6066029473016012</v>
      </c>
      <c r="H627" s="307">
        <f t="shared" ca="1" si="273"/>
        <v>-103.69297645492993</v>
      </c>
      <c r="I627" s="304">
        <f t="shared" ca="1" si="274"/>
        <v>104.04954099069901</v>
      </c>
      <c r="J627" s="306">
        <f t="shared" ca="1" si="275"/>
        <v>717.43751684692904</v>
      </c>
      <c r="K627" s="307">
        <f t="shared" ca="1" si="276"/>
        <v>-10.640164206120547</v>
      </c>
      <c r="L627" s="304">
        <f t="shared" ca="1" si="261"/>
        <v>717.51641352224192</v>
      </c>
      <c r="M627" s="306">
        <f t="shared" ca="1" si="277"/>
        <v>-1.4879853157553724</v>
      </c>
      <c r="N627" s="304">
        <f t="shared" ca="1" si="278"/>
        <v>-85.255278570223993</v>
      </c>
      <c r="P627" s="310">
        <f t="shared" ca="1" si="279"/>
        <v>23</v>
      </c>
      <c r="Q627" s="304">
        <f t="shared" ca="1" si="280"/>
        <v>0</v>
      </c>
      <c r="R627" s="306">
        <f t="shared" ca="1" si="281"/>
        <v>0</v>
      </c>
      <c r="S627" s="307">
        <f t="shared" ca="1" si="282"/>
        <v>4.9930000000000021</v>
      </c>
      <c r="T627" s="304">
        <f t="shared" ca="1" si="262"/>
        <v>48.981330000000021</v>
      </c>
      <c r="U627" s="311">
        <f t="shared" ca="1" si="263"/>
        <v>0</v>
      </c>
      <c r="V627" s="306">
        <f t="shared" ca="1" si="264"/>
        <v>1.2263041139145596</v>
      </c>
      <c r="W627" s="304">
        <f t="shared" ca="1" si="265"/>
        <v>43.074569089419739</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1.1494181451879726</v>
      </c>
      <c r="AH627" s="304">
        <f t="shared" ca="1" si="289"/>
        <v>-8.626963600389411</v>
      </c>
    </row>
    <row r="628" spans="1:34" x14ac:dyDescent="0.2">
      <c r="A628" s="347">
        <f t="shared" ca="1" si="267"/>
        <v>1E-4</v>
      </c>
      <c r="B628" s="304">
        <f t="shared" ca="1" si="268"/>
        <v>33.424600000001</v>
      </c>
      <c r="D628" s="306">
        <f t="shared" ca="1" si="269"/>
        <v>-0.71359364661035463</v>
      </c>
      <c r="E628" s="307">
        <f t="shared" ca="1" si="270"/>
        <v>-1.2125719962422217</v>
      </c>
      <c r="F628" s="304">
        <f t="shared" ca="1" si="271"/>
        <v>1.4069636592867316</v>
      </c>
      <c r="G628" s="306">
        <f t="shared" ca="1" si="272"/>
        <v>8.6065315879369404</v>
      </c>
      <c r="H628" s="307">
        <f t="shared" ca="1" si="273"/>
        <v>-103.69309771212956</v>
      </c>
      <c r="I628" s="304">
        <f t="shared" ca="1" si="274"/>
        <v>104.04965592980787</v>
      </c>
      <c r="J628" s="306">
        <f t="shared" ca="1" si="275"/>
        <v>717.43751684692904</v>
      </c>
      <c r="K628" s="307">
        <f t="shared" ca="1" si="276"/>
        <v>-10.6505335098289</v>
      </c>
      <c r="L628" s="304">
        <f t="shared" ca="1" si="261"/>
        <v>717.51656736519442</v>
      </c>
      <c r="M628" s="306">
        <f t="shared" ca="1" si="277"/>
        <v>-1.4879860956213213</v>
      </c>
      <c r="N628" s="304">
        <f t="shared" ca="1" si="278"/>
        <v>-85.255323253251461</v>
      </c>
      <c r="P628" s="310">
        <f t="shared" ca="1" si="279"/>
        <v>23</v>
      </c>
      <c r="Q628" s="304">
        <f t="shared" ca="1" si="280"/>
        <v>0</v>
      </c>
      <c r="R628" s="306">
        <f t="shared" ca="1" si="281"/>
        <v>0</v>
      </c>
      <c r="S628" s="307">
        <f t="shared" ca="1" si="282"/>
        <v>4.9930000000000021</v>
      </c>
      <c r="T628" s="304">
        <f t="shared" ca="1" si="262"/>
        <v>48.981330000000021</v>
      </c>
      <c r="U628" s="311">
        <f t="shared" ca="1" si="263"/>
        <v>0</v>
      </c>
      <c r="V628" s="306">
        <f t="shared" ca="1" si="264"/>
        <v>1.226305385507559</v>
      </c>
      <c r="W628" s="304">
        <f t="shared" ca="1" si="265"/>
        <v>43.074708920229817</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1.1493907722750087</v>
      </c>
      <c r="AH628" s="304">
        <f t="shared" ca="1" si="289"/>
        <v>-8.6269916061325294</v>
      </c>
    </row>
    <row r="629" spans="1:34" x14ac:dyDescent="0.2">
      <c r="A629" s="347">
        <f t="shared" ca="1" si="267"/>
        <v>1E-4</v>
      </c>
      <c r="B629" s="304">
        <f t="shared" ca="1" si="268"/>
        <v>33.424700000001003</v>
      </c>
      <c r="D629" s="306">
        <f t="shared" ca="1" si="269"/>
        <v>-0.713589258250236</v>
      </c>
      <c r="E629" s="307">
        <f t="shared" ca="1" si="270"/>
        <v>-1.2125435303369496</v>
      </c>
      <c r="F629" s="304">
        <f t="shared" ca="1" si="271"/>
        <v>1.4069369006647439</v>
      </c>
      <c r="G629" s="306">
        <f t="shared" ca="1" si="272"/>
        <v>8.6064602290111161</v>
      </c>
      <c r="H629" s="307">
        <f t="shared" ca="1" si="273"/>
        <v>-103.69321896648259</v>
      </c>
      <c r="I629" s="304">
        <f t="shared" ca="1" si="274"/>
        <v>104.04977086617949</v>
      </c>
      <c r="J629" s="306">
        <f t="shared" ca="1" si="275"/>
        <v>717.43751684692904</v>
      </c>
      <c r="K629" s="307">
        <f t="shared" ca="1" si="276"/>
        <v>-10.660902825662831</v>
      </c>
      <c r="L629" s="304">
        <f t="shared" ca="1" si="261"/>
        <v>717.51672135814772</v>
      </c>
      <c r="M629" s="306">
        <f t="shared" ca="1" si="277"/>
        <v>-1.487986875479081</v>
      </c>
      <c r="N629" s="304">
        <f t="shared" ca="1" si="278"/>
        <v>-85.255367935809716</v>
      </c>
      <c r="P629" s="310">
        <f t="shared" ca="1" si="279"/>
        <v>23</v>
      </c>
      <c r="Q629" s="304">
        <f t="shared" ca="1" si="280"/>
        <v>0</v>
      </c>
      <c r="R629" s="306">
        <f t="shared" ca="1" si="281"/>
        <v>0</v>
      </c>
      <c r="S629" s="307">
        <f t="shared" ca="1" si="282"/>
        <v>4.9930000000000021</v>
      </c>
      <c r="T629" s="304">
        <f t="shared" ca="1" si="262"/>
        <v>48.981330000000021</v>
      </c>
      <c r="U629" s="311">
        <f t="shared" ca="1" si="263"/>
        <v>0</v>
      </c>
      <c r="V629" s="306">
        <f t="shared" ca="1" si="264"/>
        <v>1.2263066571033643</v>
      </c>
      <c r="W629" s="304">
        <f t="shared" ca="1" si="265"/>
        <v>43.074848749174592</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1.1493633997230397</v>
      </c>
      <c r="AH629" s="304">
        <f t="shared" ca="1" si="289"/>
        <v>-8.6270196115020621</v>
      </c>
    </row>
    <row r="630" spans="1:34" x14ac:dyDescent="0.2">
      <c r="A630" s="347">
        <f t="shared" ca="1" si="267"/>
        <v>1E-4</v>
      </c>
      <c r="B630" s="304">
        <f t="shared" ca="1" si="268"/>
        <v>33.424800000001007</v>
      </c>
      <c r="D630" s="306">
        <f t="shared" ca="1" si="269"/>
        <v>-0.71358486988565806</v>
      </c>
      <c r="E630" s="307">
        <f t="shared" ca="1" si="270"/>
        <v>-1.212515064811436</v>
      </c>
      <c r="F630" s="304">
        <f t="shared" ca="1" si="271"/>
        <v>1.4069101424484836</v>
      </c>
      <c r="G630" s="306">
        <f t="shared" ca="1" si="272"/>
        <v>8.6063888705241283</v>
      </c>
      <c r="H630" s="307">
        <f t="shared" ca="1" si="273"/>
        <v>-103.69334021798907</v>
      </c>
      <c r="I630" s="304">
        <f t="shared" ca="1" si="274"/>
        <v>104.04988579981389</v>
      </c>
      <c r="J630" s="306">
        <f t="shared" ca="1" si="275"/>
        <v>717.43751684692904</v>
      </c>
      <c r="K630" s="307">
        <f t="shared" ca="1" si="276"/>
        <v>-10.671272153622054</v>
      </c>
      <c r="L630" s="304">
        <f t="shared" ca="1" si="261"/>
        <v>717.51687550110228</v>
      </c>
      <c r="M630" s="306">
        <f t="shared" ca="1" si="277"/>
        <v>-1.487987655328652</v>
      </c>
      <c r="N630" s="304">
        <f t="shared" ca="1" si="278"/>
        <v>-85.255412617898784</v>
      </c>
      <c r="P630" s="310">
        <f t="shared" ca="1" si="279"/>
        <v>23</v>
      </c>
      <c r="Q630" s="304">
        <f t="shared" ca="1" si="280"/>
        <v>0</v>
      </c>
      <c r="R630" s="306">
        <f t="shared" ca="1" si="281"/>
        <v>0</v>
      </c>
      <c r="S630" s="307">
        <f t="shared" ca="1" si="282"/>
        <v>4.9930000000000021</v>
      </c>
      <c r="T630" s="304">
        <f t="shared" ca="1" si="262"/>
        <v>48.981330000000021</v>
      </c>
      <c r="U630" s="311">
        <f t="shared" ca="1" si="263"/>
        <v>0</v>
      </c>
      <c r="V630" s="306">
        <f t="shared" ca="1" si="264"/>
        <v>1.2263079287019754</v>
      </c>
      <c r="W630" s="304">
        <f t="shared" ca="1" si="265"/>
        <v>43.074988576254079</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1.1493360275320619</v>
      </c>
      <c r="AH630" s="304">
        <f t="shared" ca="1" si="289"/>
        <v>-8.6270476164980128</v>
      </c>
    </row>
    <row r="631" spans="1:34" x14ac:dyDescent="0.2">
      <c r="A631" s="347">
        <f t="shared" ca="1" si="267"/>
        <v>1E-4</v>
      </c>
      <c r="B631" s="304">
        <f t="shared" ca="1" si="268"/>
        <v>33.42490000000101</v>
      </c>
      <c r="D631" s="306">
        <f t="shared" ca="1" si="269"/>
        <v>-0.71358048151661879</v>
      </c>
      <c r="E631" s="307">
        <f t="shared" ca="1" si="270"/>
        <v>-1.2124865996656844</v>
      </c>
      <c r="F631" s="304">
        <f t="shared" ca="1" si="271"/>
        <v>1.4068833846379534</v>
      </c>
      <c r="G631" s="306">
        <f t="shared" ca="1" si="272"/>
        <v>8.606317512475977</v>
      </c>
      <c r="H631" s="307">
        <f t="shared" ca="1" si="273"/>
        <v>-103.69346146664904</v>
      </c>
      <c r="I631" s="304">
        <f t="shared" ca="1" si="274"/>
        <v>104.0500007307111</v>
      </c>
      <c r="J631" s="306">
        <f t="shared" ca="1" si="275"/>
        <v>717.43751684692904</v>
      </c>
      <c r="K631" s="307">
        <f t="shared" ca="1" si="276"/>
        <v>-10.681641493706286</v>
      </c>
      <c r="L631" s="304">
        <f t="shared" ca="1" si="261"/>
        <v>717.51702979405843</v>
      </c>
      <c r="M631" s="306">
        <f t="shared" ca="1" si="277"/>
        <v>-1.4879884351700341</v>
      </c>
      <c r="N631" s="304">
        <f t="shared" ca="1" si="278"/>
        <v>-85.255457299518667</v>
      </c>
      <c r="P631" s="310">
        <f t="shared" ca="1" si="279"/>
        <v>23</v>
      </c>
      <c r="Q631" s="304">
        <f t="shared" ca="1" si="280"/>
        <v>0</v>
      </c>
      <c r="R631" s="306">
        <f t="shared" ca="1" si="281"/>
        <v>0</v>
      </c>
      <c r="S631" s="307">
        <f t="shared" ca="1" si="282"/>
        <v>4.9930000000000021</v>
      </c>
      <c r="T631" s="304">
        <f t="shared" ca="1" si="262"/>
        <v>48.981330000000021</v>
      </c>
      <c r="U631" s="311">
        <f t="shared" ca="1" si="263"/>
        <v>0</v>
      </c>
      <c r="V631" s="306">
        <f t="shared" ca="1" si="264"/>
        <v>1.2263092003033933</v>
      </c>
      <c r="W631" s="304">
        <f t="shared" ca="1" si="265"/>
        <v>43.075128401468326</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1.1493086557020771</v>
      </c>
      <c r="AH631" s="304">
        <f t="shared" ca="1" si="289"/>
        <v>-8.6270756211203814</v>
      </c>
    </row>
    <row r="632" spans="1:34" x14ac:dyDescent="0.2">
      <c r="A632" s="347">
        <f t="shared" ca="1" si="267"/>
        <v>1E-4</v>
      </c>
      <c r="B632" s="304">
        <f t="shared" ca="1" si="268"/>
        <v>33.425000000001013</v>
      </c>
      <c r="D632" s="306">
        <f t="shared" ca="1" si="269"/>
        <v>-0.71357609314312054</v>
      </c>
      <c r="E632" s="307">
        <f t="shared" ca="1" si="270"/>
        <v>-1.2124581348996841</v>
      </c>
      <c r="F632" s="304">
        <f t="shared" ca="1" si="271"/>
        <v>1.4068566272331449</v>
      </c>
      <c r="G632" s="306">
        <f t="shared" ca="1" si="272"/>
        <v>8.6062461548666622</v>
      </c>
      <c r="H632" s="307">
        <f t="shared" ca="1" si="273"/>
        <v>-103.69358271246253</v>
      </c>
      <c r="I632" s="304">
        <f t="shared" ca="1" si="274"/>
        <v>104.05011565887116</v>
      </c>
      <c r="J632" s="306">
        <f t="shared" ca="1" si="275"/>
        <v>717.43751684692904</v>
      </c>
      <c r="K632" s="307">
        <f t="shared" ca="1" si="276"/>
        <v>-10.692010845915242</v>
      </c>
      <c r="L632" s="304">
        <f t="shared" ca="1" si="261"/>
        <v>717.51718423701652</v>
      </c>
      <c r="M632" s="306">
        <f t="shared" ca="1" si="277"/>
        <v>-1.4879892150032275</v>
      </c>
      <c r="N632" s="304">
        <f t="shared" ca="1" si="278"/>
        <v>-85.255501980669365</v>
      </c>
      <c r="P632" s="310">
        <f t="shared" ca="1" si="279"/>
        <v>23</v>
      </c>
      <c r="Q632" s="304">
        <f t="shared" ca="1" si="280"/>
        <v>0</v>
      </c>
      <c r="R632" s="306">
        <f t="shared" ca="1" si="281"/>
        <v>0</v>
      </c>
      <c r="S632" s="307">
        <f t="shared" ca="1" si="282"/>
        <v>4.9930000000000021</v>
      </c>
      <c r="T632" s="304">
        <f t="shared" ca="1" si="262"/>
        <v>48.981330000000021</v>
      </c>
      <c r="U632" s="311">
        <f t="shared" ca="1" si="263"/>
        <v>0</v>
      </c>
      <c r="V632" s="306">
        <f t="shared" ca="1" si="264"/>
        <v>1.2263104719076174</v>
      </c>
      <c r="W632" s="304">
        <f t="shared" ca="1" si="265"/>
        <v>43.0752682248173</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1.1492812842330711</v>
      </c>
      <c r="AH632" s="304">
        <f t="shared" ca="1" si="289"/>
        <v>-8.6271036253691786</v>
      </c>
    </row>
    <row r="633" spans="1:34" x14ac:dyDescent="0.2">
      <c r="A633" s="347">
        <f t="shared" ca="1" si="267"/>
        <v>1E-4</v>
      </c>
      <c r="B633" s="304">
        <f t="shared" ca="1" si="268"/>
        <v>33.425100000001017</v>
      </c>
      <c r="D633" s="306">
        <f t="shared" ca="1" si="269"/>
        <v>-0.71357170476516441</v>
      </c>
      <c r="E633" s="307">
        <f t="shared" ca="1" si="270"/>
        <v>-1.2124296705134388</v>
      </c>
      <c r="F633" s="304">
        <f t="shared" ca="1" si="271"/>
        <v>1.4068298702340623</v>
      </c>
      <c r="G633" s="306">
        <f t="shared" ca="1" si="272"/>
        <v>8.6061747976961858</v>
      </c>
      <c r="H633" s="307">
        <f t="shared" ca="1" si="273"/>
        <v>-103.69370395542958</v>
      </c>
      <c r="I633" s="304">
        <f t="shared" ca="1" si="274"/>
        <v>104.05023058429411</v>
      </c>
      <c r="J633" s="306">
        <f t="shared" ca="1" si="275"/>
        <v>717.43751684692904</v>
      </c>
      <c r="K633" s="307">
        <f t="shared" ca="1" si="276"/>
        <v>-10.702380210248636</v>
      </c>
      <c r="L633" s="304">
        <f t="shared" ca="1" si="261"/>
        <v>717.51733882997723</v>
      </c>
      <c r="M633" s="306">
        <f t="shared" ca="1" si="277"/>
        <v>-1.4879899948282325</v>
      </c>
      <c r="N633" s="304">
        <f t="shared" ca="1" si="278"/>
        <v>-85.25554666135092</v>
      </c>
      <c r="P633" s="310">
        <f t="shared" ca="1" si="279"/>
        <v>23</v>
      </c>
      <c r="Q633" s="304">
        <f t="shared" ca="1" si="280"/>
        <v>0</v>
      </c>
      <c r="R633" s="306">
        <f t="shared" ca="1" si="281"/>
        <v>0</v>
      </c>
      <c r="S633" s="307">
        <f t="shared" ca="1" si="282"/>
        <v>4.9930000000000021</v>
      </c>
      <c r="T633" s="304">
        <f t="shared" ca="1" si="262"/>
        <v>48.981330000000021</v>
      </c>
      <c r="U633" s="311">
        <f t="shared" ca="1" si="263"/>
        <v>0</v>
      </c>
      <c r="V633" s="306">
        <f t="shared" ca="1" si="264"/>
        <v>1.2263117435146471</v>
      </c>
      <c r="W633" s="304">
        <f t="shared" ca="1" si="265"/>
        <v>43.075408046301028</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1.1492539131250528</v>
      </c>
      <c r="AH633" s="304">
        <f t="shared" ca="1" si="289"/>
        <v>-8.6271316292443991</v>
      </c>
    </row>
    <row r="634" spans="1:34" x14ac:dyDescent="0.2">
      <c r="A634" s="347">
        <f t="shared" ca="1" si="267"/>
        <v>1E-4</v>
      </c>
      <c r="B634" s="304">
        <f t="shared" ca="1" si="268"/>
        <v>33.42520000000102</v>
      </c>
      <c r="D634" s="306">
        <f t="shared" ca="1" si="269"/>
        <v>-0.7135673163827484</v>
      </c>
      <c r="E634" s="307">
        <f t="shared" ca="1" si="270"/>
        <v>-1.2124012065069465</v>
      </c>
      <c r="F634" s="304">
        <f t="shared" ca="1" si="271"/>
        <v>1.4068031136407031</v>
      </c>
      <c r="G634" s="306">
        <f t="shared" ca="1" si="272"/>
        <v>8.6061034409645476</v>
      </c>
      <c r="H634" s="307">
        <f t="shared" ca="1" si="273"/>
        <v>-103.69382519555023</v>
      </c>
      <c r="I634" s="304">
        <f t="shared" ca="1" si="274"/>
        <v>104.05034550697998</v>
      </c>
      <c r="J634" s="306">
        <f t="shared" ca="1" si="275"/>
        <v>717.43751684692904</v>
      </c>
      <c r="K634" s="307">
        <f t="shared" ca="1" si="276"/>
        <v>-10.712749586706185</v>
      </c>
      <c r="L634" s="304">
        <f t="shared" ca="1" si="261"/>
        <v>717.51749357294079</v>
      </c>
      <c r="M634" s="306">
        <f t="shared" ca="1" si="277"/>
        <v>-1.4879907746450491</v>
      </c>
      <c r="N634" s="304">
        <f t="shared" ca="1" si="278"/>
        <v>-85.255591341563303</v>
      </c>
      <c r="P634" s="310">
        <f t="shared" ca="1" si="279"/>
        <v>23</v>
      </c>
      <c r="Q634" s="304">
        <f t="shared" ca="1" si="280"/>
        <v>0</v>
      </c>
      <c r="R634" s="306">
        <f t="shared" ca="1" si="281"/>
        <v>0</v>
      </c>
      <c r="S634" s="307">
        <f t="shared" ca="1" si="282"/>
        <v>4.9930000000000021</v>
      </c>
      <c r="T634" s="304">
        <f t="shared" ca="1" si="262"/>
        <v>48.981330000000021</v>
      </c>
      <c r="U634" s="311">
        <f t="shared" ca="1" si="263"/>
        <v>0</v>
      </c>
      <c r="V634" s="306">
        <f t="shared" ca="1" si="264"/>
        <v>1.2263130151244832</v>
      </c>
      <c r="W634" s="304">
        <f t="shared" ca="1" si="265"/>
        <v>43.075547865919532</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1.1492265423780204</v>
      </c>
      <c r="AH634" s="304">
        <f t="shared" ca="1" si="289"/>
        <v>-8.6271596327460465</v>
      </c>
    </row>
    <row r="635" spans="1:34" x14ac:dyDescent="0.2">
      <c r="A635" s="347">
        <f t="shared" ca="1" si="267"/>
        <v>1E-4</v>
      </c>
      <c r="B635" s="304">
        <f t="shared" ca="1" si="268"/>
        <v>33.425300000001023</v>
      </c>
      <c r="D635" s="306">
        <f t="shared" ca="1" si="269"/>
        <v>-0.71356292799587462</v>
      </c>
      <c r="E635" s="307">
        <f t="shared" ca="1" si="270"/>
        <v>-1.2123727428802002</v>
      </c>
      <c r="F635" s="304">
        <f t="shared" ca="1" si="271"/>
        <v>1.4067763574530623</v>
      </c>
      <c r="G635" s="306">
        <f t="shared" ca="1" si="272"/>
        <v>8.6060320846717477</v>
      </c>
      <c r="H635" s="307">
        <f t="shared" ca="1" si="273"/>
        <v>-103.69394643282452</v>
      </c>
      <c r="I635" s="304">
        <f t="shared" ca="1" si="274"/>
        <v>104.05046042692882</v>
      </c>
      <c r="J635" s="306">
        <f t="shared" ca="1" si="275"/>
        <v>717.43751684692904</v>
      </c>
      <c r="K635" s="307">
        <f t="shared" ca="1" si="276"/>
        <v>-10.723118975287603</v>
      </c>
      <c r="L635" s="304">
        <f t="shared" ca="1" si="261"/>
        <v>717.51764846590766</v>
      </c>
      <c r="M635" s="306">
        <f t="shared" ca="1" si="277"/>
        <v>-1.4879915544536773</v>
      </c>
      <c r="N635" s="304">
        <f t="shared" ca="1" si="278"/>
        <v>-85.255636021306515</v>
      </c>
      <c r="P635" s="310">
        <f t="shared" ca="1" si="279"/>
        <v>23</v>
      </c>
      <c r="Q635" s="304">
        <f t="shared" ca="1" si="280"/>
        <v>0</v>
      </c>
      <c r="R635" s="306">
        <f t="shared" ca="1" si="281"/>
        <v>0</v>
      </c>
      <c r="S635" s="307">
        <f t="shared" ca="1" si="282"/>
        <v>4.9930000000000021</v>
      </c>
      <c r="T635" s="304">
        <f t="shared" ca="1" si="262"/>
        <v>48.981330000000021</v>
      </c>
      <c r="U635" s="311">
        <f t="shared" ca="1" si="263"/>
        <v>0</v>
      </c>
      <c r="V635" s="306">
        <f t="shared" ca="1" si="264"/>
        <v>1.2263142867371255</v>
      </c>
      <c r="W635" s="304">
        <f t="shared" ca="1" si="265"/>
        <v>43.075687683672847</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1.149199171991965</v>
      </c>
      <c r="AH635" s="304">
        <f t="shared" ca="1" si="289"/>
        <v>-8.627187635874126</v>
      </c>
    </row>
    <row r="636" spans="1:34" x14ac:dyDescent="0.2">
      <c r="A636" s="347">
        <f t="shared" ca="1" si="267"/>
        <v>1E-4</v>
      </c>
      <c r="B636" s="304">
        <f t="shared" ca="1" si="268"/>
        <v>33.425400000001027</v>
      </c>
      <c r="D636" s="306">
        <f t="shared" ca="1" si="269"/>
        <v>-0.71355853960454718</v>
      </c>
      <c r="E636" s="307">
        <f t="shared" ca="1" si="270"/>
        <v>-1.2123442796331911</v>
      </c>
      <c r="F636" s="304">
        <f t="shared" ca="1" si="271"/>
        <v>1.4067496016711345</v>
      </c>
      <c r="G636" s="306">
        <f t="shared" ca="1" si="272"/>
        <v>8.605960728817788</v>
      </c>
      <c r="H636" s="307">
        <f t="shared" ca="1" si="273"/>
        <v>-103.69406766725248</v>
      </c>
      <c r="I636" s="304">
        <f t="shared" ca="1" si="274"/>
        <v>104.05057534414064</v>
      </c>
      <c r="J636" s="306">
        <f t="shared" ca="1" si="275"/>
        <v>717.43751684692904</v>
      </c>
      <c r="K636" s="307">
        <f t="shared" ca="1" si="276"/>
        <v>-10.733488375992607</v>
      </c>
      <c r="L636" s="304">
        <f t="shared" ca="1" si="261"/>
        <v>717.51780350887827</v>
      </c>
      <c r="M636" s="306">
        <f t="shared" ca="1" si="277"/>
        <v>-1.4879923342541175</v>
      </c>
      <c r="N636" s="304">
        <f t="shared" ca="1" si="278"/>
        <v>-85.255680700580612</v>
      </c>
      <c r="P636" s="310">
        <f t="shared" ca="1" si="279"/>
        <v>23</v>
      </c>
      <c r="Q636" s="304">
        <f t="shared" ca="1" si="280"/>
        <v>0</v>
      </c>
      <c r="R636" s="306">
        <f t="shared" ca="1" si="281"/>
        <v>0</v>
      </c>
      <c r="S636" s="307">
        <f t="shared" ca="1" si="282"/>
        <v>4.9930000000000021</v>
      </c>
      <c r="T636" s="304">
        <f t="shared" ca="1" si="262"/>
        <v>48.981330000000021</v>
      </c>
      <c r="U636" s="311">
        <f t="shared" ca="1" si="263"/>
        <v>0</v>
      </c>
      <c r="V636" s="306">
        <f t="shared" ca="1" si="264"/>
        <v>1.2263155583525738</v>
      </c>
      <c r="W636" s="304">
        <f t="shared" ca="1" si="265"/>
        <v>43.075827499560944</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1.1491718019668777</v>
      </c>
      <c r="AH636" s="304">
        <f t="shared" ca="1" si="289"/>
        <v>-8.6272156386286465</v>
      </c>
    </row>
    <row r="637" spans="1:34" x14ac:dyDescent="0.2">
      <c r="A637" s="347">
        <f t="shared" ca="1" si="267"/>
        <v>1E-4</v>
      </c>
      <c r="B637" s="304">
        <f t="shared" ca="1" si="268"/>
        <v>33.42550000000103</v>
      </c>
      <c r="D637" s="306">
        <f t="shared" ca="1" si="269"/>
        <v>-0.71355415120876142</v>
      </c>
      <c r="E637" s="307">
        <f t="shared" ca="1" si="270"/>
        <v>-1.2123158167659298</v>
      </c>
      <c r="F637" s="304">
        <f t="shared" ca="1" si="271"/>
        <v>1.4067228462949266</v>
      </c>
      <c r="G637" s="306">
        <f t="shared" ca="1" si="272"/>
        <v>8.6058893734026665</v>
      </c>
      <c r="H637" s="307">
        <f t="shared" ca="1" si="273"/>
        <v>-103.69418889883416</v>
      </c>
      <c r="I637" s="304">
        <f t="shared" ca="1" si="274"/>
        <v>104.05069025861552</v>
      </c>
      <c r="J637" s="306">
        <f t="shared" ca="1" si="275"/>
        <v>717.43751684692904</v>
      </c>
      <c r="K637" s="307">
        <f t="shared" ca="1" si="276"/>
        <v>-10.743857788820911</v>
      </c>
      <c r="L637" s="304">
        <f t="shared" ca="1" si="261"/>
        <v>717.51795870185299</v>
      </c>
      <c r="M637" s="306">
        <f t="shared" ca="1" si="277"/>
        <v>-1.4879931140463696</v>
      </c>
      <c r="N637" s="304">
        <f t="shared" ca="1" si="278"/>
        <v>-85.255725379385552</v>
      </c>
      <c r="P637" s="310">
        <f t="shared" ca="1" si="279"/>
        <v>23</v>
      </c>
      <c r="Q637" s="304">
        <f t="shared" ca="1" si="280"/>
        <v>0</v>
      </c>
      <c r="R637" s="306">
        <f t="shared" ca="1" si="281"/>
        <v>0</v>
      </c>
      <c r="S637" s="307">
        <f t="shared" ca="1" si="282"/>
        <v>4.9930000000000021</v>
      </c>
      <c r="T637" s="304">
        <f t="shared" ca="1" si="262"/>
        <v>48.981330000000021</v>
      </c>
      <c r="U637" s="311">
        <f t="shared" ca="1" si="263"/>
        <v>0</v>
      </c>
      <c r="V637" s="306">
        <f t="shared" ca="1" si="264"/>
        <v>1.2263168299708276</v>
      </c>
      <c r="W637" s="304">
        <f t="shared" ca="1" si="265"/>
        <v>43.075967313583874</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1.1491444323027711</v>
      </c>
      <c r="AH637" s="304">
        <f t="shared" ca="1" si="289"/>
        <v>-8.6272436410095992</v>
      </c>
    </row>
    <row r="638" spans="1:34" x14ac:dyDescent="0.2">
      <c r="A638" s="347">
        <f t="shared" ca="1" si="267"/>
        <v>1E-4</v>
      </c>
      <c r="B638" s="304">
        <f t="shared" ca="1" si="268"/>
        <v>33.425600000001033</v>
      </c>
      <c r="D638" s="306">
        <f t="shared" ca="1" si="269"/>
        <v>-0.71354976280852123</v>
      </c>
      <c r="E638" s="307">
        <f t="shared" ca="1" si="270"/>
        <v>-1.2122873542784038</v>
      </c>
      <c r="F638" s="304">
        <f t="shared" ca="1" si="271"/>
        <v>1.40669609132443</v>
      </c>
      <c r="G638" s="306">
        <f t="shared" ca="1" si="272"/>
        <v>8.6058180184263851</v>
      </c>
      <c r="H638" s="307">
        <f t="shared" ca="1" si="273"/>
        <v>-103.69431012756958</v>
      </c>
      <c r="I638" s="304">
        <f t="shared" ca="1" si="274"/>
        <v>104.05080517035344</v>
      </c>
      <c r="J638" s="306">
        <f t="shared" ca="1" si="275"/>
        <v>717.43751684692904</v>
      </c>
      <c r="K638" s="307">
        <f t="shared" ca="1" si="276"/>
        <v>-10.75422721377223</v>
      </c>
      <c r="L638" s="304">
        <f t="shared" ca="1" si="261"/>
        <v>717.51811404483237</v>
      </c>
      <c r="M638" s="306">
        <f t="shared" ca="1" si="277"/>
        <v>-1.4879938938304336</v>
      </c>
      <c r="N638" s="304">
        <f t="shared" ca="1" si="278"/>
        <v>-85.25577005772135</v>
      </c>
      <c r="P638" s="310">
        <f t="shared" ca="1" si="279"/>
        <v>23</v>
      </c>
      <c r="Q638" s="304">
        <f t="shared" ca="1" si="280"/>
        <v>0</v>
      </c>
      <c r="R638" s="306">
        <f t="shared" ca="1" si="281"/>
        <v>0</v>
      </c>
      <c r="S638" s="307">
        <f t="shared" ca="1" si="282"/>
        <v>4.9930000000000021</v>
      </c>
      <c r="T638" s="304">
        <f t="shared" ca="1" si="262"/>
        <v>48.981330000000021</v>
      </c>
      <c r="U638" s="311">
        <f t="shared" ca="1" si="263"/>
        <v>0</v>
      </c>
      <c r="V638" s="306">
        <f t="shared" ca="1" si="264"/>
        <v>1.2263181015918878</v>
      </c>
      <c r="W638" s="304">
        <f t="shared" ca="1" si="265"/>
        <v>43.076107125741643</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1.1491170629996343</v>
      </c>
      <c r="AH638" s="304">
        <f t="shared" ca="1" si="289"/>
        <v>-8.6272716430169947</v>
      </c>
    </row>
    <row r="639" spans="1:34" x14ac:dyDescent="0.2">
      <c r="A639" s="347">
        <f t="shared" ca="1" si="267"/>
        <v>1E-4</v>
      </c>
      <c r="B639" s="304">
        <f t="shared" ca="1" si="268"/>
        <v>33.425700000001036</v>
      </c>
      <c r="D639" s="306">
        <f t="shared" ca="1" si="269"/>
        <v>-0.71354537440382892</v>
      </c>
      <c r="E639" s="307">
        <f t="shared" ca="1" si="270"/>
        <v>-1.2122588921706097</v>
      </c>
      <c r="F639" s="304">
        <f t="shared" ca="1" si="271"/>
        <v>1.406669336759643</v>
      </c>
      <c r="G639" s="306">
        <f t="shared" ca="1" si="272"/>
        <v>8.6057466638889455</v>
      </c>
      <c r="H639" s="307">
        <f t="shared" ca="1" si="273"/>
        <v>-103.6944313534588</v>
      </c>
      <c r="I639" s="304">
        <f t="shared" ca="1" si="274"/>
        <v>104.05092007935448</v>
      </c>
      <c r="J639" s="306">
        <f t="shared" ca="1" si="275"/>
        <v>717.43751684692904</v>
      </c>
      <c r="K639" s="307">
        <f t="shared" ca="1" si="276"/>
        <v>-10.764596650846281</v>
      </c>
      <c r="L639" s="304">
        <f t="shared" ca="1" si="261"/>
        <v>717.51826953781676</v>
      </c>
      <c r="M639" s="306">
        <f t="shared" ca="1" si="277"/>
        <v>-1.4879946736063099</v>
      </c>
      <c r="N639" s="304">
        <f t="shared" ca="1" si="278"/>
        <v>-85.255814735588032</v>
      </c>
      <c r="P639" s="310">
        <f t="shared" ca="1" si="279"/>
        <v>23</v>
      </c>
      <c r="Q639" s="304">
        <f t="shared" ca="1" si="280"/>
        <v>0</v>
      </c>
      <c r="R639" s="306">
        <f t="shared" ca="1" si="281"/>
        <v>0</v>
      </c>
      <c r="S639" s="307">
        <f t="shared" ca="1" si="282"/>
        <v>4.9930000000000021</v>
      </c>
      <c r="T639" s="304">
        <f t="shared" ca="1" si="262"/>
        <v>48.981330000000021</v>
      </c>
      <c r="U639" s="311">
        <f t="shared" ca="1" si="263"/>
        <v>0</v>
      </c>
      <c r="V639" s="306">
        <f t="shared" ca="1" si="264"/>
        <v>1.2263193732157538</v>
      </c>
      <c r="W639" s="304">
        <f t="shared" ca="1" si="265"/>
        <v>43.076246936034266</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1.1490896940574604</v>
      </c>
      <c r="AH639" s="304">
        <f t="shared" ca="1" si="289"/>
        <v>-8.6272996446508365</v>
      </c>
    </row>
    <row r="640" spans="1:34" x14ac:dyDescent="0.2">
      <c r="A640" s="347">
        <f t="shared" ca="1" si="267"/>
        <v>1E-4</v>
      </c>
      <c r="B640" s="304">
        <f t="shared" ca="1" si="268"/>
        <v>33.42580000000104</v>
      </c>
      <c r="D640" s="306">
        <f t="shared" ca="1" si="269"/>
        <v>-0.71354098599468219</v>
      </c>
      <c r="E640" s="307">
        <f t="shared" ca="1" si="270"/>
        <v>-1.2122304304425491</v>
      </c>
      <c r="F640" s="304">
        <f t="shared" ca="1" si="271"/>
        <v>1.4066425826005662</v>
      </c>
      <c r="G640" s="306">
        <f t="shared" ca="1" si="272"/>
        <v>8.605675309790346</v>
      </c>
      <c r="H640" s="307">
        <f t="shared" ca="1" si="273"/>
        <v>-103.69455257650183</v>
      </c>
      <c r="I640" s="304">
        <f t="shared" ca="1" si="274"/>
        <v>104.05103498561866</v>
      </c>
      <c r="J640" s="306">
        <f t="shared" ca="1" si="275"/>
        <v>717.43751684692904</v>
      </c>
      <c r="K640" s="307">
        <f t="shared" ca="1" si="276"/>
        <v>-10.774966100042779</v>
      </c>
      <c r="L640" s="304">
        <f t="shared" ca="1" si="261"/>
        <v>717.51842518080662</v>
      </c>
      <c r="M640" s="306">
        <f t="shared" ca="1" si="277"/>
        <v>-1.4879954533739983</v>
      </c>
      <c r="N640" s="304">
        <f t="shared" ca="1" si="278"/>
        <v>-85.255859412985572</v>
      </c>
      <c r="P640" s="310">
        <f t="shared" ca="1" si="279"/>
        <v>23</v>
      </c>
      <c r="Q640" s="304">
        <f t="shared" ca="1" si="280"/>
        <v>0</v>
      </c>
      <c r="R640" s="306">
        <f t="shared" ca="1" si="281"/>
        <v>0</v>
      </c>
      <c r="S640" s="307">
        <f t="shared" ca="1" si="282"/>
        <v>4.9930000000000021</v>
      </c>
      <c r="T640" s="304">
        <f t="shared" ca="1" si="262"/>
        <v>48.981330000000021</v>
      </c>
      <c r="U640" s="311">
        <f t="shared" ca="1" si="263"/>
        <v>0</v>
      </c>
      <c r="V640" s="306">
        <f t="shared" ca="1" si="264"/>
        <v>1.2263206448424255</v>
      </c>
      <c r="W640" s="304">
        <f t="shared" ca="1" si="265"/>
        <v>43.076386744461743</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1.1490623254762529</v>
      </c>
      <c r="AH640" s="304">
        <f t="shared" ca="1" si="289"/>
        <v>-8.6273276459111248</v>
      </c>
    </row>
    <row r="641" spans="1:34" x14ac:dyDescent="0.2">
      <c r="A641" s="347">
        <f t="shared" ca="1" si="267"/>
        <v>1E-4</v>
      </c>
      <c r="B641" s="304">
        <f t="shared" ca="1" si="268"/>
        <v>33.425900000001043</v>
      </c>
      <c r="D641" s="306">
        <f t="shared" ca="1" si="269"/>
        <v>-0.71353659758108445</v>
      </c>
      <c r="E641" s="307">
        <f t="shared" ca="1" si="270"/>
        <v>-1.2122019690942185</v>
      </c>
      <c r="F641" s="304">
        <f t="shared" ca="1" si="271"/>
        <v>1.4066158288471986</v>
      </c>
      <c r="G641" s="306">
        <f t="shared" ca="1" si="272"/>
        <v>8.6056039561305884</v>
      </c>
      <c r="H641" s="307">
        <f t="shared" ca="1" si="273"/>
        <v>-103.69467379669874</v>
      </c>
      <c r="I641" s="304">
        <f t="shared" ca="1" si="274"/>
        <v>104.05114988914602</v>
      </c>
      <c r="J641" s="306">
        <f t="shared" ca="1" si="275"/>
        <v>717.43751684692904</v>
      </c>
      <c r="K641" s="307">
        <f t="shared" ca="1" si="276"/>
        <v>-10.785335561361439</v>
      </c>
      <c r="L641" s="304">
        <f t="shared" ca="1" si="261"/>
        <v>717.51858097380227</v>
      </c>
      <c r="M641" s="306">
        <f t="shared" ca="1" si="277"/>
        <v>-1.4879962331334993</v>
      </c>
      <c r="N641" s="304">
        <f t="shared" ca="1" si="278"/>
        <v>-85.255904089914011</v>
      </c>
      <c r="P641" s="310">
        <f t="shared" ca="1" si="279"/>
        <v>23</v>
      </c>
      <c r="Q641" s="304">
        <f t="shared" ca="1" si="280"/>
        <v>0</v>
      </c>
      <c r="R641" s="306">
        <f t="shared" ca="1" si="281"/>
        <v>0</v>
      </c>
      <c r="S641" s="307">
        <f t="shared" ca="1" si="282"/>
        <v>4.9930000000000021</v>
      </c>
      <c r="T641" s="304">
        <f t="shared" ca="1" si="262"/>
        <v>48.981330000000021</v>
      </c>
      <c r="U641" s="311">
        <f t="shared" ca="1" si="263"/>
        <v>0</v>
      </c>
      <c r="V641" s="306">
        <f t="shared" ca="1" si="264"/>
        <v>1.2263219164719037</v>
      </c>
      <c r="W641" s="304">
        <f t="shared" ca="1" si="265"/>
        <v>43.076526551024145</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1.1490349572560099</v>
      </c>
      <c r="AH641" s="304">
        <f t="shared" ca="1" si="289"/>
        <v>-8.6273556467978612</v>
      </c>
    </row>
    <row r="642" spans="1:34" x14ac:dyDescent="0.2">
      <c r="A642" s="347">
        <f t="shared" ca="1" si="267"/>
        <v>1E-4</v>
      </c>
      <c r="B642" s="304">
        <f t="shared" ca="1" si="268"/>
        <v>33.426000000001046</v>
      </c>
      <c r="D642" s="306">
        <f t="shared" ca="1" si="269"/>
        <v>-0.71353220916303495</v>
      </c>
      <c r="E642" s="307">
        <f t="shared" ca="1" si="270"/>
        <v>-1.212173508125602</v>
      </c>
      <c r="F642" s="304">
        <f t="shared" ca="1" si="271"/>
        <v>1.4065890754995256</v>
      </c>
      <c r="G642" s="306">
        <f t="shared" ca="1" si="272"/>
        <v>8.6055326029096726</v>
      </c>
      <c r="H642" s="307">
        <f t="shared" ca="1" si="273"/>
        <v>-103.69479501404955</v>
      </c>
      <c r="I642" s="304">
        <f t="shared" ca="1" si="274"/>
        <v>104.05126478993658</v>
      </c>
      <c r="J642" s="306">
        <f t="shared" ca="1" si="275"/>
        <v>717.43751684692904</v>
      </c>
      <c r="K642" s="307">
        <f t="shared" ca="1" si="276"/>
        <v>-10.795705034801976</v>
      </c>
      <c r="L642" s="304">
        <f t="shared" ca="1" si="261"/>
        <v>717.51873691680419</v>
      </c>
      <c r="M642" s="306">
        <f t="shared" ca="1" si="277"/>
        <v>-1.4879970128848128</v>
      </c>
      <c r="N642" s="304">
        <f t="shared" ca="1" si="278"/>
        <v>-85.255948766373351</v>
      </c>
      <c r="P642" s="310">
        <f t="shared" ca="1" si="279"/>
        <v>23</v>
      </c>
      <c r="Q642" s="304">
        <f t="shared" ca="1" si="280"/>
        <v>0</v>
      </c>
      <c r="R642" s="306">
        <f t="shared" ca="1" si="281"/>
        <v>0</v>
      </c>
      <c r="S642" s="307">
        <f t="shared" ca="1" si="282"/>
        <v>4.9930000000000021</v>
      </c>
      <c r="T642" s="304">
        <f t="shared" ca="1" si="262"/>
        <v>48.981330000000021</v>
      </c>
      <c r="U642" s="311">
        <f t="shared" ca="1" si="263"/>
        <v>0</v>
      </c>
      <c r="V642" s="306">
        <f t="shared" ca="1" si="264"/>
        <v>1.2263231881041872</v>
      </c>
      <c r="W642" s="304">
        <f t="shared" ca="1" si="265"/>
        <v>43.0766663557214</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1.1490075893967173</v>
      </c>
      <c r="AH642" s="304">
        <f t="shared" ca="1" si="289"/>
        <v>-8.6273836473110617</v>
      </c>
    </row>
    <row r="643" spans="1:34" x14ac:dyDescent="0.2">
      <c r="A643" s="347">
        <f t="shared" ca="1" si="267"/>
        <v>1E-4</v>
      </c>
      <c r="B643" s="304">
        <f t="shared" ca="1" si="268"/>
        <v>33.42610000000105</v>
      </c>
      <c r="D643" s="306">
        <f t="shared" ca="1" si="269"/>
        <v>-0.71352782074053356</v>
      </c>
      <c r="E643" s="307">
        <f t="shared" ca="1" si="270"/>
        <v>-1.212145047536719</v>
      </c>
      <c r="F643" s="304">
        <f t="shared" ca="1" si="271"/>
        <v>1.4065623225575643</v>
      </c>
      <c r="G643" s="306">
        <f t="shared" ca="1" si="272"/>
        <v>8.6054612501275987</v>
      </c>
      <c r="H643" s="307">
        <f t="shared" ca="1" si="273"/>
        <v>-103.69491622855431</v>
      </c>
      <c r="I643" s="304">
        <f t="shared" ca="1" si="274"/>
        <v>104.0513796879904</v>
      </c>
      <c r="J643" s="306">
        <f t="shared" ca="1" si="275"/>
        <v>717.43751684692904</v>
      </c>
      <c r="K643" s="307">
        <f t="shared" ca="1" si="276"/>
        <v>-10.806074520364106</v>
      </c>
      <c r="L643" s="304">
        <f t="shared" ca="1" si="261"/>
        <v>717.51889300981281</v>
      </c>
      <c r="M643" s="306">
        <f t="shared" ca="1" si="277"/>
        <v>-1.4879977926279389</v>
      </c>
      <c r="N643" s="304">
        <f t="shared" ca="1" si="278"/>
        <v>-85.255993442363575</v>
      </c>
      <c r="P643" s="310">
        <f t="shared" ca="1" si="279"/>
        <v>23</v>
      </c>
      <c r="Q643" s="304">
        <f t="shared" ca="1" si="280"/>
        <v>0</v>
      </c>
      <c r="R643" s="306">
        <f t="shared" ca="1" si="281"/>
        <v>0</v>
      </c>
      <c r="S643" s="307">
        <f t="shared" ca="1" si="282"/>
        <v>4.9930000000000021</v>
      </c>
      <c r="T643" s="304">
        <f t="shared" ca="1" si="262"/>
        <v>48.981330000000021</v>
      </c>
      <c r="U643" s="311">
        <f t="shared" ca="1" si="263"/>
        <v>0</v>
      </c>
      <c r="V643" s="306">
        <f t="shared" ca="1" si="264"/>
        <v>1.2263244597392768</v>
      </c>
      <c r="W643" s="304">
        <f t="shared" ca="1" si="265"/>
        <v>43.076806158553602</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1.1489802218983911</v>
      </c>
      <c r="AH643" s="304">
        <f t="shared" ca="1" si="289"/>
        <v>-8.6274116474507068</v>
      </c>
    </row>
    <row r="644" spans="1:34" x14ac:dyDescent="0.2">
      <c r="A644" s="347">
        <f t="shared" ca="1" si="267"/>
        <v>1E-4</v>
      </c>
      <c r="B644" s="304">
        <f t="shared" ca="1" si="268"/>
        <v>33.426200000001053</v>
      </c>
      <c r="D644" s="306">
        <f t="shared" ca="1" si="269"/>
        <v>-0.71352343231358384</v>
      </c>
      <c r="E644" s="307">
        <f t="shared" ca="1" si="270"/>
        <v>-1.2121165873275466</v>
      </c>
      <c r="F644" s="304">
        <f t="shared" ca="1" si="271"/>
        <v>1.4065355700212971</v>
      </c>
      <c r="G644" s="306">
        <f t="shared" ca="1" si="272"/>
        <v>8.6053898977843666</v>
      </c>
      <c r="H644" s="307">
        <f t="shared" ca="1" si="273"/>
        <v>-103.69503744021304</v>
      </c>
      <c r="I644" s="304">
        <f t="shared" ca="1" si="274"/>
        <v>104.05149458330752</v>
      </c>
      <c r="J644" s="306">
        <f t="shared" ca="1" si="275"/>
        <v>717.43751684692904</v>
      </c>
      <c r="K644" s="307">
        <f t="shared" ca="1" si="276"/>
        <v>-10.816444018047545</v>
      </c>
      <c r="L644" s="304">
        <f t="shared" ref="L644:L707" ca="1" si="290">SQRT(pos_x^2+pos_z^2)</f>
        <v>717.51904925282861</v>
      </c>
      <c r="M644" s="306">
        <f t="shared" ca="1" si="277"/>
        <v>-1.4879985723628777</v>
      </c>
      <c r="N644" s="304">
        <f t="shared" ca="1" si="278"/>
        <v>-85.256038117884714</v>
      </c>
      <c r="P644" s="310">
        <f t="shared" ca="1" si="279"/>
        <v>23</v>
      </c>
      <c r="Q644" s="304">
        <f t="shared" ca="1" si="280"/>
        <v>0</v>
      </c>
      <c r="R644" s="306">
        <f t="shared" ca="1" si="281"/>
        <v>0</v>
      </c>
      <c r="S644" s="307">
        <f t="shared" ca="1" si="282"/>
        <v>4.9930000000000021</v>
      </c>
      <c r="T644" s="304">
        <f t="shared" ref="T644:T707" ca="1" si="291">m*g</f>
        <v>48.981330000000021</v>
      </c>
      <c r="U644" s="311">
        <f t="shared" ref="U644:U707" ca="1" si="292">IF(pos_xz&lt;L_rampe,Poids*COS(Beta),0)</f>
        <v>0</v>
      </c>
      <c r="V644" s="306">
        <f t="shared" ref="V644:V707" ca="1" si="293">Rho_moyen*(20000-Alt_rampe-pos_z)/(20000+Alt_rampe+pos_z)</f>
        <v>1.2263257313771723</v>
      </c>
      <c r="W644" s="304">
        <f t="shared" ref="W644:W707" ca="1" si="294">1/2*Rho*Sref*Cx*vit_xz^2</f>
        <v>43.076945959520728</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1.1489528547610117</v>
      </c>
      <c r="AH644" s="304">
        <f t="shared" ca="1" si="289"/>
        <v>-8.6274396472168196</v>
      </c>
    </row>
    <row r="645" spans="1:34" x14ac:dyDescent="0.2">
      <c r="A645" s="347">
        <f t="shared" ref="A645:A708" ca="1" si="296">IF(B644+0.01&lt;=T_ini+ROUNDUP(Temps_fin_propu,0), 0.01, IF(K644&gt;0, 0.1, 0.0001))</f>
        <v>1E-4</v>
      </c>
      <c r="B645" s="304">
        <f t="shared" ref="B645:B708" ca="1" si="297">B644+pas</f>
        <v>33.426300000001056</v>
      </c>
      <c r="D645" s="306">
        <f t="shared" ref="D645:D708" ca="1" si="298">IF(AND(L644&lt;L_rampe,Poussee&lt;Poids*SIN(M644)),0,(-W644+Poussee)/m*COS(M644)-U644/m*SIN(M644))</f>
        <v>-0.7135190438821849</v>
      </c>
      <c r="E645" s="307">
        <f t="shared" ref="E645:E708" ca="1" si="299">IF(AND(L644&lt;L_rampe,Poussee&lt;Poids*SIN(M644)),0,(-W644+Poussee)/m*SIN(M644)+U644/m*COS(M644)-Poids/m)</f>
        <v>-1.2120881274980899</v>
      </c>
      <c r="F645" s="304">
        <f t="shared" ref="F645:F708" ca="1" si="300">SQRT(acc_x^2+acc_z^2)</f>
        <v>1.4065088178907281</v>
      </c>
      <c r="G645" s="306">
        <f t="shared" ref="G645:G708" ca="1" si="301">G644+acc_x*pas</f>
        <v>8.6053185458799781</v>
      </c>
      <c r="H645" s="307">
        <f t="shared" ref="H645:H708" ca="1" si="302">H644+acc_z*pas</f>
        <v>-103.69515864902579</v>
      </c>
      <c r="I645" s="304">
        <f t="shared" ref="I645:I708" ca="1" si="303">SQRT(vit_x^2+vit_z^2)</f>
        <v>104.05160947588794</v>
      </c>
      <c r="J645" s="306">
        <f t="shared" ref="J645:J708" ca="1" si="304">J644+0.5*(vit_x+G644)*pas*(K644&gt;=0)</f>
        <v>717.43751684692904</v>
      </c>
      <c r="K645" s="307">
        <f t="shared" ref="K645:K708" ca="1" si="305">K644+0.5*(vit_z+H644)*pas</f>
        <v>-10.826813527852007</v>
      </c>
      <c r="L645" s="304">
        <f t="shared" ca="1" si="290"/>
        <v>717.51920564585203</v>
      </c>
      <c r="M645" s="306">
        <f t="shared" ref="M645:M708" ca="1" si="306">IF(AND(L644&gt;L_rampe,G645&gt;0),ATAN2(G645,H645),$M$4)</f>
        <v>-1.4879993520896293</v>
      </c>
      <c r="N645" s="304">
        <f t="shared" ref="N645:N708" ca="1" si="307">DEGREES(Beta)</f>
        <v>-85.256082792936752</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4.9930000000000021</v>
      </c>
      <c r="T645" s="304">
        <f t="shared" ca="1" si="291"/>
        <v>48.981330000000021</v>
      </c>
      <c r="U645" s="311">
        <f t="shared" ca="1" si="292"/>
        <v>0</v>
      </c>
      <c r="V645" s="306">
        <f t="shared" ca="1" si="293"/>
        <v>1.2263270030178735</v>
      </c>
      <c r="W645" s="304">
        <f t="shared" ca="1" si="294"/>
        <v>43.0770857586228</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1.1489254879845827</v>
      </c>
      <c r="AH645" s="304">
        <f t="shared" ref="AH645:AH708" ca="1" si="318">IF(AND(L644&lt;L_rampe,Poussee&lt;Poids*SIN(M644)), g*SIN(M644), (-W644+Poussee)/m)</f>
        <v>-8.6274676466093947</v>
      </c>
    </row>
    <row r="646" spans="1:34" x14ac:dyDescent="0.2">
      <c r="A646" s="347">
        <f t="shared" ca="1" si="296"/>
        <v>1E-4</v>
      </c>
      <c r="B646" s="304">
        <f t="shared" ca="1" si="297"/>
        <v>33.42640000000106</v>
      </c>
      <c r="D646" s="306">
        <f t="shared" ca="1" si="298"/>
        <v>-0.71351465544633863</v>
      </c>
      <c r="E646" s="307">
        <f t="shared" ca="1" si="299"/>
        <v>-1.2120596680483473</v>
      </c>
      <c r="F646" s="304">
        <f t="shared" ca="1" si="300"/>
        <v>1.4064820661658568</v>
      </c>
      <c r="G646" s="306">
        <f t="shared" ca="1" si="301"/>
        <v>8.6052471944144333</v>
      </c>
      <c r="H646" s="307">
        <f t="shared" ca="1" si="302"/>
        <v>-103.69527985499259</v>
      </c>
      <c r="I646" s="304">
        <f t="shared" ca="1" si="303"/>
        <v>104.05172436573173</v>
      </c>
      <c r="J646" s="306">
        <f t="shared" ca="1" si="304"/>
        <v>717.43751684692904</v>
      </c>
      <c r="K646" s="307">
        <f t="shared" ca="1" si="305"/>
        <v>-10.837183049777208</v>
      </c>
      <c r="L646" s="304">
        <f t="shared" ca="1" si="290"/>
        <v>717.51936218888341</v>
      </c>
      <c r="M646" s="306">
        <f t="shared" ca="1" si="306"/>
        <v>-1.4880001318081939</v>
      </c>
      <c r="N646" s="304">
        <f t="shared" ca="1" si="307"/>
        <v>-85.256127467519718</v>
      </c>
      <c r="P646" s="310">
        <f t="shared" ca="1" si="308"/>
        <v>23</v>
      </c>
      <c r="Q646" s="304">
        <f t="shared" ca="1" si="309"/>
        <v>0</v>
      </c>
      <c r="R646" s="306">
        <f t="shared" ca="1" si="310"/>
        <v>0</v>
      </c>
      <c r="S646" s="307">
        <f t="shared" ca="1" si="311"/>
        <v>4.9930000000000021</v>
      </c>
      <c r="T646" s="304">
        <f t="shared" ca="1" si="291"/>
        <v>48.981330000000021</v>
      </c>
      <c r="U646" s="311">
        <f t="shared" ca="1" si="292"/>
        <v>0</v>
      </c>
      <c r="V646" s="306">
        <f t="shared" ca="1" si="293"/>
        <v>1.2263282746613802</v>
      </c>
      <c r="W646" s="304">
        <f t="shared" ca="1" si="294"/>
        <v>43.077225555859819</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1.1488981215691005</v>
      </c>
      <c r="AH646" s="304">
        <f t="shared" ca="1" si="318"/>
        <v>-8.6274956456284357</v>
      </c>
    </row>
    <row r="647" spans="1:34" x14ac:dyDescent="0.2">
      <c r="A647" s="347">
        <f t="shared" ca="1" si="296"/>
        <v>1E-4</v>
      </c>
      <c r="B647" s="304">
        <f t="shared" ca="1" si="297"/>
        <v>33.426500000001063</v>
      </c>
      <c r="D647" s="306">
        <f t="shared" ca="1" si="298"/>
        <v>-0.71351026700604492</v>
      </c>
      <c r="E647" s="307">
        <f t="shared" ca="1" si="299"/>
        <v>-1.2120312089783134</v>
      </c>
      <c r="F647" s="304">
        <f t="shared" ca="1" si="300"/>
        <v>1.4064553148466785</v>
      </c>
      <c r="G647" s="306">
        <f t="shared" ca="1" si="301"/>
        <v>8.6051758433877321</v>
      </c>
      <c r="H647" s="307">
        <f t="shared" ca="1" si="302"/>
        <v>-103.69540105811349</v>
      </c>
      <c r="I647" s="304">
        <f t="shared" ca="1" si="303"/>
        <v>104.0518392528389</v>
      </c>
      <c r="J647" s="306">
        <f t="shared" ca="1" si="304"/>
        <v>717.43751684692904</v>
      </c>
      <c r="K647" s="307">
        <f t="shared" ca="1" si="305"/>
        <v>-10.847552583822862</v>
      </c>
      <c r="L647" s="304">
        <f t="shared" ca="1" si="290"/>
        <v>717.51951888192309</v>
      </c>
      <c r="M647" s="306">
        <f t="shared" ca="1" si="306"/>
        <v>-1.4880009115185717</v>
      </c>
      <c r="N647" s="304">
        <f t="shared" ca="1" si="307"/>
        <v>-85.256172141633598</v>
      </c>
      <c r="P647" s="310">
        <f t="shared" ca="1" si="308"/>
        <v>23</v>
      </c>
      <c r="Q647" s="304">
        <f t="shared" ca="1" si="309"/>
        <v>0</v>
      </c>
      <c r="R647" s="306">
        <f t="shared" ca="1" si="310"/>
        <v>0</v>
      </c>
      <c r="S647" s="307">
        <f t="shared" ca="1" si="311"/>
        <v>4.9930000000000021</v>
      </c>
      <c r="T647" s="304">
        <f t="shared" ca="1" si="291"/>
        <v>48.981330000000021</v>
      </c>
      <c r="U647" s="311">
        <f t="shared" ca="1" si="292"/>
        <v>0</v>
      </c>
      <c r="V647" s="306">
        <f t="shared" ca="1" si="293"/>
        <v>1.2263295463076924</v>
      </c>
      <c r="W647" s="304">
        <f t="shared" ca="1" si="294"/>
        <v>43.077365351231812</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1.1488707555145652</v>
      </c>
      <c r="AH647" s="304">
        <f t="shared" ca="1" si="318"/>
        <v>-8.6275236442739445</v>
      </c>
    </row>
    <row r="648" spans="1:34" x14ac:dyDescent="0.2">
      <c r="A648" s="347">
        <f t="shared" ca="1" si="296"/>
        <v>1E-4</v>
      </c>
      <c r="B648" s="304">
        <f t="shared" ca="1" si="297"/>
        <v>33.426600000001066</v>
      </c>
      <c r="D648" s="306">
        <f t="shared" ca="1" si="298"/>
        <v>-0.71350587856130354</v>
      </c>
      <c r="E648" s="307">
        <f t="shared" ca="1" si="299"/>
        <v>-1.2120027502879882</v>
      </c>
      <c r="F648" s="304">
        <f t="shared" ca="1" si="300"/>
        <v>1.4064285639331935</v>
      </c>
      <c r="G648" s="306">
        <f t="shared" ca="1" si="301"/>
        <v>8.6051044927998763</v>
      </c>
      <c r="H648" s="307">
        <f t="shared" ca="1" si="302"/>
        <v>-103.69552225838852</v>
      </c>
      <c r="I648" s="304">
        <f t="shared" ca="1" si="303"/>
        <v>104.05195413720952</v>
      </c>
      <c r="J648" s="306">
        <f t="shared" ca="1" si="304"/>
        <v>717.43751684692904</v>
      </c>
      <c r="K648" s="307">
        <f t="shared" ca="1" si="305"/>
        <v>-10.857922129988687</v>
      </c>
      <c r="L648" s="304">
        <f t="shared" ca="1" si="290"/>
        <v>717.51967572497165</v>
      </c>
      <c r="M648" s="306">
        <f t="shared" ca="1" si="306"/>
        <v>-1.4880016912207628</v>
      </c>
      <c r="N648" s="304">
        <f t="shared" ca="1" si="307"/>
        <v>-85.256216815278421</v>
      </c>
      <c r="P648" s="310">
        <f t="shared" ca="1" si="308"/>
        <v>23</v>
      </c>
      <c r="Q648" s="304">
        <f t="shared" ca="1" si="309"/>
        <v>0</v>
      </c>
      <c r="R648" s="306">
        <f t="shared" ca="1" si="310"/>
        <v>0</v>
      </c>
      <c r="S648" s="307">
        <f t="shared" ca="1" si="311"/>
        <v>4.9930000000000021</v>
      </c>
      <c r="T648" s="304">
        <f t="shared" ca="1" si="291"/>
        <v>48.981330000000021</v>
      </c>
      <c r="U648" s="311">
        <f t="shared" ca="1" si="292"/>
        <v>0</v>
      </c>
      <c r="V648" s="306">
        <f t="shared" ca="1" si="293"/>
        <v>1.2263308179568109</v>
      </c>
      <c r="W648" s="304">
        <f t="shared" ca="1" si="294"/>
        <v>43.077505144738815</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1.1488433898209767</v>
      </c>
      <c r="AH648" s="304">
        <f t="shared" ca="1" si="318"/>
        <v>-8.6275516425459227</v>
      </c>
    </row>
    <row r="649" spans="1:34" x14ac:dyDescent="0.2">
      <c r="A649" s="347">
        <f t="shared" ca="1" si="296"/>
        <v>1E-4</v>
      </c>
      <c r="B649" s="304">
        <f t="shared" ca="1" si="297"/>
        <v>33.42670000000107</v>
      </c>
      <c r="D649" s="306">
        <f t="shared" ca="1" si="298"/>
        <v>-0.71350149011211694</v>
      </c>
      <c r="E649" s="307">
        <f t="shared" ca="1" si="299"/>
        <v>-1.2119742919773628</v>
      </c>
      <c r="F649" s="304">
        <f t="shared" ca="1" si="300"/>
        <v>1.4064018134253955</v>
      </c>
      <c r="G649" s="306">
        <f t="shared" ca="1" si="301"/>
        <v>8.6050331426508659</v>
      </c>
      <c r="H649" s="307">
        <f t="shared" ca="1" si="302"/>
        <v>-103.69564345581772</v>
      </c>
      <c r="I649" s="304">
        <f t="shared" ca="1" si="303"/>
        <v>104.0520690188436</v>
      </c>
      <c r="J649" s="306">
        <f t="shared" ca="1" si="304"/>
        <v>717.43751684692904</v>
      </c>
      <c r="K649" s="307">
        <f t="shared" ca="1" si="305"/>
        <v>-10.868291688274397</v>
      </c>
      <c r="L649" s="304">
        <f t="shared" ca="1" si="290"/>
        <v>717.51983271802953</v>
      </c>
      <c r="M649" s="306">
        <f t="shared" ca="1" si="306"/>
        <v>-1.488002470914767</v>
      </c>
      <c r="N649" s="304">
        <f t="shared" ca="1" si="307"/>
        <v>-85.256261488454186</v>
      </c>
      <c r="P649" s="310">
        <f t="shared" ca="1" si="308"/>
        <v>23</v>
      </c>
      <c r="Q649" s="304">
        <f t="shared" ca="1" si="309"/>
        <v>0</v>
      </c>
      <c r="R649" s="306">
        <f t="shared" ca="1" si="310"/>
        <v>0</v>
      </c>
      <c r="S649" s="307">
        <f t="shared" ca="1" si="311"/>
        <v>4.9930000000000021</v>
      </c>
      <c r="T649" s="304">
        <f t="shared" ca="1" si="291"/>
        <v>48.981330000000021</v>
      </c>
      <c r="U649" s="311">
        <f t="shared" ca="1" si="292"/>
        <v>0</v>
      </c>
      <c r="V649" s="306">
        <f t="shared" ca="1" si="293"/>
        <v>1.2263320896087351</v>
      </c>
      <c r="W649" s="304">
        <f t="shared" ca="1" si="294"/>
        <v>43.077644936380828</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1.1488160244883208</v>
      </c>
      <c r="AH649" s="304">
        <f t="shared" ca="1" si="318"/>
        <v>-8.627579640444381</v>
      </c>
    </row>
    <row r="650" spans="1:34" x14ac:dyDescent="0.2">
      <c r="A650" s="347">
        <f t="shared" ca="1" si="296"/>
        <v>1E-4</v>
      </c>
      <c r="B650" s="304">
        <f t="shared" ca="1" si="297"/>
        <v>33.426800000001073</v>
      </c>
      <c r="D650" s="306">
        <f t="shared" ca="1" si="298"/>
        <v>-0.71349710165848668</v>
      </c>
      <c r="E650" s="307">
        <f t="shared" ca="1" si="299"/>
        <v>-1.2119458340464337</v>
      </c>
      <c r="F650" s="304">
        <f t="shared" ca="1" si="300"/>
        <v>1.4063750633232825</v>
      </c>
      <c r="G650" s="306">
        <f t="shared" ca="1" si="301"/>
        <v>8.604961792940701</v>
      </c>
      <c r="H650" s="307">
        <f t="shared" ca="1" si="302"/>
        <v>-103.69576465040112</v>
      </c>
      <c r="I650" s="304">
        <f t="shared" ca="1" si="303"/>
        <v>104.05218389774117</v>
      </c>
      <c r="J650" s="306">
        <f t="shared" ca="1" si="304"/>
        <v>717.43751684692904</v>
      </c>
      <c r="K650" s="307">
        <f t="shared" ca="1" si="305"/>
        <v>-10.878661258679708</v>
      </c>
      <c r="L650" s="304">
        <f t="shared" ca="1" si="290"/>
        <v>717.51998986109697</v>
      </c>
      <c r="M650" s="306">
        <f t="shared" ca="1" si="306"/>
        <v>-1.4880032506005847</v>
      </c>
      <c r="N650" s="304">
        <f t="shared" ca="1" si="307"/>
        <v>-85.256306161160879</v>
      </c>
      <c r="P650" s="310">
        <f t="shared" ca="1" si="308"/>
        <v>23</v>
      </c>
      <c r="Q650" s="304">
        <f t="shared" ca="1" si="309"/>
        <v>0</v>
      </c>
      <c r="R650" s="306">
        <f t="shared" ca="1" si="310"/>
        <v>0</v>
      </c>
      <c r="S650" s="307">
        <f t="shared" ca="1" si="311"/>
        <v>4.9930000000000021</v>
      </c>
      <c r="T650" s="304">
        <f t="shared" ca="1" si="291"/>
        <v>48.981330000000021</v>
      </c>
      <c r="U650" s="311">
        <f t="shared" ca="1" si="292"/>
        <v>0</v>
      </c>
      <c r="V650" s="306">
        <f t="shared" ca="1" si="293"/>
        <v>1.2263333612634646</v>
      </c>
      <c r="W650" s="304">
        <f t="shared" ca="1" si="294"/>
        <v>43.077784726157837</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1.1487886595165993</v>
      </c>
      <c r="AH650" s="304">
        <f t="shared" ca="1" si="318"/>
        <v>-8.6276076379693194</v>
      </c>
    </row>
    <row r="651" spans="1:34" x14ac:dyDescent="0.2">
      <c r="A651" s="347">
        <f t="shared" ca="1" si="296"/>
        <v>1E-4</v>
      </c>
      <c r="B651" s="304">
        <f t="shared" ca="1" si="297"/>
        <v>33.426900000001076</v>
      </c>
      <c r="D651" s="306">
        <f t="shared" ca="1" si="298"/>
        <v>-0.71349271320041185</v>
      </c>
      <c r="E651" s="307">
        <f t="shared" ca="1" si="299"/>
        <v>-1.2119173764952098</v>
      </c>
      <c r="F651" s="304">
        <f t="shared" ca="1" si="300"/>
        <v>1.4063483136268615</v>
      </c>
      <c r="G651" s="306">
        <f t="shared" ca="1" si="301"/>
        <v>8.6048904436693814</v>
      </c>
      <c r="H651" s="307">
        <f t="shared" ca="1" si="302"/>
        <v>-103.69588584213876</v>
      </c>
      <c r="I651" s="304">
        <f t="shared" ca="1" si="303"/>
        <v>104.05229877390228</v>
      </c>
      <c r="J651" s="306">
        <f t="shared" ca="1" si="304"/>
        <v>717.43751684692904</v>
      </c>
      <c r="K651" s="307">
        <f t="shared" ca="1" si="305"/>
        <v>-10.889030841204335</v>
      </c>
      <c r="L651" s="304">
        <f t="shared" ca="1" si="290"/>
        <v>717.52014715417454</v>
      </c>
      <c r="M651" s="306">
        <f t="shared" ca="1" si="306"/>
        <v>-1.4880040302782158</v>
      </c>
      <c r="N651" s="304">
        <f t="shared" ca="1" si="307"/>
        <v>-85.256350833398528</v>
      </c>
      <c r="P651" s="310">
        <f t="shared" ca="1" si="308"/>
        <v>23</v>
      </c>
      <c r="Q651" s="304">
        <f t="shared" ca="1" si="309"/>
        <v>0</v>
      </c>
      <c r="R651" s="306">
        <f t="shared" ca="1" si="310"/>
        <v>0</v>
      </c>
      <c r="S651" s="307">
        <f t="shared" ca="1" si="311"/>
        <v>4.9930000000000021</v>
      </c>
      <c r="T651" s="304">
        <f t="shared" ca="1" si="291"/>
        <v>48.981330000000021</v>
      </c>
      <c r="U651" s="311">
        <f t="shared" ca="1" si="292"/>
        <v>0</v>
      </c>
      <c r="V651" s="306">
        <f t="shared" ca="1" si="293"/>
        <v>1.2263346329209994</v>
      </c>
      <c r="W651" s="304">
        <f t="shared" ca="1" si="294"/>
        <v>43.077924514069878</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1.1487612949058192</v>
      </c>
      <c r="AH651" s="304">
        <f t="shared" ca="1" si="318"/>
        <v>-8.6276356351207326</v>
      </c>
    </row>
    <row r="652" spans="1:34" x14ac:dyDescent="0.2">
      <c r="A652" s="347">
        <f t="shared" ca="1" si="296"/>
        <v>1E-4</v>
      </c>
      <c r="B652" s="304">
        <f t="shared" ca="1" si="297"/>
        <v>33.42700000000108</v>
      </c>
      <c r="D652" s="306">
        <f t="shared" ca="1" si="298"/>
        <v>-0.71348832473789503</v>
      </c>
      <c r="E652" s="307">
        <f t="shared" ca="1" si="299"/>
        <v>-1.2118889193236768</v>
      </c>
      <c r="F652" s="304">
        <f t="shared" ca="1" si="300"/>
        <v>1.406321564336122</v>
      </c>
      <c r="G652" s="306">
        <f t="shared" ca="1" si="301"/>
        <v>8.6048190948369072</v>
      </c>
      <c r="H652" s="307">
        <f t="shared" ca="1" si="302"/>
        <v>-103.6960070310307</v>
      </c>
      <c r="I652" s="304">
        <f t="shared" ca="1" si="303"/>
        <v>104.05241364732699</v>
      </c>
      <c r="J652" s="306">
        <f t="shared" ca="1" si="304"/>
        <v>717.43751684692904</v>
      </c>
      <c r="K652" s="307">
        <f t="shared" ca="1" si="305"/>
        <v>-10.899400435847992</v>
      </c>
      <c r="L652" s="304">
        <f t="shared" ca="1" si="290"/>
        <v>717.52030459726268</v>
      </c>
      <c r="M652" s="306">
        <f t="shared" ca="1" si="306"/>
        <v>-1.4880048099476608</v>
      </c>
      <c r="N652" s="304">
        <f t="shared" ca="1" si="307"/>
        <v>-85.256395505167134</v>
      </c>
      <c r="P652" s="310">
        <f t="shared" ca="1" si="308"/>
        <v>23</v>
      </c>
      <c r="Q652" s="304">
        <f t="shared" ca="1" si="309"/>
        <v>0</v>
      </c>
      <c r="R652" s="306">
        <f t="shared" ca="1" si="310"/>
        <v>0</v>
      </c>
      <c r="S652" s="307">
        <f t="shared" ca="1" si="311"/>
        <v>4.9930000000000021</v>
      </c>
      <c r="T652" s="304">
        <f t="shared" ca="1" si="291"/>
        <v>48.981330000000021</v>
      </c>
      <c r="U652" s="311">
        <f t="shared" ca="1" si="292"/>
        <v>0</v>
      </c>
      <c r="V652" s="306">
        <f t="shared" ca="1" si="293"/>
        <v>1.22633590458134</v>
      </c>
      <c r="W652" s="304">
        <f t="shared" ca="1" si="294"/>
        <v>43.078064300116999</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1.1487339306559718</v>
      </c>
      <c r="AH652" s="304">
        <f t="shared" ca="1" si="318"/>
        <v>-8.6276636318986295</v>
      </c>
    </row>
    <row r="653" spans="1:34" x14ac:dyDescent="0.2">
      <c r="A653" s="347">
        <f t="shared" ca="1" si="296"/>
        <v>1E-4</v>
      </c>
      <c r="B653" s="304">
        <f t="shared" ca="1" si="297"/>
        <v>33.427100000001083</v>
      </c>
      <c r="D653" s="306">
        <f t="shared" ca="1" si="298"/>
        <v>-0.71348393627093454</v>
      </c>
      <c r="E653" s="307">
        <f t="shared" ca="1" si="299"/>
        <v>-1.2118604625318294</v>
      </c>
      <c r="F653" s="304">
        <f t="shared" ca="1" si="300"/>
        <v>1.4062948154510584</v>
      </c>
      <c r="G653" s="306">
        <f t="shared" ca="1" si="301"/>
        <v>8.6047477464432802</v>
      </c>
      <c r="H653" s="307">
        <f t="shared" ca="1" si="302"/>
        <v>-103.69612821707696</v>
      </c>
      <c r="I653" s="304">
        <f t="shared" ca="1" si="303"/>
        <v>104.05252851801529</v>
      </c>
      <c r="J653" s="306">
        <f t="shared" ca="1" si="304"/>
        <v>717.43751684692904</v>
      </c>
      <c r="K653" s="307">
        <f t="shared" ca="1" si="305"/>
        <v>-10.909770042610397</v>
      </c>
      <c r="L653" s="304">
        <f t="shared" ca="1" si="290"/>
        <v>717.52046219036163</v>
      </c>
      <c r="M653" s="306">
        <f t="shared" ca="1" si="306"/>
        <v>-1.4880055896089195</v>
      </c>
      <c r="N653" s="304">
        <f t="shared" ca="1" si="307"/>
        <v>-85.256440176466711</v>
      </c>
      <c r="P653" s="310">
        <f t="shared" ca="1" si="308"/>
        <v>23</v>
      </c>
      <c r="Q653" s="304">
        <f t="shared" ca="1" si="309"/>
        <v>0</v>
      </c>
      <c r="R653" s="306">
        <f t="shared" ca="1" si="310"/>
        <v>0</v>
      </c>
      <c r="S653" s="307">
        <f t="shared" ca="1" si="311"/>
        <v>4.9930000000000021</v>
      </c>
      <c r="T653" s="304">
        <f t="shared" ca="1" si="291"/>
        <v>48.981330000000021</v>
      </c>
      <c r="U653" s="311">
        <f t="shared" ca="1" si="292"/>
        <v>0</v>
      </c>
      <c r="V653" s="306">
        <f t="shared" ca="1" si="293"/>
        <v>1.2263371762444866</v>
      </c>
      <c r="W653" s="304">
        <f t="shared" ca="1" si="294"/>
        <v>43.078204084299195</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1.1487065667670429</v>
      </c>
      <c r="AH653" s="304">
        <f t="shared" ca="1" si="318"/>
        <v>-8.6276916283030207</v>
      </c>
    </row>
    <row r="654" spans="1:34" x14ac:dyDescent="0.2">
      <c r="A654" s="347">
        <f t="shared" ca="1" si="296"/>
        <v>1E-4</v>
      </c>
      <c r="B654" s="304">
        <f t="shared" ca="1" si="297"/>
        <v>33.427200000001086</v>
      </c>
      <c r="D654" s="306">
        <f t="shared" ca="1" si="298"/>
        <v>-0.71347954779953382</v>
      </c>
      <c r="E654" s="307">
        <f t="shared" ca="1" si="299"/>
        <v>-1.2118320061196695</v>
      </c>
      <c r="F654" s="304">
        <f t="shared" ca="1" si="300"/>
        <v>1.4062680669716745</v>
      </c>
      <c r="G654" s="306">
        <f t="shared" ca="1" si="301"/>
        <v>8.6046763984885004</v>
      </c>
      <c r="H654" s="307">
        <f t="shared" ca="1" si="302"/>
        <v>-103.69624940027757</v>
      </c>
      <c r="I654" s="304">
        <f t="shared" ca="1" si="303"/>
        <v>104.05264338596723</v>
      </c>
      <c r="J654" s="306">
        <f t="shared" ca="1" si="304"/>
        <v>717.43751684692904</v>
      </c>
      <c r="K654" s="307">
        <f t="shared" ca="1" si="305"/>
        <v>-10.920139661491264</v>
      </c>
      <c r="L654" s="304">
        <f t="shared" ca="1" si="290"/>
        <v>717.52061993347206</v>
      </c>
      <c r="M654" s="306">
        <f t="shared" ca="1" si="306"/>
        <v>-1.488006369261992</v>
      </c>
      <c r="N654" s="304">
        <f t="shared" ca="1" si="307"/>
        <v>-85.256484847297259</v>
      </c>
      <c r="P654" s="310">
        <f t="shared" ca="1" si="308"/>
        <v>23</v>
      </c>
      <c r="Q654" s="304">
        <f t="shared" ca="1" si="309"/>
        <v>0</v>
      </c>
      <c r="R654" s="306">
        <f t="shared" ca="1" si="310"/>
        <v>0</v>
      </c>
      <c r="S654" s="307">
        <f t="shared" ca="1" si="311"/>
        <v>4.9930000000000021</v>
      </c>
      <c r="T654" s="304">
        <f t="shared" ca="1" si="291"/>
        <v>48.981330000000021</v>
      </c>
      <c r="U654" s="311">
        <f t="shared" ca="1" si="292"/>
        <v>0</v>
      </c>
      <c r="V654" s="306">
        <f t="shared" ca="1" si="293"/>
        <v>1.2263384479104384</v>
      </c>
      <c r="W654" s="304">
        <f t="shared" ca="1" si="294"/>
        <v>43.078343866616464</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1.1486792032390412</v>
      </c>
      <c r="AH654" s="304">
        <f t="shared" ca="1" si="318"/>
        <v>-8.6277196243339027</v>
      </c>
    </row>
    <row r="655" spans="1:34" x14ac:dyDescent="0.2">
      <c r="A655" s="347">
        <f t="shared" ca="1" si="296"/>
        <v>1E-4</v>
      </c>
      <c r="B655" s="304">
        <f t="shared" ca="1" si="297"/>
        <v>33.42730000000109</v>
      </c>
      <c r="D655" s="306">
        <f t="shared" ca="1" si="298"/>
        <v>-0.71347515932369265</v>
      </c>
      <c r="E655" s="307">
        <f t="shared" ca="1" si="299"/>
        <v>-1.2118035500871951</v>
      </c>
      <c r="F655" s="304">
        <f t="shared" ca="1" si="300"/>
        <v>1.4062413188979683</v>
      </c>
      <c r="G655" s="306">
        <f t="shared" ca="1" si="301"/>
        <v>8.6046050509725678</v>
      </c>
      <c r="H655" s="307">
        <f t="shared" ca="1" si="302"/>
        <v>-103.69637058063257</v>
      </c>
      <c r="I655" s="304">
        <f t="shared" ca="1" si="303"/>
        <v>104.05275825118287</v>
      </c>
      <c r="J655" s="306">
        <f t="shared" ca="1" si="304"/>
        <v>717.43751684692904</v>
      </c>
      <c r="K655" s="307">
        <f t="shared" ca="1" si="305"/>
        <v>-10.93050929249031</v>
      </c>
      <c r="L655" s="304">
        <f t="shared" ca="1" si="290"/>
        <v>717.52077782659421</v>
      </c>
      <c r="M655" s="306">
        <f t="shared" ca="1" si="306"/>
        <v>-1.4880071489068787</v>
      </c>
      <c r="N655" s="304">
        <f t="shared" ca="1" si="307"/>
        <v>-85.256529517658777</v>
      </c>
      <c r="P655" s="310">
        <f t="shared" ca="1" si="308"/>
        <v>23</v>
      </c>
      <c r="Q655" s="304">
        <f t="shared" ca="1" si="309"/>
        <v>0</v>
      </c>
      <c r="R655" s="306">
        <f t="shared" ca="1" si="310"/>
        <v>0</v>
      </c>
      <c r="S655" s="307">
        <f t="shared" ca="1" si="311"/>
        <v>4.9930000000000021</v>
      </c>
      <c r="T655" s="304">
        <f t="shared" ca="1" si="291"/>
        <v>48.981330000000021</v>
      </c>
      <c r="U655" s="311">
        <f t="shared" ca="1" si="292"/>
        <v>0</v>
      </c>
      <c r="V655" s="306">
        <f t="shared" ca="1" si="293"/>
        <v>1.2263397195791959</v>
      </c>
      <c r="W655" s="304">
        <f t="shared" ca="1" si="294"/>
        <v>43.078483647068829</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1.1486518400719632</v>
      </c>
      <c r="AH655" s="304">
        <f t="shared" ca="1" si="318"/>
        <v>-8.6277476199912773</v>
      </c>
    </row>
    <row r="656" spans="1:34" x14ac:dyDescent="0.2">
      <c r="A656" s="347">
        <f t="shared" ca="1" si="296"/>
        <v>1E-4</v>
      </c>
      <c r="B656" s="304">
        <f t="shared" ca="1" si="297"/>
        <v>33.427400000001093</v>
      </c>
      <c r="D656" s="306">
        <f t="shared" ca="1" si="298"/>
        <v>-0.71347077084341071</v>
      </c>
      <c r="E656" s="307">
        <f t="shared" ca="1" si="299"/>
        <v>-1.211775094434401</v>
      </c>
      <c r="F656" s="304">
        <f t="shared" ca="1" si="300"/>
        <v>1.4062145712299359</v>
      </c>
      <c r="G656" s="306">
        <f t="shared" ca="1" si="301"/>
        <v>8.6045337038954841</v>
      </c>
      <c r="H656" s="307">
        <f t="shared" ca="1" si="302"/>
        <v>-103.69649175814202</v>
      </c>
      <c r="I656" s="304">
        <f t="shared" ca="1" si="303"/>
        <v>104.05287311366222</v>
      </c>
      <c r="J656" s="306">
        <f t="shared" ca="1" si="304"/>
        <v>717.43751684692904</v>
      </c>
      <c r="K656" s="307">
        <f t="shared" ca="1" si="305"/>
        <v>-10.940878935607248</v>
      </c>
      <c r="L656" s="304">
        <f t="shared" ca="1" si="290"/>
        <v>717.52093586972865</v>
      </c>
      <c r="M656" s="306">
        <f t="shared" ca="1" si="306"/>
        <v>-1.4880079285435794</v>
      </c>
      <c r="N656" s="304">
        <f t="shared" ca="1" si="307"/>
        <v>-85.25657418755128</v>
      </c>
      <c r="P656" s="310">
        <f t="shared" ca="1" si="308"/>
        <v>23</v>
      </c>
      <c r="Q656" s="304">
        <f t="shared" ca="1" si="309"/>
        <v>0</v>
      </c>
      <c r="R656" s="306">
        <f t="shared" ca="1" si="310"/>
        <v>0</v>
      </c>
      <c r="S656" s="307">
        <f t="shared" ca="1" si="311"/>
        <v>4.9930000000000021</v>
      </c>
      <c r="T656" s="304">
        <f t="shared" ca="1" si="291"/>
        <v>48.981330000000021</v>
      </c>
      <c r="U656" s="311">
        <f t="shared" ca="1" si="292"/>
        <v>0</v>
      </c>
      <c r="V656" s="306">
        <f t="shared" ca="1" si="293"/>
        <v>1.2263409912507583</v>
      </c>
      <c r="W656" s="304">
        <f t="shared" ca="1" si="294"/>
        <v>43.078623425656289</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1.1486244772658054</v>
      </c>
      <c r="AH656" s="304">
        <f t="shared" ca="1" si="318"/>
        <v>-8.6277756152751479</v>
      </c>
    </row>
    <row r="657" spans="1:34" x14ac:dyDescent="0.2">
      <c r="A657" s="347">
        <f t="shared" ca="1" si="296"/>
        <v>1E-4</v>
      </c>
      <c r="B657" s="304">
        <f t="shared" ca="1" si="297"/>
        <v>33.427500000001096</v>
      </c>
      <c r="D657" s="306">
        <f t="shared" ca="1" si="298"/>
        <v>-0.71346638235868998</v>
      </c>
      <c r="E657" s="307">
        <f t="shared" ca="1" si="299"/>
        <v>-1.211746639161289</v>
      </c>
      <c r="F657" s="304">
        <f t="shared" ca="1" si="300"/>
        <v>1.4061878239675791</v>
      </c>
      <c r="G657" s="306">
        <f t="shared" ca="1" si="301"/>
        <v>8.6044623572572476</v>
      </c>
      <c r="H657" s="307">
        <f t="shared" ca="1" si="302"/>
        <v>-103.69661293280593</v>
      </c>
      <c r="I657" s="304">
        <f t="shared" ca="1" si="303"/>
        <v>104.05298797340532</v>
      </c>
      <c r="J657" s="306">
        <f t="shared" ca="1" si="304"/>
        <v>717.43751684692904</v>
      </c>
      <c r="K657" s="307">
        <f t="shared" ca="1" si="305"/>
        <v>-10.951248590841796</v>
      </c>
      <c r="L657" s="304">
        <f t="shared" ca="1" si="290"/>
        <v>717.52109406287559</v>
      </c>
      <c r="M657" s="306">
        <f t="shared" ca="1" si="306"/>
        <v>-1.4880087081720943</v>
      </c>
      <c r="N657" s="304">
        <f t="shared" ca="1" si="307"/>
        <v>-85.256618856974768</v>
      </c>
      <c r="P657" s="310">
        <f t="shared" ca="1" si="308"/>
        <v>23</v>
      </c>
      <c r="Q657" s="304">
        <f t="shared" ca="1" si="309"/>
        <v>0</v>
      </c>
      <c r="R657" s="306">
        <f t="shared" ca="1" si="310"/>
        <v>0</v>
      </c>
      <c r="S657" s="307">
        <f t="shared" ca="1" si="311"/>
        <v>4.9930000000000021</v>
      </c>
      <c r="T657" s="304">
        <f t="shared" ca="1" si="291"/>
        <v>48.981330000000021</v>
      </c>
      <c r="U657" s="311">
        <f t="shared" ca="1" si="292"/>
        <v>0</v>
      </c>
      <c r="V657" s="306">
        <f t="shared" ca="1" si="293"/>
        <v>1.2263422629251266</v>
      </c>
      <c r="W657" s="304">
        <f t="shared" ca="1" si="294"/>
        <v>43.078763202378894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1.1485971148205678</v>
      </c>
      <c r="AH657" s="304">
        <f t="shared" ca="1" si="318"/>
        <v>-8.6278036101855147</v>
      </c>
    </row>
    <row r="658" spans="1:34" x14ac:dyDescent="0.2">
      <c r="A658" s="347">
        <f t="shared" ca="1" si="296"/>
        <v>1E-4</v>
      </c>
      <c r="B658" s="304">
        <f t="shared" ca="1" si="297"/>
        <v>33.4276000000011</v>
      </c>
      <c r="D658" s="306">
        <f t="shared" ca="1" si="298"/>
        <v>-0.71346199386953246</v>
      </c>
      <c r="E658" s="307">
        <f t="shared" ca="1" si="299"/>
        <v>-1.2117181842678502</v>
      </c>
      <c r="F658" s="304">
        <f t="shared" ca="1" si="300"/>
        <v>1.4061610771108921</v>
      </c>
      <c r="G658" s="306">
        <f t="shared" ca="1" si="301"/>
        <v>8.6043910110578601</v>
      </c>
      <c r="H658" s="307">
        <f t="shared" ca="1" si="302"/>
        <v>-103.69673410462435</v>
      </c>
      <c r="I658" s="304">
        <f t="shared" ca="1" si="303"/>
        <v>104.05310283041221</v>
      </c>
      <c r="J658" s="306">
        <f t="shared" ca="1" si="304"/>
        <v>717.43751684692904</v>
      </c>
      <c r="K658" s="307">
        <f t="shared" ca="1" si="305"/>
        <v>-10.961618258193669</v>
      </c>
      <c r="L658" s="304">
        <f t="shared" ca="1" si="290"/>
        <v>717.52125240603573</v>
      </c>
      <c r="M658" s="306">
        <f t="shared" ca="1" si="306"/>
        <v>-1.4880094877924237</v>
      </c>
      <c r="N658" s="304">
        <f t="shared" ca="1" si="307"/>
        <v>-85.25666352592927</v>
      </c>
      <c r="P658" s="310">
        <f t="shared" ca="1" si="308"/>
        <v>23</v>
      </c>
      <c r="Q658" s="304">
        <f t="shared" ca="1" si="309"/>
        <v>0</v>
      </c>
      <c r="R658" s="306">
        <f t="shared" ca="1" si="310"/>
        <v>0</v>
      </c>
      <c r="S658" s="307">
        <f t="shared" ca="1" si="311"/>
        <v>4.9930000000000021</v>
      </c>
      <c r="T658" s="304">
        <f t="shared" ca="1" si="291"/>
        <v>48.981330000000021</v>
      </c>
      <c r="U658" s="311">
        <f t="shared" ca="1" si="292"/>
        <v>0</v>
      </c>
      <c r="V658" s="306">
        <f t="shared" ca="1" si="293"/>
        <v>1.2263435346022999</v>
      </c>
      <c r="W658" s="304">
        <f t="shared" ca="1" si="294"/>
        <v>43.078902977236638</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1.1485697527362433</v>
      </c>
      <c r="AH658" s="304">
        <f t="shared" ca="1" si="318"/>
        <v>-8.6278316047223864</v>
      </c>
    </row>
    <row r="659" spans="1:34" x14ac:dyDescent="0.2">
      <c r="A659" s="347">
        <f t="shared" ca="1" si="296"/>
        <v>1E-4</v>
      </c>
      <c r="B659" s="304">
        <f t="shared" ca="1" si="297"/>
        <v>33.427700000001103</v>
      </c>
      <c r="D659" s="306">
        <f t="shared" ca="1" si="298"/>
        <v>-0.71345760537593605</v>
      </c>
      <c r="E659" s="307">
        <f t="shared" ca="1" si="299"/>
        <v>-1.2116897297540827</v>
      </c>
      <c r="F659" s="304">
        <f t="shared" ca="1" si="300"/>
        <v>1.4061343306598724</v>
      </c>
      <c r="G659" s="306">
        <f t="shared" ca="1" si="301"/>
        <v>8.6043196652973233</v>
      </c>
      <c r="H659" s="307">
        <f t="shared" ca="1" si="302"/>
        <v>-103.69685527359734</v>
      </c>
      <c r="I659" s="304">
        <f t="shared" ca="1" si="303"/>
        <v>104.05321768468293</v>
      </c>
      <c r="J659" s="306">
        <f t="shared" ca="1" si="304"/>
        <v>717.43751684692904</v>
      </c>
      <c r="K659" s="307">
        <f t="shared" ca="1" si="305"/>
        <v>-10.971987937662579</v>
      </c>
      <c r="L659" s="304">
        <f t="shared" ca="1" si="290"/>
        <v>717.52141089920917</v>
      </c>
      <c r="M659" s="306">
        <f t="shared" ca="1" si="306"/>
        <v>-1.4880102674045674</v>
      </c>
      <c r="N659" s="304">
        <f t="shared" ca="1" si="307"/>
        <v>-85.25670819441477</v>
      </c>
      <c r="P659" s="310">
        <f t="shared" ca="1" si="308"/>
        <v>23</v>
      </c>
      <c r="Q659" s="304">
        <f t="shared" ca="1" si="309"/>
        <v>0</v>
      </c>
      <c r="R659" s="306">
        <f t="shared" ca="1" si="310"/>
        <v>0</v>
      </c>
      <c r="S659" s="307">
        <f t="shared" ca="1" si="311"/>
        <v>4.9930000000000021</v>
      </c>
      <c r="T659" s="304">
        <f t="shared" ca="1" si="291"/>
        <v>48.981330000000021</v>
      </c>
      <c r="U659" s="311">
        <f t="shared" ca="1" si="292"/>
        <v>0</v>
      </c>
      <c r="V659" s="306">
        <f t="shared" ca="1" si="293"/>
        <v>1.2263448062822793</v>
      </c>
      <c r="W659" s="304">
        <f t="shared" ca="1" si="294"/>
        <v>43.079042750229554</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1.1485423910128318</v>
      </c>
      <c r="AH659" s="304">
        <f t="shared" ca="1" si="318"/>
        <v>-8.6278595988857631</v>
      </c>
    </row>
    <row r="660" spans="1:34" x14ac:dyDescent="0.2">
      <c r="A660" s="347">
        <f t="shared" ca="1" si="296"/>
        <v>1E-4</v>
      </c>
      <c r="B660" s="304">
        <f t="shared" ca="1" si="297"/>
        <v>33.427800000001106</v>
      </c>
      <c r="D660" s="306">
        <f t="shared" ca="1" si="298"/>
        <v>-0.71345321687790497</v>
      </c>
      <c r="E660" s="307">
        <f t="shared" ca="1" si="299"/>
        <v>-1.2116612756199796</v>
      </c>
      <c r="F660" s="304">
        <f t="shared" ca="1" si="300"/>
        <v>1.4061075846145155</v>
      </c>
      <c r="G660" s="306">
        <f t="shared" ca="1" si="301"/>
        <v>8.6042483199756354</v>
      </c>
      <c r="H660" s="307">
        <f t="shared" ca="1" si="302"/>
        <v>-103.69697643972489</v>
      </c>
      <c r="I660" s="304">
        <f t="shared" ca="1" si="303"/>
        <v>104.05333253621752</v>
      </c>
      <c r="J660" s="306">
        <f t="shared" ca="1" si="304"/>
        <v>717.43751684692904</v>
      </c>
      <c r="K660" s="307">
        <f t="shared" ca="1" si="305"/>
        <v>-10.982357629248245</v>
      </c>
      <c r="L660" s="304">
        <f t="shared" ca="1" si="290"/>
        <v>717.52156954239661</v>
      </c>
      <c r="M660" s="306">
        <f t="shared" ca="1" si="306"/>
        <v>-1.4880110470085259</v>
      </c>
      <c r="N660" s="304">
        <f t="shared" ca="1" si="307"/>
        <v>-85.256752862431284</v>
      </c>
      <c r="P660" s="310">
        <f t="shared" ca="1" si="308"/>
        <v>23</v>
      </c>
      <c r="Q660" s="304">
        <f t="shared" ca="1" si="309"/>
        <v>0</v>
      </c>
      <c r="R660" s="306">
        <f t="shared" ca="1" si="310"/>
        <v>0</v>
      </c>
      <c r="S660" s="307">
        <f t="shared" ca="1" si="311"/>
        <v>4.9930000000000021</v>
      </c>
      <c r="T660" s="304">
        <f t="shared" ca="1" si="291"/>
        <v>48.981330000000021</v>
      </c>
      <c r="U660" s="311">
        <f t="shared" ca="1" si="292"/>
        <v>0</v>
      </c>
      <c r="V660" s="306">
        <f t="shared" ca="1" si="293"/>
        <v>1.2263460779650635</v>
      </c>
      <c r="W660" s="304">
        <f t="shared" ca="1" si="294"/>
        <v>43.079182521357644</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1.148515029650321</v>
      </c>
      <c r="AH660" s="304">
        <f t="shared" ca="1" si="318"/>
        <v>-8.6278875926756537</v>
      </c>
    </row>
    <row r="661" spans="1:34" x14ac:dyDescent="0.2">
      <c r="A661" s="347">
        <f t="shared" ca="1" si="296"/>
        <v>1E-4</v>
      </c>
      <c r="B661" s="304">
        <f t="shared" ca="1" si="297"/>
        <v>33.42790000000111</v>
      </c>
      <c r="D661" s="306">
        <f t="shared" ca="1" si="298"/>
        <v>-0.71344882837543655</v>
      </c>
      <c r="E661" s="307">
        <f t="shared" ca="1" si="299"/>
        <v>-1.2116328218655426</v>
      </c>
      <c r="F661" s="304">
        <f t="shared" ca="1" si="300"/>
        <v>1.4060808389748225</v>
      </c>
      <c r="G661" s="306">
        <f t="shared" ca="1" si="301"/>
        <v>8.6041769750927983</v>
      </c>
      <c r="H661" s="307">
        <f t="shared" ca="1" si="302"/>
        <v>-103.69709760300708</v>
      </c>
      <c r="I661" s="304">
        <f t="shared" ca="1" si="303"/>
        <v>104.053447385016</v>
      </c>
      <c r="J661" s="306">
        <f t="shared" ca="1" si="304"/>
        <v>717.43751684692904</v>
      </c>
      <c r="K661" s="307">
        <f t="shared" ca="1" si="305"/>
        <v>-10.992727332950382</v>
      </c>
      <c r="L661" s="304">
        <f t="shared" ca="1" si="290"/>
        <v>717.52172833559837</v>
      </c>
      <c r="M661" s="306">
        <f t="shared" ca="1" si="306"/>
        <v>-1.488011826604299</v>
      </c>
      <c r="N661" s="304">
        <f t="shared" ca="1" si="307"/>
        <v>-85.256797529978797</v>
      </c>
      <c r="P661" s="310">
        <f t="shared" ca="1" si="308"/>
        <v>23</v>
      </c>
      <c r="Q661" s="304">
        <f t="shared" ca="1" si="309"/>
        <v>0</v>
      </c>
      <c r="R661" s="306">
        <f t="shared" ca="1" si="310"/>
        <v>0</v>
      </c>
      <c r="S661" s="307">
        <f t="shared" ca="1" si="311"/>
        <v>4.9930000000000021</v>
      </c>
      <c r="T661" s="304">
        <f t="shared" ca="1" si="291"/>
        <v>48.981330000000021</v>
      </c>
      <c r="U661" s="311">
        <f t="shared" ca="1" si="292"/>
        <v>0</v>
      </c>
      <c r="V661" s="306">
        <f t="shared" ca="1" si="293"/>
        <v>1.2263473496506532</v>
      </c>
      <c r="W661" s="304">
        <f t="shared" ca="1" si="294"/>
        <v>43.079322290620922</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1.1484876686487215</v>
      </c>
      <c r="AH661" s="304">
        <f t="shared" ca="1" si="318"/>
        <v>-8.6279155860920547</v>
      </c>
    </row>
    <row r="662" spans="1:34" x14ac:dyDescent="0.2">
      <c r="A662" s="347">
        <f t="shared" ca="1" si="296"/>
        <v>1E-4</v>
      </c>
      <c r="B662" s="304">
        <f t="shared" ca="1" si="297"/>
        <v>33.428000000001113</v>
      </c>
      <c r="D662" s="306">
        <f t="shared" ca="1" si="298"/>
        <v>-0.71344443986853456</v>
      </c>
      <c r="E662" s="307">
        <f t="shared" ca="1" si="299"/>
        <v>-1.2116043684907698</v>
      </c>
      <c r="F662" s="304">
        <f t="shared" ca="1" si="300"/>
        <v>1.4060540937407935</v>
      </c>
      <c r="G662" s="306">
        <f t="shared" ca="1" si="301"/>
        <v>8.604105630648812</v>
      </c>
      <c r="H662" s="307">
        <f t="shared" ca="1" si="302"/>
        <v>-103.69721876344393</v>
      </c>
      <c r="I662" s="304">
        <f t="shared" ca="1" si="303"/>
        <v>104.05356223107843</v>
      </c>
      <c r="J662" s="306">
        <f t="shared" ca="1" si="304"/>
        <v>717.43751684692904</v>
      </c>
      <c r="K662" s="307">
        <f t="shared" ca="1" si="305"/>
        <v>-11.003097048768705</v>
      </c>
      <c r="L662" s="304">
        <f t="shared" ca="1" si="290"/>
        <v>717.5218872788148</v>
      </c>
      <c r="M662" s="306">
        <f t="shared" ca="1" si="306"/>
        <v>-1.4880126061918868</v>
      </c>
      <c r="N662" s="304">
        <f t="shared" ca="1" si="307"/>
        <v>-85.256842197057338</v>
      </c>
      <c r="P662" s="310">
        <f t="shared" ca="1" si="308"/>
        <v>23</v>
      </c>
      <c r="Q662" s="304">
        <f t="shared" ca="1" si="309"/>
        <v>0</v>
      </c>
      <c r="R662" s="306">
        <f t="shared" ca="1" si="310"/>
        <v>0</v>
      </c>
      <c r="S662" s="307">
        <f t="shared" ca="1" si="311"/>
        <v>4.9930000000000021</v>
      </c>
      <c r="T662" s="304">
        <f t="shared" ca="1" si="291"/>
        <v>48.981330000000021</v>
      </c>
      <c r="U662" s="311">
        <f t="shared" ca="1" si="292"/>
        <v>0</v>
      </c>
      <c r="V662" s="306">
        <f t="shared" ca="1" si="293"/>
        <v>1.226348621339048</v>
      </c>
      <c r="W662" s="304">
        <f t="shared" ca="1" si="294"/>
        <v>43.079462058019409</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1.1484603080080245</v>
      </c>
      <c r="AH662" s="304">
        <f t="shared" ca="1" si="318"/>
        <v>-8.6279435791349695</v>
      </c>
    </row>
    <row r="663" spans="1:34" x14ac:dyDescent="0.2">
      <c r="A663" s="347">
        <f t="shared" ca="1" si="296"/>
        <v>1E-4</v>
      </c>
      <c r="B663" s="304">
        <f t="shared" ca="1" si="297"/>
        <v>33.428100000001116</v>
      </c>
      <c r="D663" s="306">
        <f t="shared" ca="1" si="298"/>
        <v>-0.71344005135719946</v>
      </c>
      <c r="E663" s="307">
        <f t="shared" ca="1" si="299"/>
        <v>-1.2115759154956542</v>
      </c>
      <c r="F663" s="304">
        <f t="shared" ca="1" si="300"/>
        <v>1.4060273489124229</v>
      </c>
      <c r="G663" s="306">
        <f t="shared" ca="1" si="301"/>
        <v>8.6040342866436763</v>
      </c>
      <c r="H663" s="307">
        <f t="shared" ca="1" si="302"/>
        <v>-103.69733992103548</v>
      </c>
      <c r="I663" s="304">
        <f t="shared" ca="1" si="303"/>
        <v>104.05367707440482</v>
      </c>
      <c r="J663" s="306">
        <f t="shared" ca="1" si="304"/>
        <v>717.43751684692904</v>
      </c>
      <c r="K663" s="307">
        <f t="shared" ca="1" si="305"/>
        <v>-11.013466776702929</v>
      </c>
      <c r="L663" s="304">
        <f t="shared" ca="1" si="290"/>
        <v>717.52204637204647</v>
      </c>
      <c r="M663" s="306">
        <f t="shared" ca="1" si="306"/>
        <v>-1.4880133857712896</v>
      </c>
      <c r="N663" s="304">
        <f t="shared" ca="1" si="307"/>
        <v>-85.256886863666921</v>
      </c>
      <c r="P663" s="310">
        <f t="shared" ca="1" si="308"/>
        <v>23</v>
      </c>
      <c r="Q663" s="304">
        <f t="shared" ca="1" si="309"/>
        <v>0</v>
      </c>
      <c r="R663" s="306">
        <f t="shared" ca="1" si="310"/>
        <v>0</v>
      </c>
      <c r="S663" s="307">
        <f t="shared" ca="1" si="311"/>
        <v>4.9930000000000021</v>
      </c>
      <c r="T663" s="304">
        <f t="shared" ca="1" si="291"/>
        <v>48.981330000000021</v>
      </c>
      <c r="U663" s="311">
        <f t="shared" ca="1" si="292"/>
        <v>0</v>
      </c>
      <c r="V663" s="306">
        <f t="shared" ca="1" si="293"/>
        <v>1.2263498930302481</v>
      </c>
      <c r="W663" s="304">
        <f t="shared" ca="1" si="294"/>
        <v>43.079601823553098</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1.1484329477282245</v>
      </c>
      <c r="AH663" s="304">
        <f t="shared" ca="1" si="318"/>
        <v>-8.6279715718044052</v>
      </c>
    </row>
    <row r="664" spans="1:34" x14ac:dyDescent="0.2">
      <c r="A664" s="347">
        <f t="shared" ca="1" si="296"/>
        <v>1E-4</v>
      </c>
      <c r="B664" s="304">
        <f t="shared" ca="1" si="297"/>
        <v>33.428200000001119</v>
      </c>
      <c r="D664" s="306">
        <f t="shared" ca="1" si="298"/>
        <v>-0.71343566284143012</v>
      </c>
      <c r="E664" s="307">
        <f t="shared" ca="1" si="299"/>
        <v>-1.2115474628801977</v>
      </c>
      <c r="F664" s="304">
        <f t="shared" ca="1" si="300"/>
        <v>1.4060006044897118</v>
      </c>
      <c r="G664" s="306">
        <f t="shared" ca="1" si="301"/>
        <v>8.6039629430773914</v>
      </c>
      <c r="H664" s="307">
        <f t="shared" ca="1" si="302"/>
        <v>-103.69746107578176</v>
      </c>
      <c r="I664" s="304">
        <f t="shared" ca="1" si="303"/>
        <v>104.0537919149952</v>
      </c>
      <c r="J664" s="306">
        <f t="shared" ca="1" si="304"/>
        <v>717.43751684692904</v>
      </c>
      <c r="K664" s="307">
        <f t="shared" ca="1" si="305"/>
        <v>-11.02383651675277</v>
      </c>
      <c r="L664" s="304">
        <f t="shared" ca="1" si="290"/>
        <v>717.52220561529361</v>
      </c>
      <c r="M664" s="306">
        <f t="shared" ca="1" si="306"/>
        <v>-1.4880141653425074</v>
      </c>
      <c r="N664" s="304">
        <f t="shared" ca="1" si="307"/>
        <v>-85.256931529807531</v>
      </c>
      <c r="P664" s="310">
        <f t="shared" ca="1" si="308"/>
        <v>23</v>
      </c>
      <c r="Q664" s="304">
        <f t="shared" ca="1" si="309"/>
        <v>0</v>
      </c>
      <c r="R664" s="306">
        <f t="shared" ca="1" si="310"/>
        <v>0</v>
      </c>
      <c r="S664" s="307">
        <f t="shared" ca="1" si="311"/>
        <v>4.9930000000000021</v>
      </c>
      <c r="T664" s="304">
        <f t="shared" ca="1" si="291"/>
        <v>48.981330000000021</v>
      </c>
      <c r="U664" s="311">
        <f t="shared" ca="1" si="292"/>
        <v>0</v>
      </c>
      <c r="V664" s="306">
        <f t="shared" ca="1" si="293"/>
        <v>1.2263511647242538</v>
      </c>
      <c r="W664" s="304">
        <f t="shared" ca="1" si="294"/>
        <v>43.079741587222031</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1.1484055878093304</v>
      </c>
      <c r="AH664" s="304">
        <f t="shared" ca="1" si="318"/>
        <v>-8.6279995641003566</v>
      </c>
    </row>
    <row r="665" spans="1:34" x14ac:dyDescent="0.2">
      <c r="A665" s="347">
        <f t="shared" ca="1" si="296"/>
        <v>1E-4</v>
      </c>
      <c r="B665" s="304">
        <f t="shared" ca="1" si="297"/>
        <v>33.428300000001123</v>
      </c>
      <c r="D665" s="306">
        <f t="shared" ca="1" si="298"/>
        <v>-0.71343127432122933</v>
      </c>
      <c r="E665" s="307">
        <f t="shared" ca="1" si="299"/>
        <v>-1.2115190106443947</v>
      </c>
      <c r="F665" s="304">
        <f t="shared" ca="1" si="300"/>
        <v>1.405973860472657</v>
      </c>
      <c r="G665" s="306">
        <f t="shared" ca="1" si="301"/>
        <v>8.603891599949959</v>
      </c>
      <c r="H665" s="307">
        <f t="shared" ca="1" si="302"/>
        <v>-103.69758222768283</v>
      </c>
      <c r="I665" s="304">
        <f t="shared" ca="1" si="303"/>
        <v>104.05390675284966</v>
      </c>
      <c r="J665" s="306">
        <f t="shared" ca="1" si="304"/>
        <v>717.43751684692904</v>
      </c>
      <c r="K665" s="307">
        <f t="shared" ca="1" si="305"/>
        <v>-11.034206268917943</v>
      </c>
      <c r="L665" s="304">
        <f t="shared" ca="1" si="290"/>
        <v>717.52236500855679</v>
      </c>
      <c r="M665" s="306">
        <f t="shared" ca="1" si="306"/>
        <v>-1.4880149449055404</v>
      </c>
      <c r="N665" s="304">
        <f t="shared" ca="1" si="307"/>
        <v>-85.256976195479183</v>
      </c>
      <c r="P665" s="310">
        <f t="shared" ca="1" si="308"/>
        <v>23</v>
      </c>
      <c r="Q665" s="304">
        <f t="shared" ca="1" si="309"/>
        <v>0</v>
      </c>
      <c r="R665" s="306">
        <f t="shared" ca="1" si="310"/>
        <v>0</v>
      </c>
      <c r="S665" s="307">
        <f t="shared" ca="1" si="311"/>
        <v>4.9930000000000021</v>
      </c>
      <c r="T665" s="304">
        <f t="shared" ca="1" si="291"/>
        <v>48.981330000000021</v>
      </c>
      <c r="U665" s="311">
        <f t="shared" ca="1" si="292"/>
        <v>0</v>
      </c>
      <c r="V665" s="306">
        <f t="shared" ca="1" si="293"/>
        <v>1.2263524364210645</v>
      </c>
      <c r="W665" s="304">
        <f t="shared" ca="1" si="294"/>
        <v>43.079881349026238</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1.1483782282513264</v>
      </c>
      <c r="AH665" s="304">
        <f t="shared" ca="1" si="318"/>
        <v>-8.6280275560228343</v>
      </c>
    </row>
    <row r="666" spans="1:34" x14ac:dyDescent="0.2">
      <c r="A666" s="347">
        <f t="shared" ca="1" si="296"/>
        <v>1E-4</v>
      </c>
      <c r="B666" s="304">
        <f t="shared" ca="1" si="297"/>
        <v>33.428400000001126</v>
      </c>
      <c r="D666" s="306">
        <f t="shared" ca="1" si="298"/>
        <v>-0.71342688579659708</v>
      </c>
      <c r="E666" s="307">
        <f t="shared" ca="1" si="299"/>
        <v>-1.2114905587882365</v>
      </c>
      <c r="F666" s="304">
        <f t="shared" ca="1" si="300"/>
        <v>1.4059471168612512</v>
      </c>
      <c r="G666" s="306">
        <f t="shared" ca="1" si="301"/>
        <v>8.6038202572613791</v>
      </c>
      <c r="H666" s="307">
        <f t="shared" ca="1" si="302"/>
        <v>-103.69770337673872</v>
      </c>
      <c r="I666" s="304">
        <f t="shared" ca="1" si="303"/>
        <v>104.05402158796819</v>
      </c>
      <c r="J666" s="306">
        <f t="shared" ca="1" si="304"/>
        <v>717.43751684692904</v>
      </c>
      <c r="K666" s="307">
        <f t="shared" ca="1" si="305"/>
        <v>-11.044576033198164</v>
      </c>
      <c r="L666" s="304">
        <f t="shared" ca="1" si="290"/>
        <v>717.52252455183645</v>
      </c>
      <c r="M666" s="306">
        <f t="shared" ca="1" si="306"/>
        <v>-1.4880157244603887</v>
      </c>
      <c r="N666" s="304">
        <f t="shared" ca="1" si="307"/>
        <v>-85.257020860681891</v>
      </c>
      <c r="P666" s="310">
        <f t="shared" ca="1" si="308"/>
        <v>23</v>
      </c>
      <c r="Q666" s="304">
        <f t="shared" ca="1" si="309"/>
        <v>0</v>
      </c>
      <c r="R666" s="306">
        <f t="shared" ca="1" si="310"/>
        <v>0</v>
      </c>
      <c r="S666" s="307">
        <f t="shared" ca="1" si="311"/>
        <v>4.9930000000000021</v>
      </c>
      <c r="T666" s="304">
        <f t="shared" ca="1" si="291"/>
        <v>48.981330000000021</v>
      </c>
      <c r="U666" s="311">
        <f t="shared" ca="1" si="292"/>
        <v>0</v>
      </c>
      <c r="V666" s="306">
        <f t="shared" ca="1" si="293"/>
        <v>1.2263537081206801</v>
      </c>
      <c r="W666" s="304">
        <f t="shared" ca="1" si="294"/>
        <v>43.080021108965703</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1.1483508690542124</v>
      </c>
      <c r="AH666" s="304">
        <f t="shared" ca="1" si="318"/>
        <v>-8.6280555475718437</v>
      </c>
    </row>
    <row r="667" spans="1:34" x14ac:dyDescent="0.2">
      <c r="A667" s="347">
        <f t="shared" ca="1" si="296"/>
        <v>1E-4</v>
      </c>
      <c r="B667" s="304">
        <f t="shared" ca="1" si="297"/>
        <v>33.428500000001129</v>
      </c>
      <c r="D667" s="306">
        <f t="shared" ca="1" si="298"/>
        <v>-0.71342249726753471</v>
      </c>
      <c r="E667" s="307">
        <f t="shared" ca="1" si="299"/>
        <v>-1.2114621073117249</v>
      </c>
      <c r="F667" s="304">
        <f t="shared" ca="1" si="300"/>
        <v>1.4059203736554964</v>
      </c>
      <c r="G667" s="306">
        <f t="shared" ca="1" si="301"/>
        <v>8.6037489150116517</v>
      </c>
      <c r="H667" s="307">
        <f t="shared" ca="1" si="302"/>
        <v>-103.69782452294945</v>
      </c>
      <c r="I667" s="304">
        <f t="shared" ca="1" si="303"/>
        <v>104.05413642035083</v>
      </c>
      <c r="J667" s="306">
        <f t="shared" ca="1" si="304"/>
        <v>717.43751684692904</v>
      </c>
      <c r="K667" s="307">
        <f t="shared" ca="1" si="305"/>
        <v>-11.054945809593148</v>
      </c>
      <c r="L667" s="304">
        <f t="shared" ca="1" si="290"/>
        <v>717.52268424513284</v>
      </c>
      <c r="M667" s="306">
        <f t="shared" ca="1" si="306"/>
        <v>-1.4880165040070523</v>
      </c>
      <c r="N667" s="304">
        <f t="shared" ca="1" si="307"/>
        <v>-85.257065525415655</v>
      </c>
      <c r="P667" s="310">
        <f t="shared" ca="1" si="308"/>
        <v>23</v>
      </c>
      <c r="Q667" s="304">
        <f t="shared" ca="1" si="309"/>
        <v>0</v>
      </c>
      <c r="R667" s="306">
        <f t="shared" ca="1" si="310"/>
        <v>0</v>
      </c>
      <c r="S667" s="307">
        <f t="shared" ca="1" si="311"/>
        <v>4.9930000000000021</v>
      </c>
      <c r="T667" s="304">
        <f t="shared" ca="1" si="291"/>
        <v>48.981330000000021</v>
      </c>
      <c r="U667" s="311">
        <f t="shared" ca="1" si="292"/>
        <v>0</v>
      </c>
      <c r="V667" s="306">
        <f t="shared" ca="1" si="293"/>
        <v>1.2263549798231008</v>
      </c>
      <c r="W667" s="304">
        <f t="shared" ca="1" si="294"/>
        <v>43.080160867040426</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1.1483235102179865</v>
      </c>
      <c r="AH667" s="304">
        <f t="shared" ca="1" si="318"/>
        <v>-8.6280835387473829</v>
      </c>
    </row>
    <row r="668" spans="1:34" x14ac:dyDescent="0.2">
      <c r="A668" s="347">
        <f t="shared" ca="1" si="296"/>
        <v>1E-4</v>
      </c>
      <c r="B668" s="304">
        <f t="shared" ca="1" si="297"/>
        <v>33.428600000001133</v>
      </c>
      <c r="D668" s="306">
        <f t="shared" ca="1" si="298"/>
        <v>-0.71341810873404188</v>
      </c>
      <c r="E668" s="307">
        <f t="shared" ca="1" si="299"/>
        <v>-1.2114336562148633</v>
      </c>
      <c r="F668" s="304">
        <f t="shared" ca="1" si="300"/>
        <v>1.4058936308553962</v>
      </c>
      <c r="G668" s="306">
        <f t="shared" ca="1" si="301"/>
        <v>8.6036775732007786</v>
      </c>
      <c r="H668" s="307">
        <f t="shared" ca="1" si="302"/>
        <v>-103.69794566631506</v>
      </c>
      <c r="I668" s="304">
        <f t="shared" ca="1" si="303"/>
        <v>104.05425124999761</v>
      </c>
      <c r="J668" s="306">
        <f t="shared" ca="1" si="304"/>
        <v>717.43751684692904</v>
      </c>
      <c r="K668" s="307">
        <f t="shared" ca="1" si="305"/>
        <v>-11.065315598102611</v>
      </c>
      <c r="L668" s="304">
        <f t="shared" ca="1" si="290"/>
        <v>717.52284408844662</v>
      </c>
      <c r="M668" s="306">
        <f t="shared" ca="1" si="306"/>
        <v>-1.4880172835455316</v>
      </c>
      <c r="N668" s="304">
        <f t="shared" ca="1" si="307"/>
        <v>-85.257110189680475</v>
      </c>
      <c r="P668" s="310">
        <f t="shared" ca="1" si="308"/>
        <v>23</v>
      </c>
      <c r="Q668" s="304">
        <f t="shared" ca="1" si="309"/>
        <v>0</v>
      </c>
      <c r="R668" s="306">
        <f t="shared" ca="1" si="310"/>
        <v>0</v>
      </c>
      <c r="S668" s="307">
        <f t="shared" ca="1" si="311"/>
        <v>4.9930000000000021</v>
      </c>
      <c r="T668" s="304">
        <f t="shared" ca="1" si="291"/>
        <v>48.981330000000021</v>
      </c>
      <c r="U668" s="311">
        <f t="shared" ca="1" si="292"/>
        <v>0</v>
      </c>
      <c r="V668" s="306">
        <f t="shared" ca="1" si="293"/>
        <v>1.2263562515283273</v>
      </c>
      <c r="W668" s="304">
        <f t="shared" ca="1" si="294"/>
        <v>43.080300623250459</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1.1482961517426507</v>
      </c>
      <c r="AH668" s="304">
        <f t="shared" ca="1" si="318"/>
        <v>-8.6281115295494502</v>
      </c>
    </row>
    <row r="669" spans="1:34" x14ac:dyDescent="0.2">
      <c r="A669" s="347">
        <f t="shared" ca="1" si="296"/>
        <v>1E-4</v>
      </c>
      <c r="B669" s="304">
        <f t="shared" ca="1" si="297"/>
        <v>33.428700000001136</v>
      </c>
      <c r="D669" s="306">
        <f t="shared" ca="1" si="298"/>
        <v>-0.71341372019611915</v>
      </c>
      <c r="E669" s="307">
        <f t="shared" ca="1" si="299"/>
        <v>-1.2114052054976376</v>
      </c>
      <c r="F669" s="304">
        <f t="shared" ca="1" si="300"/>
        <v>1.4058668884609382</v>
      </c>
      <c r="G669" s="306">
        <f t="shared" ca="1" si="301"/>
        <v>8.6036062318287598</v>
      </c>
      <c r="H669" s="307">
        <f t="shared" ca="1" si="302"/>
        <v>-103.69806680683561</v>
      </c>
      <c r="I669" s="304">
        <f t="shared" ca="1" si="303"/>
        <v>104.05436607690859</v>
      </c>
      <c r="J669" s="306">
        <f t="shared" ca="1" si="304"/>
        <v>717.43751684692904</v>
      </c>
      <c r="K669" s="307">
        <f t="shared" ca="1" si="305"/>
        <v>-11.075685398726268</v>
      </c>
      <c r="L669" s="304">
        <f t="shared" ca="1" si="290"/>
        <v>717.52300408177791</v>
      </c>
      <c r="M669" s="306">
        <f t="shared" ca="1" si="306"/>
        <v>-1.4880180630758264</v>
      </c>
      <c r="N669" s="304">
        <f t="shared" ca="1" si="307"/>
        <v>-85.257154853476379</v>
      </c>
      <c r="P669" s="310">
        <f t="shared" ca="1" si="308"/>
        <v>23</v>
      </c>
      <c r="Q669" s="304">
        <f t="shared" ca="1" si="309"/>
        <v>0</v>
      </c>
      <c r="R669" s="306">
        <f t="shared" ca="1" si="310"/>
        <v>0</v>
      </c>
      <c r="S669" s="307">
        <f t="shared" ca="1" si="311"/>
        <v>4.9930000000000021</v>
      </c>
      <c r="T669" s="304">
        <f t="shared" ca="1" si="291"/>
        <v>48.981330000000021</v>
      </c>
      <c r="U669" s="311">
        <f t="shared" ca="1" si="292"/>
        <v>0</v>
      </c>
      <c r="V669" s="306">
        <f t="shared" ca="1" si="293"/>
        <v>1.2263575232363584</v>
      </c>
      <c r="W669" s="304">
        <f t="shared" ca="1" si="294"/>
        <v>43.080440377595821</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1.1482687936281977</v>
      </c>
      <c r="AH669" s="304">
        <f t="shared" ca="1" si="318"/>
        <v>-8.6281395199780579</v>
      </c>
    </row>
    <row r="670" spans="1:34" x14ac:dyDescent="0.2">
      <c r="A670" s="347">
        <f t="shared" ca="1" si="296"/>
        <v>1E-4</v>
      </c>
      <c r="B670" s="304">
        <f t="shared" ca="1" si="297"/>
        <v>33.428800000001139</v>
      </c>
      <c r="D670" s="306">
        <f t="shared" ca="1" si="298"/>
        <v>-0.71340933165377007</v>
      </c>
      <c r="E670" s="307">
        <f t="shared" ca="1" si="299"/>
        <v>-1.2113767551600496</v>
      </c>
      <c r="F670" s="304">
        <f t="shared" ca="1" si="300"/>
        <v>1.4058401464721264</v>
      </c>
      <c r="G670" s="306">
        <f t="shared" ca="1" si="301"/>
        <v>8.6035348908955953</v>
      </c>
      <c r="H670" s="307">
        <f t="shared" ca="1" si="302"/>
        <v>-103.69818794451113</v>
      </c>
      <c r="I670" s="304">
        <f t="shared" ca="1" si="303"/>
        <v>104.05448090108379</v>
      </c>
      <c r="J670" s="306">
        <f t="shared" ca="1" si="304"/>
        <v>717.43751684692904</v>
      </c>
      <c r="K670" s="307">
        <f t="shared" ca="1" si="305"/>
        <v>-11.086055211463835</v>
      </c>
      <c r="L670" s="304">
        <f t="shared" ca="1" si="290"/>
        <v>717.5231642251274</v>
      </c>
      <c r="M670" s="306">
        <f t="shared" ca="1" si="306"/>
        <v>-1.4880188425979368</v>
      </c>
      <c r="N670" s="304">
        <f t="shared" ca="1" si="307"/>
        <v>-85.25719951680334</v>
      </c>
      <c r="P670" s="310">
        <f t="shared" ca="1" si="308"/>
        <v>23</v>
      </c>
      <c r="Q670" s="304">
        <f t="shared" ca="1" si="309"/>
        <v>0</v>
      </c>
      <c r="R670" s="306">
        <f t="shared" ca="1" si="310"/>
        <v>0</v>
      </c>
      <c r="S670" s="307">
        <f t="shared" ca="1" si="311"/>
        <v>4.9930000000000021</v>
      </c>
      <c r="T670" s="304">
        <f t="shared" ca="1" si="291"/>
        <v>48.981330000000021</v>
      </c>
      <c r="U670" s="311">
        <f t="shared" ca="1" si="292"/>
        <v>0</v>
      </c>
      <c r="V670" s="306">
        <f t="shared" ca="1" si="293"/>
        <v>1.2263587949471948</v>
      </c>
      <c r="W670" s="304">
        <f t="shared" ca="1" si="294"/>
        <v>43.080580130076498</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1.148241435874624</v>
      </c>
      <c r="AH670" s="304">
        <f t="shared" ca="1" si="318"/>
        <v>-8.6281675100332063</v>
      </c>
    </row>
    <row r="671" spans="1:34" x14ac:dyDescent="0.2">
      <c r="A671" s="347">
        <f t="shared" ca="1" si="296"/>
        <v>1E-4</v>
      </c>
      <c r="B671" s="304">
        <f t="shared" ca="1" si="297"/>
        <v>33.428900000001143</v>
      </c>
      <c r="D671" s="306">
        <f t="shared" ca="1" si="298"/>
        <v>-0.71340494310699432</v>
      </c>
      <c r="E671" s="307">
        <f t="shared" ca="1" si="299"/>
        <v>-1.2113483052020939</v>
      </c>
      <c r="F671" s="304">
        <f t="shared" ca="1" si="300"/>
        <v>1.4058134048889559</v>
      </c>
      <c r="G671" s="306">
        <f t="shared" ca="1" si="301"/>
        <v>8.6034635504012851</v>
      </c>
      <c r="H671" s="307">
        <f t="shared" ca="1" si="302"/>
        <v>-103.69830907934166</v>
      </c>
      <c r="I671" s="304">
        <f t="shared" ca="1" si="303"/>
        <v>104.05459572252326</v>
      </c>
      <c r="J671" s="306">
        <f t="shared" ca="1" si="304"/>
        <v>717.43751684692904</v>
      </c>
      <c r="K671" s="307">
        <f t="shared" ca="1" si="305"/>
        <v>-11.096425036315027</v>
      </c>
      <c r="L671" s="304">
        <f t="shared" ca="1" si="290"/>
        <v>717.52332451849543</v>
      </c>
      <c r="M671" s="306">
        <f t="shared" ca="1" si="306"/>
        <v>-1.4880196221118633</v>
      </c>
      <c r="N671" s="304">
        <f t="shared" ca="1" si="307"/>
        <v>-85.257244179661399</v>
      </c>
      <c r="P671" s="310">
        <f t="shared" ca="1" si="308"/>
        <v>23</v>
      </c>
      <c r="Q671" s="304">
        <f t="shared" ca="1" si="309"/>
        <v>0</v>
      </c>
      <c r="R671" s="306">
        <f t="shared" ca="1" si="310"/>
        <v>0</v>
      </c>
      <c r="S671" s="307">
        <f t="shared" ca="1" si="311"/>
        <v>4.9930000000000021</v>
      </c>
      <c r="T671" s="304">
        <f t="shared" ca="1" si="291"/>
        <v>48.981330000000021</v>
      </c>
      <c r="U671" s="311">
        <f t="shared" ca="1" si="292"/>
        <v>0</v>
      </c>
      <c r="V671" s="306">
        <f t="shared" ca="1" si="293"/>
        <v>1.2263600666608359</v>
      </c>
      <c r="W671" s="304">
        <f t="shared" ca="1" si="294"/>
        <v>43.08071988069252</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1.1482140784819279</v>
      </c>
      <c r="AH671" s="304">
        <f t="shared" ca="1" si="318"/>
        <v>-8.6281954997148969</v>
      </c>
    </row>
    <row r="672" spans="1:34" x14ac:dyDescent="0.2">
      <c r="A672" s="347">
        <f t="shared" ca="1" si="296"/>
        <v>1E-4</v>
      </c>
      <c r="B672" s="304">
        <f t="shared" ca="1" si="297"/>
        <v>33.429000000001146</v>
      </c>
      <c r="D672" s="306">
        <f t="shared" ca="1" si="298"/>
        <v>-0.7134005545557901</v>
      </c>
      <c r="E672" s="307">
        <f t="shared" ca="1" si="299"/>
        <v>-1.2113198556237705</v>
      </c>
      <c r="F672" s="304">
        <f t="shared" ca="1" si="300"/>
        <v>1.4057866637114258</v>
      </c>
      <c r="G672" s="306">
        <f t="shared" ca="1" si="301"/>
        <v>8.6033922103458291</v>
      </c>
      <c r="H672" s="307">
        <f t="shared" ca="1" si="302"/>
        <v>-103.69843021132722</v>
      </c>
      <c r="I672" s="304">
        <f t="shared" ca="1" si="303"/>
        <v>104.05471054122702</v>
      </c>
      <c r="J672" s="306">
        <f t="shared" ca="1" si="304"/>
        <v>717.43751684692904</v>
      </c>
      <c r="K672" s="307">
        <f t="shared" ca="1" si="305"/>
        <v>-11.106794873279561</v>
      </c>
      <c r="L672" s="304">
        <f t="shared" ca="1" si="290"/>
        <v>717.52348496188245</v>
      </c>
      <c r="M672" s="306">
        <f t="shared" ca="1" si="306"/>
        <v>-1.4880204016176055</v>
      </c>
      <c r="N672" s="304">
        <f t="shared" ca="1" si="307"/>
        <v>-85.257288842050528</v>
      </c>
      <c r="P672" s="310">
        <f t="shared" ca="1" si="308"/>
        <v>23</v>
      </c>
      <c r="Q672" s="304">
        <f t="shared" ca="1" si="309"/>
        <v>0</v>
      </c>
      <c r="R672" s="306">
        <f t="shared" ca="1" si="310"/>
        <v>0</v>
      </c>
      <c r="S672" s="307">
        <f t="shared" ca="1" si="311"/>
        <v>4.9930000000000021</v>
      </c>
      <c r="T672" s="304">
        <f t="shared" ca="1" si="291"/>
        <v>48.981330000000021</v>
      </c>
      <c r="U672" s="311">
        <f t="shared" ca="1" si="292"/>
        <v>0</v>
      </c>
      <c r="V672" s="306">
        <f t="shared" ca="1" si="293"/>
        <v>1.2263613383772822</v>
      </c>
      <c r="W672" s="304">
        <f t="shared" ca="1" si="294"/>
        <v>43.080859629443914</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1.1481867214501076</v>
      </c>
      <c r="AH672" s="304">
        <f t="shared" ca="1" si="318"/>
        <v>-8.6282234890231333</v>
      </c>
    </row>
    <row r="673" spans="1:34" x14ac:dyDescent="0.2">
      <c r="A673" s="347">
        <f t="shared" ca="1" si="296"/>
        <v>1E-4</v>
      </c>
      <c r="B673" s="304">
        <f t="shared" ca="1" si="297"/>
        <v>33.429100000001149</v>
      </c>
      <c r="D673" s="306">
        <f t="shared" ca="1" si="298"/>
        <v>-0.7133961660001632</v>
      </c>
      <c r="E673" s="307">
        <f t="shared" ca="1" si="299"/>
        <v>-1.2112914064250724</v>
      </c>
      <c r="F673" s="304">
        <f t="shared" ca="1" si="300"/>
        <v>1.4057599229395332</v>
      </c>
      <c r="G673" s="306">
        <f t="shared" ca="1" si="301"/>
        <v>8.6033208707292292</v>
      </c>
      <c r="H673" s="307">
        <f t="shared" ca="1" si="302"/>
        <v>-103.69855134046786</v>
      </c>
      <c r="I673" s="304">
        <f t="shared" ca="1" si="303"/>
        <v>104.0548253571951</v>
      </c>
      <c r="J673" s="306">
        <f t="shared" ca="1" si="304"/>
        <v>717.43751684692904</v>
      </c>
      <c r="K673" s="307">
        <f t="shared" ca="1" si="305"/>
        <v>-11.117164722357151</v>
      </c>
      <c r="L673" s="304">
        <f t="shared" ca="1" si="290"/>
        <v>717.52364555528879</v>
      </c>
      <c r="M673" s="306">
        <f t="shared" ca="1" si="306"/>
        <v>-1.488021181115164</v>
      </c>
      <c r="N673" s="304">
        <f t="shared" ca="1" si="307"/>
        <v>-85.25733350397077</v>
      </c>
      <c r="P673" s="310">
        <f t="shared" ca="1" si="308"/>
        <v>23</v>
      </c>
      <c r="Q673" s="304">
        <f t="shared" ca="1" si="309"/>
        <v>0</v>
      </c>
      <c r="R673" s="306">
        <f t="shared" ca="1" si="310"/>
        <v>0</v>
      </c>
      <c r="S673" s="307">
        <f t="shared" ca="1" si="311"/>
        <v>4.9930000000000021</v>
      </c>
      <c r="T673" s="304">
        <f t="shared" ca="1" si="291"/>
        <v>48.981330000000021</v>
      </c>
      <c r="U673" s="311">
        <f t="shared" ca="1" si="292"/>
        <v>0</v>
      </c>
      <c r="V673" s="306">
        <f t="shared" ca="1" si="293"/>
        <v>1.2263626100965335</v>
      </c>
      <c r="W673" s="304">
        <f t="shared" ca="1" si="294"/>
        <v>43.080999376330652</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1.1481593647791577</v>
      </c>
      <c r="AH673" s="304">
        <f t="shared" ca="1" si="318"/>
        <v>-8.6282514779579209</v>
      </c>
    </row>
    <row r="674" spans="1:34" x14ac:dyDescent="0.2">
      <c r="A674" s="347">
        <f t="shared" ca="1" si="296"/>
        <v>1E-4</v>
      </c>
      <c r="B674" s="304">
        <f t="shared" ca="1" si="297"/>
        <v>33.429200000001153</v>
      </c>
      <c r="D674" s="306">
        <f t="shared" ca="1" si="298"/>
        <v>-0.71339177744010895</v>
      </c>
      <c r="E674" s="307">
        <f t="shared" ca="1" si="299"/>
        <v>-1.2112629576060066</v>
      </c>
      <c r="F674" s="304">
        <f t="shared" ca="1" si="300"/>
        <v>1.4057331825732819</v>
      </c>
      <c r="G674" s="306">
        <f t="shared" ca="1" si="301"/>
        <v>8.6032495315514854</v>
      </c>
      <c r="H674" s="307">
        <f t="shared" ca="1" si="302"/>
        <v>-103.69867246676363</v>
      </c>
      <c r="I674" s="304">
        <f t="shared" ca="1" si="303"/>
        <v>104.05494017042757</v>
      </c>
      <c r="J674" s="306">
        <f t="shared" ca="1" si="304"/>
        <v>717.43751684692904</v>
      </c>
      <c r="K674" s="307">
        <f t="shared" ca="1" si="305"/>
        <v>-11.127534583547513</v>
      </c>
      <c r="L674" s="304">
        <f t="shared" ca="1" si="290"/>
        <v>717.52380629871482</v>
      </c>
      <c r="M674" s="306">
        <f t="shared" ca="1" si="306"/>
        <v>-1.4880219606045386</v>
      </c>
      <c r="N674" s="304">
        <f t="shared" ca="1" si="307"/>
        <v>-85.257378165422111</v>
      </c>
      <c r="P674" s="310">
        <f t="shared" ca="1" si="308"/>
        <v>23</v>
      </c>
      <c r="Q674" s="304">
        <f t="shared" ca="1" si="309"/>
        <v>0</v>
      </c>
      <c r="R674" s="306">
        <f t="shared" ca="1" si="310"/>
        <v>0</v>
      </c>
      <c r="S674" s="307">
        <f t="shared" ca="1" si="311"/>
        <v>4.9930000000000021</v>
      </c>
      <c r="T674" s="304">
        <f t="shared" ca="1" si="291"/>
        <v>48.981330000000021</v>
      </c>
      <c r="U674" s="311">
        <f t="shared" ca="1" si="292"/>
        <v>0</v>
      </c>
      <c r="V674" s="306">
        <f t="shared" ca="1" si="293"/>
        <v>1.22636388181859</v>
      </c>
      <c r="W674" s="304">
        <f t="shared" ca="1" si="294"/>
        <v>43.08113912135282</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1.1481320084690818</v>
      </c>
      <c r="AH674" s="304">
        <f t="shared" ca="1" si="318"/>
        <v>-8.6282794665192544</v>
      </c>
    </row>
    <row r="675" spans="1:34" x14ac:dyDescent="0.2">
      <c r="A675" s="347">
        <f t="shared" ca="1" si="296"/>
        <v>1E-4</v>
      </c>
      <c r="B675" s="304">
        <f t="shared" ca="1" si="297"/>
        <v>33.429300000001156</v>
      </c>
      <c r="D675" s="306">
        <f t="shared" ca="1" si="298"/>
        <v>-0.71338738887563236</v>
      </c>
      <c r="E675" s="307">
        <f t="shared" ca="1" si="299"/>
        <v>-1.2112345091665535</v>
      </c>
      <c r="F675" s="304">
        <f t="shared" ca="1" si="300"/>
        <v>1.4057064426126582</v>
      </c>
      <c r="G675" s="306">
        <f t="shared" ca="1" si="301"/>
        <v>8.6031781928125977</v>
      </c>
      <c r="H675" s="307">
        <f t="shared" ca="1" si="302"/>
        <v>-103.69879359021454</v>
      </c>
      <c r="I675" s="304">
        <f t="shared" ca="1" si="303"/>
        <v>104.05505498092442</v>
      </c>
      <c r="J675" s="306">
        <f t="shared" ca="1" si="304"/>
        <v>717.43751684692904</v>
      </c>
      <c r="K675" s="307">
        <f t="shared" ca="1" si="305"/>
        <v>-11.137904456850363</v>
      </c>
      <c r="L675" s="304">
        <f t="shared" ca="1" si="290"/>
        <v>717.52396719216119</v>
      </c>
      <c r="M675" s="306">
        <f t="shared" ca="1" si="306"/>
        <v>-1.4880227400857295</v>
      </c>
      <c r="N675" s="304">
        <f t="shared" ca="1" si="307"/>
        <v>-85.257422826404564</v>
      </c>
      <c r="P675" s="310">
        <f t="shared" ca="1" si="308"/>
        <v>23</v>
      </c>
      <c r="Q675" s="304">
        <f t="shared" ca="1" si="309"/>
        <v>0</v>
      </c>
      <c r="R675" s="306">
        <f t="shared" ca="1" si="310"/>
        <v>0</v>
      </c>
      <c r="S675" s="307">
        <f t="shared" ca="1" si="311"/>
        <v>4.9930000000000021</v>
      </c>
      <c r="T675" s="304">
        <f t="shared" ca="1" si="291"/>
        <v>48.981330000000021</v>
      </c>
      <c r="U675" s="311">
        <f t="shared" ca="1" si="292"/>
        <v>0</v>
      </c>
      <c r="V675" s="306">
        <f t="shared" ca="1" si="293"/>
        <v>1.226365153543451</v>
      </c>
      <c r="W675" s="304">
        <f t="shared" ca="1" si="294"/>
        <v>43.081278864510352</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1.1481046525198693</v>
      </c>
      <c r="AH675" s="304">
        <f t="shared" ca="1" si="318"/>
        <v>-8.6283074547071497</v>
      </c>
    </row>
    <row r="676" spans="1:34" x14ac:dyDescent="0.2">
      <c r="A676" s="347">
        <f t="shared" ca="1" si="296"/>
        <v>1E-4</v>
      </c>
      <c r="B676" s="304">
        <f t="shared" ca="1" si="297"/>
        <v>33.429400000001159</v>
      </c>
      <c r="D676" s="306">
        <f t="shared" ca="1" si="298"/>
        <v>-0.71338300030673196</v>
      </c>
      <c r="E676" s="307">
        <f t="shared" ca="1" si="299"/>
        <v>-1.2112060611067239</v>
      </c>
      <c r="F676" s="304">
        <f t="shared" ca="1" si="300"/>
        <v>1.4056797030576702</v>
      </c>
      <c r="G676" s="306">
        <f t="shared" ca="1" si="301"/>
        <v>8.6031068545125677</v>
      </c>
      <c r="H676" s="307">
        <f t="shared" ca="1" si="302"/>
        <v>-103.69891471082065</v>
      </c>
      <c r="I676" s="304">
        <f t="shared" ca="1" si="303"/>
        <v>104.05516978868573</v>
      </c>
      <c r="J676" s="306">
        <f t="shared" ca="1" si="304"/>
        <v>717.43751684692904</v>
      </c>
      <c r="K676" s="307">
        <f t="shared" ca="1" si="305"/>
        <v>-11.148274342265415</v>
      </c>
      <c r="L676" s="304">
        <f t="shared" ca="1" si="290"/>
        <v>717.52412823562804</v>
      </c>
      <c r="M676" s="306">
        <f t="shared" ca="1" si="306"/>
        <v>-1.4880235195587368</v>
      </c>
      <c r="N676" s="304">
        <f t="shared" ca="1" si="307"/>
        <v>-85.257467486918131</v>
      </c>
      <c r="P676" s="310">
        <f t="shared" ca="1" si="308"/>
        <v>23</v>
      </c>
      <c r="Q676" s="304">
        <f t="shared" ca="1" si="309"/>
        <v>0</v>
      </c>
      <c r="R676" s="306">
        <f t="shared" ca="1" si="310"/>
        <v>0</v>
      </c>
      <c r="S676" s="307">
        <f t="shared" ca="1" si="311"/>
        <v>4.9930000000000021</v>
      </c>
      <c r="T676" s="304">
        <f t="shared" ca="1" si="291"/>
        <v>48.981330000000021</v>
      </c>
      <c r="U676" s="311">
        <f t="shared" ca="1" si="292"/>
        <v>0</v>
      </c>
      <c r="V676" s="306">
        <f t="shared" ca="1" si="293"/>
        <v>1.2263664252711168</v>
      </c>
      <c r="W676" s="304">
        <f t="shared" ca="1" si="294"/>
        <v>43.081418605803321</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1.1480772969315254</v>
      </c>
      <c r="AH676" s="304">
        <f t="shared" ca="1" si="318"/>
        <v>-8.6283354425215979</v>
      </c>
    </row>
    <row r="677" spans="1:34" x14ac:dyDescent="0.2">
      <c r="A677" s="347">
        <f t="shared" ca="1" si="296"/>
        <v>1E-4</v>
      </c>
      <c r="B677" s="304">
        <f t="shared" ca="1" si="297"/>
        <v>33.429500000001163</v>
      </c>
      <c r="D677" s="306">
        <f t="shared" ca="1" si="298"/>
        <v>-0.71337861173341044</v>
      </c>
      <c r="E677" s="307">
        <f t="shared" ca="1" si="299"/>
        <v>-1.2111776134265106</v>
      </c>
      <c r="F677" s="304">
        <f t="shared" ca="1" si="300"/>
        <v>1.4056529639083133</v>
      </c>
      <c r="G677" s="306">
        <f t="shared" ca="1" si="301"/>
        <v>8.6030355166513939</v>
      </c>
      <c r="H677" s="307">
        <f t="shared" ca="1" si="302"/>
        <v>-103.69903582858198</v>
      </c>
      <c r="I677" s="304">
        <f t="shared" ca="1" si="303"/>
        <v>104.05528459371151</v>
      </c>
      <c r="J677" s="306">
        <f t="shared" ca="1" si="304"/>
        <v>717.43751684692904</v>
      </c>
      <c r="K677" s="307">
        <f t="shared" ca="1" si="305"/>
        <v>-11.158644239792386</v>
      </c>
      <c r="L677" s="304">
        <f t="shared" ca="1" si="290"/>
        <v>717.52428942911604</v>
      </c>
      <c r="M677" s="306">
        <f t="shared" ca="1" si="306"/>
        <v>-1.4880242990235608</v>
      </c>
      <c r="N677" s="304">
        <f t="shared" ca="1" si="307"/>
        <v>-85.257512146962824</v>
      </c>
      <c r="P677" s="310">
        <f t="shared" ca="1" si="308"/>
        <v>23</v>
      </c>
      <c r="Q677" s="304">
        <f t="shared" ca="1" si="309"/>
        <v>0</v>
      </c>
      <c r="R677" s="306">
        <f t="shared" ca="1" si="310"/>
        <v>0</v>
      </c>
      <c r="S677" s="307">
        <f t="shared" ca="1" si="311"/>
        <v>4.9930000000000021</v>
      </c>
      <c r="T677" s="304">
        <f t="shared" ca="1" si="291"/>
        <v>48.981330000000021</v>
      </c>
      <c r="U677" s="311">
        <f t="shared" ca="1" si="292"/>
        <v>0</v>
      </c>
      <c r="V677" s="306">
        <f t="shared" ca="1" si="293"/>
        <v>1.2263676970015882</v>
      </c>
      <c r="W677" s="304">
        <f t="shared" ca="1" si="294"/>
        <v>43.081558345231734</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1.1480499417040395</v>
      </c>
      <c r="AH677" s="304">
        <f t="shared" ca="1" si="318"/>
        <v>-8.628363429962608</v>
      </c>
    </row>
    <row r="678" spans="1:34" x14ac:dyDescent="0.2">
      <c r="A678" s="347">
        <f t="shared" ca="1" si="296"/>
        <v>1E-4</v>
      </c>
      <c r="B678" s="304">
        <f t="shared" ca="1" si="297"/>
        <v>33.429600000001166</v>
      </c>
      <c r="D678" s="306">
        <f t="shared" ca="1" si="298"/>
        <v>-0.71337422315566568</v>
      </c>
      <c r="E678" s="307">
        <f t="shared" ca="1" si="299"/>
        <v>-1.2111491661259066</v>
      </c>
      <c r="F678" s="304">
        <f t="shared" ca="1" si="300"/>
        <v>1.4056262251645806</v>
      </c>
      <c r="G678" s="306">
        <f t="shared" ca="1" si="301"/>
        <v>8.6029641792290779</v>
      </c>
      <c r="H678" s="307">
        <f t="shared" ca="1" si="302"/>
        <v>-103.69915694349859</v>
      </c>
      <c r="I678" s="304">
        <f t="shared" ca="1" si="303"/>
        <v>104.0553993960018</v>
      </c>
      <c r="J678" s="306">
        <f t="shared" ca="1" si="304"/>
        <v>717.43751684692904</v>
      </c>
      <c r="K678" s="307">
        <f t="shared" ca="1" si="305"/>
        <v>-11.169014149430989</v>
      </c>
      <c r="L678" s="304">
        <f t="shared" ca="1" si="290"/>
        <v>717.52445077262541</v>
      </c>
      <c r="M678" s="306">
        <f t="shared" ca="1" si="306"/>
        <v>-1.4880250784802014</v>
      </c>
      <c r="N678" s="304">
        <f t="shared" ca="1" si="307"/>
        <v>-85.257556806538645</v>
      </c>
      <c r="P678" s="310">
        <f t="shared" ca="1" si="308"/>
        <v>23</v>
      </c>
      <c r="Q678" s="304">
        <f t="shared" ca="1" si="309"/>
        <v>0</v>
      </c>
      <c r="R678" s="306">
        <f t="shared" ca="1" si="310"/>
        <v>0</v>
      </c>
      <c r="S678" s="307">
        <f t="shared" ca="1" si="311"/>
        <v>4.9930000000000021</v>
      </c>
      <c r="T678" s="304">
        <f t="shared" ca="1" si="291"/>
        <v>48.981330000000021</v>
      </c>
      <c r="U678" s="311">
        <f t="shared" ca="1" si="292"/>
        <v>0</v>
      </c>
      <c r="V678" s="306">
        <f t="shared" ca="1" si="293"/>
        <v>1.226368968734864</v>
      </c>
      <c r="W678" s="304">
        <f t="shared" ca="1" si="294"/>
        <v>43.081698082795597</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1.1480225868374099</v>
      </c>
      <c r="AH678" s="304">
        <f t="shared" ca="1" si="318"/>
        <v>-8.6283914170301852</v>
      </c>
    </row>
    <row r="679" spans="1:34" x14ac:dyDescent="0.2">
      <c r="A679" s="347">
        <f t="shared" ca="1" si="296"/>
        <v>1E-4</v>
      </c>
      <c r="B679" s="304">
        <f t="shared" ca="1" si="297"/>
        <v>33.429700000001169</v>
      </c>
      <c r="D679" s="306">
        <f t="shared" ca="1" si="298"/>
        <v>-0.71336983457350145</v>
      </c>
      <c r="E679" s="307">
        <f t="shared" ca="1" si="299"/>
        <v>-1.21112071920491</v>
      </c>
      <c r="F679" s="304">
        <f t="shared" ca="1" si="300"/>
        <v>1.4055994868264727</v>
      </c>
      <c r="G679" s="306">
        <f t="shared" ca="1" si="301"/>
        <v>8.6028928422456197</v>
      </c>
      <c r="H679" s="307">
        <f t="shared" ca="1" si="302"/>
        <v>-103.69927805557052</v>
      </c>
      <c r="I679" s="304">
        <f t="shared" ca="1" si="303"/>
        <v>104.05551419555664</v>
      </c>
      <c r="J679" s="306">
        <f t="shared" ca="1" si="304"/>
        <v>717.43751684692904</v>
      </c>
      <c r="K679" s="307">
        <f t="shared" ca="1" si="305"/>
        <v>-11.179384071180943</v>
      </c>
      <c r="L679" s="304">
        <f t="shared" ca="1" si="290"/>
        <v>717.52461226615674</v>
      </c>
      <c r="M679" s="306">
        <f t="shared" ca="1" si="306"/>
        <v>-1.4880258579286585</v>
      </c>
      <c r="N679" s="304">
        <f t="shared" ca="1" si="307"/>
        <v>-85.257601465645578</v>
      </c>
      <c r="P679" s="310">
        <f t="shared" ca="1" si="308"/>
        <v>23</v>
      </c>
      <c r="Q679" s="304">
        <f t="shared" ca="1" si="309"/>
        <v>0</v>
      </c>
      <c r="R679" s="306">
        <f t="shared" ca="1" si="310"/>
        <v>0</v>
      </c>
      <c r="S679" s="307">
        <f t="shared" ca="1" si="311"/>
        <v>4.9930000000000021</v>
      </c>
      <c r="T679" s="304">
        <f t="shared" ca="1" si="291"/>
        <v>48.981330000000021</v>
      </c>
      <c r="U679" s="311">
        <f t="shared" ca="1" si="292"/>
        <v>0</v>
      </c>
      <c r="V679" s="306">
        <f t="shared" ca="1" si="293"/>
        <v>1.2263702404709445</v>
      </c>
      <c r="W679" s="304">
        <f t="shared" ca="1" si="294"/>
        <v>43.081837818494911</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1.1479952323316382</v>
      </c>
      <c r="AH679" s="304">
        <f t="shared" ca="1" si="318"/>
        <v>-8.6284194037243296</v>
      </c>
    </row>
    <row r="680" spans="1:34" x14ac:dyDescent="0.2">
      <c r="A680" s="347">
        <f t="shared" ca="1" si="296"/>
        <v>1E-4</v>
      </c>
      <c r="B680" s="304">
        <f t="shared" ca="1" si="297"/>
        <v>33.429800000001173</v>
      </c>
      <c r="D680" s="306">
        <f t="shared" ca="1" si="298"/>
        <v>-0.7133654459869192</v>
      </c>
      <c r="E680" s="307">
        <f t="shared" ca="1" si="299"/>
        <v>-1.2110922726635245</v>
      </c>
      <c r="F680" s="304">
        <f t="shared" ca="1" si="300"/>
        <v>1.4055727488939933</v>
      </c>
      <c r="G680" s="306">
        <f t="shared" ca="1" si="301"/>
        <v>8.6028215057010211</v>
      </c>
      <c r="H680" s="307">
        <f t="shared" ca="1" si="302"/>
        <v>-103.69939916479778</v>
      </c>
      <c r="I680" s="304">
        <f t="shared" ca="1" si="303"/>
        <v>104.05562899237607</v>
      </c>
      <c r="J680" s="306">
        <f t="shared" ca="1" si="304"/>
        <v>717.43751684692904</v>
      </c>
      <c r="K680" s="307">
        <f t="shared" ca="1" si="305"/>
        <v>-11.18975400504196</v>
      </c>
      <c r="L680" s="304">
        <f t="shared" ca="1" si="290"/>
        <v>717.52477390971035</v>
      </c>
      <c r="M680" s="306">
        <f t="shared" ca="1" si="306"/>
        <v>-1.4880266373689328</v>
      </c>
      <c r="N680" s="304">
        <f t="shared" ca="1" si="307"/>
        <v>-85.257646124283681</v>
      </c>
      <c r="P680" s="310">
        <f t="shared" ca="1" si="308"/>
        <v>23</v>
      </c>
      <c r="Q680" s="304">
        <f t="shared" ca="1" si="309"/>
        <v>0</v>
      </c>
      <c r="R680" s="306">
        <f t="shared" ca="1" si="310"/>
        <v>0</v>
      </c>
      <c r="S680" s="307">
        <f t="shared" ca="1" si="311"/>
        <v>4.9930000000000021</v>
      </c>
      <c r="T680" s="304">
        <f t="shared" ca="1" si="291"/>
        <v>48.981330000000021</v>
      </c>
      <c r="U680" s="311">
        <f t="shared" ca="1" si="292"/>
        <v>0</v>
      </c>
      <c r="V680" s="306">
        <f t="shared" ca="1" si="293"/>
        <v>1.2263715122098298</v>
      </c>
      <c r="W680" s="304">
        <f t="shared" ca="1" si="294"/>
        <v>43.081977552329718</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1.1479678781867193</v>
      </c>
      <c r="AH680" s="304">
        <f t="shared" ca="1" si="318"/>
        <v>-8.6284473900450411</v>
      </c>
    </row>
    <row r="681" spans="1:34" x14ac:dyDescent="0.2">
      <c r="A681" s="347">
        <f t="shared" ca="1" si="296"/>
        <v>1E-4</v>
      </c>
      <c r="B681" s="304">
        <f t="shared" ca="1" si="297"/>
        <v>33.429900000001176</v>
      </c>
      <c r="D681" s="306">
        <f t="shared" ca="1" si="298"/>
        <v>-0.71336105739591549</v>
      </c>
      <c r="E681" s="307">
        <f t="shared" ca="1" si="299"/>
        <v>-1.2110638265017375</v>
      </c>
      <c r="F681" s="304">
        <f t="shared" ca="1" si="300"/>
        <v>1.4055460113671303</v>
      </c>
      <c r="G681" s="306">
        <f t="shared" ca="1" si="301"/>
        <v>8.6027501695952822</v>
      </c>
      <c r="H681" s="307">
        <f t="shared" ca="1" si="302"/>
        <v>-103.69952027118043</v>
      </c>
      <c r="I681" s="304">
        <f t="shared" ca="1" si="303"/>
        <v>104.05574378646011</v>
      </c>
      <c r="J681" s="306">
        <f t="shared" ca="1" si="304"/>
        <v>717.43751684692904</v>
      </c>
      <c r="K681" s="307">
        <f t="shared" ca="1" si="305"/>
        <v>-11.20012395101376</v>
      </c>
      <c r="L681" s="304">
        <f t="shared" ca="1" si="290"/>
        <v>717.5249357032867</v>
      </c>
      <c r="M681" s="306">
        <f t="shared" ca="1" si="306"/>
        <v>-1.4880274168010239</v>
      </c>
      <c r="N681" s="304">
        <f t="shared" ca="1" si="307"/>
        <v>-85.257690782452912</v>
      </c>
      <c r="P681" s="310">
        <f t="shared" ca="1" si="308"/>
        <v>23</v>
      </c>
      <c r="Q681" s="304">
        <f t="shared" ca="1" si="309"/>
        <v>0</v>
      </c>
      <c r="R681" s="306">
        <f t="shared" ca="1" si="310"/>
        <v>0</v>
      </c>
      <c r="S681" s="307">
        <f t="shared" ca="1" si="311"/>
        <v>4.9930000000000021</v>
      </c>
      <c r="T681" s="304">
        <f t="shared" ca="1" si="291"/>
        <v>48.981330000000021</v>
      </c>
      <c r="U681" s="311">
        <f t="shared" ca="1" si="292"/>
        <v>0</v>
      </c>
      <c r="V681" s="306">
        <f t="shared" ca="1" si="293"/>
        <v>1.2263727839515199</v>
      </c>
      <c r="W681" s="304">
        <f t="shared" ca="1" si="294"/>
        <v>43.082117284300011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1.1479405244026513</v>
      </c>
      <c r="AH681" s="304">
        <f t="shared" ca="1" si="318"/>
        <v>-8.6284753759923287</v>
      </c>
    </row>
    <row r="682" spans="1:34" x14ac:dyDescent="0.2">
      <c r="A682" s="347">
        <f t="shared" ca="1" si="296"/>
        <v>1E-4</v>
      </c>
      <c r="B682" s="304">
        <f t="shared" ca="1" si="297"/>
        <v>33.430000000001179</v>
      </c>
      <c r="D682" s="306">
        <f t="shared" ca="1" si="298"/>
        <v>-0.71335666880049553</v>
      </c>
      <c r="E682" s="307">
        <f t="shared" ca="1" si="299"/>
        <v>-1.2110353807195544</v>
      </c>
      <c r="F682" s="304">
        <f t="shared" ca="1" si="300"/>
        <v>1.4055192742458908</v>
      </c>
      <c r="G682" s="306">
        <f t="shared" ca="1" si="301"/>
        <v>8.6026788339284028</v>
      </c>
      <c r="H682" s="307">
        <f t="shared" ca="1" si="302"/>
        <v>-103.69964137471851</v>
      </c>
      <c r="I682" s="304">
        <f t="shared" ca="1" si="303"/>
        <v>104.05585857780883</v>
      </c>
      <c r="J682" s="306">
        <f t="shared" ca="1" si="304"/>
        <v>717.43751684692904</v>
      </c>
      <c r="K682" s="307">
        <f t="shared" ca="1" si="305"/>
        <v>-11.210493909096055</v>
      </c>
      <c r="L682" s="304">
        <f t="shared" ca="1" si="290"/>
        <v>717.52509764688614</v>
      </c>
      <c r="M682" s="306">
        <f t="shared" ca="1" si="306"/>
        <v>-1.4880281962249322</v>
      </c>
      <c r="N682" s="304">
        <f t="shared" ca="1" si="307"/>
        <v>-85.257735440153311</v>
      </c>
      <c r="P682" s="310">
        <f t="shared" ca="1" si="308"/>
        <v>23</v>
      </c>
      <c r="Q682" s="304">
        <f t="shared" ca="1" si="309"/>
        <v>0</v>
      </c>
      <c r="R682" s="306">
        <f t="shared" ca="1" si="310"/>
        <v>0</v>
      </c>
      <c r="S682" s="307">
        <f t="shared" ca="1" si="311"/>
        <v>4.9930000000000021</v>
      </c>
      <c r="T682" s="304">
        <f t="shared" ca="1" si="291"/>
        <v>48.981330000000021</v>
      </c>
      <c r="U682" s="311">
        <f t="shared" ca="1" si="292"/>
        <v>0</v>
      </c>
      <c r="V682" s="306">
        <f t="shared" ca="1" si="293"/>
        <v>1.226374055696015</v>
      </c>
      <c r="W682" s="304">
        <f t="shared" ca="1" si="294"/>
        <v>43.082257014405847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1.1479131709794306</v>
      </c>
      <c r="AH682" s="304">
        <f t="shared" ca="1" si="318"/>
        <v>-8.6285033615661906</v>
      </c>
    </row>
    <row r="683" spans="1:34" x14ac:dyDescent="0.2">
      <c r="A683" s="347">
        <f t="shared" ca="1" si="296"/>
        <v>1E-4</v>
      </c>
      <c r="B683" s="304">
        <f t="shared" ca="1" si="297"/>
        <v>33.430100000001183</v>
      </c>
      <c r="D683" s="306">
        <f t="shared" ca="1" si="298"/>
        <v>-0.713352280200658</v>
      </c>
      <c r="E683" s="307">
        <f t="shared" ca="1" si="299"/>
        <v>-1.2110069353169592</v>
      </c>
      <c r="F683" s="304">
        <f t="shared" ca="1" si="300"/>
        <v>1.4054925375302609</v>
      </c>
      <c r="G683" s="306">
        <f t="shared" ca="1" si="301"/>
        <v>8.6026074987003831</v>
      </c>
      <c r="H683" s="307">
        <f t="shared" ca="1" si="302"/>
        <v>-103.69976247541204</v>
      </c>
      <c r="I683" s="304">
        <f t="shared" ca="1" si="303"/>
        <v>104.05597336642222</v>
      </c>
      <c r="J683" s="306">
        <f t="shared" ca="1" si="304"/>
        <v>717.43751684692904</v>
      </c>
      <c r="K683" s="307">
        <f t="shared" ca="1" si="305"/>
        <v>-11.220863879288562</v>
      </c>
      <c r="L683" s="304">
        <f t="shared" ca="1" si="290"/>
        <v>717.52525974050911</v>
      </c>
      <c r="M683" s="306">
        <f t="shared" ca="1" si="306"/>
        <v>-1.4880289756406577</v>
      </c>
      <c r="N683" s="304">
        <f t="shared" ca="1" si="307"/>
        <v>-85.257780097384867</v>
      </c>
      <c r="P683" s="310">
        <f t="shared" ca="1" si="308"/>
        <v>23</v>
      </c>
      <c r="Q683" s="304">
        <f t="shared" ca="1" si="309"/>
        <v>0</v>
      </c>
      <c r="R683" s="306">
        <f t="shared" ca="1" si="310"/>
        <v>0</v>
      </c>
      <c r="S683" s="307">
        <f t="shared" ca="1" si="311"/>
        <v>4.9930000000000021</v>
      </c>
      <c r="T683" s="304">
        <f t="shared" ca="1" si="291"/>
        <v>48.981330000000021</v>
      </c>
      <c r="U683" s="311">
        <f t="shared" ca="1" si="292"/>
        <v>0</v>
      </c>
      <c r="V683" s="306">
        <f t="shared" ca="1" si="293"/>
        <v>1.2263753274433142</v>
      </c>
      <c r="W683" s="304">
        <f t="shared" ca="1" si="294"/>
        <v>43.08239674264717</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1.1478858179170484</v>
      </c>
      <c r="AH683" s="304">
        <f t="shared" ca="1" si="318"/>
        <v>-8.6285313467666391</v>
      </c>
    </row>
    <row r="684" spans="1:34" x14ac:dyDescent="0.2">
      <c r="A684" s="347">
        <f t="shared" ca="1" si="296"/>
        <v>1E-4</v>
      </c>
      <c r="B684" s="304">
        <f t="shared" ca="1" si="297"/>
        <v>33.430200000001186</v>
      </c>
      <c r="D684" s="306">
        <f t="shared" ca="1" si="298"/>
        <v>-0.71334789159640366</v>
      </c>
      <c r="E684" s="307">
        <f t="shared" ca="1" si="299"/>
        <v>-1.210978490293968</v>
      </c>
      <c r="F684" s="304">
        <f t="shared" ca="1" si="300"/>
        <v>1.4054658012202548</v>
      </c>
      <c r="G684" s="306">
        <f t="shared" ca="1" si="301"/>
        <v>8.602536163911223</v>
      </c>
      <c r="H684" s="307">
        <f t="shared" ca="1" si="302"/>
        <v>-103.69988357326108</v>
      </c>
      <c r="I684" s="304">
        <f t="shared" ca="1" si="303"/>
        <v>104.05608815230036</v>
      </c>
      <c r="J684" s="306">
        <f t="shared" ca="1" si="304"/>
        <v>717.43751684692904</v>
      </c>
      <c r="K684" s="307">
        <f t="shared" ca="1" si="305"/>
        <v>-11.231233861590995</v>
      </c>
      <c r="L684" s="304">
        <f t="shared" ca="1" si="290"/>
        <v>717.5254219841562</v>
      </c>
      <c r="M684" s="306">
        <f t="shared" ca="1" si="306"/>
        <v>-1.4880297550482007</v>
      </c>
      <c r="N684" s="304">
        <f t="shared" ca="1" si="307"/>
        <v>-85.257824754147606</v>
      </c>
      <c r="P684" s="310">
        <f t="shared" ca="1" si="308"/>
        <v>23</v>
      </c>
      <c r="Q684" s="304">
        <f t="shared" ca="1" si="309"/>
        <v>0</v>
      </c>
      <c r="R684" s="306">
        <f t="shared" ca="1" si="310"/>
        <v>0</v>
      </c>
      <c r="S684" s="307">
        <f t="shared" ca="1" si="311"/>
        <v>4.9930000000000021</v>
      </c>
      <c r="T684" s="304">
        <f t="shared" ca="1" si="291"/>
        <v>48.981330000000021</v>
      </c>
      <c r="U684" s="311">
        <f t="shared" ca="1" si="292"/>
        <v>0</v>
      </c>
      <c r="V684" s="306">
        <f t="shared" ca="1" si="293"/>
        <v>1.2263765991934188</v>
      </c>
      <c r="W684" s="304">
        <f t="shared" ca="1" si="294"/>
        <v>43.082536469024078</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1.147858465215517</v>
      </c>
      <c r="AH684" s="304">
        <f t="shared" ca="1" si="318"/>
        <v>-8.628559331593662</v>
      </c>
    </row>
    <row r="685" spans="1:34" x14ac:dyDescent="0.2">
      <c r="A685" s="347">
        <f t="shared" ca="1" si="296"/>
        <v>1E-4</v>
      </c>
      <c r="B685" s="304">
        <f t="shared" ca="1" si="297"/>
        <v>33.430300000001189</v>
      </c>
      <c r="D685" s="306">
        <f t="shared" ca="1" si="298"/>
        <v>-0.71334350298773375</v>
      </c>
      <c r="E685" s="307">
        <f t="shared" ca="1" si="299"/>
        <v>-1.2109500456505575</v>
      </c>
      <c r="F685" s="304">
        <f t="shared" ca="1" si="300"/>
        <v>1.4054390653158528</v>
      </c>
      <c r="G685" s="306">
        <f t="shared" ca="1" si="301"/>
        <v>8.6024648295609243</v>
      </c>
      <c r="H685" s="307">
        <f t="shared" ca="1" si="302"/>
        <v>-103.70000466826563</v>
      </c>
      <c r="I685" s="304">
        <f t="shared" ca="1" si="303"/>
        <v>104.05620293544324</v>
      </c>
      <c r="J685" s="306">
        <f t="shared" ca="1" si="304"/>
        <v>717.43751684692904</v>
      </c>
      <c r="K685" s="307">
        <f t="shared" ca="1" si="305"/>
        <v>-11.241603856003072</v>
      </c>
      <c r="L685" s="304">
        <f t="shared" ca="1" si="290"/>
        <v>717.52558437782761</v>
      </c>
      <c r="M685" s="306">
        <f t="shared" ca="1" si="306"/>
        <v>-1.4880305344475611</v>
      </c>
      <c r="N685" s="304">
        <f t="shared" ca="1" si="307"/>
        <v>-85.257869410441515</v>
      </c>
      <c r="P685" s="310">
        <f t="shared" ca="1" si="308"/>
        <v>23</v>
      </c>
      <c r="Q685" s="304">
        <f t="shared" ca="1" si="309"/>
        <v>0</v>
      </c>
      <c r="R685" s="306">
        <f t="shared" ca="1" si="310"/>
        <v>0</v>
      </c>
      <c r="S685" s="307">
        <f t="shared" ca="1" si="311"/>
        <v>4.9930000000000021</v>
      </c>
      <c r="T685" s="304">
        <f t="shared" ca="1" si="291"/>
        <v>48.981330000000021</v>
      </c>
      <c r="U685" s="311">
        <f t="shared" ca="1" si="292"/>
        <v>0</v>
      </c>
      <c r="V685" s="306">
        <f t="shared" ca="1" si="293"/>
        <v>1.2263778709463278</v>
      </c>
      <c r="W685" s="304">
        <f t="shared" ca="1" si="294"/>
        <v>43.082676193536507</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1.1478311128748153</v>
      </c>
      <c r="AH685" s="304">
        <f t="shared" ca="1" si="318"/>
        <v>-8.6285873160472786</v>
      </c>
    </row>
    <row r="686" spans="1:34" x14ac:dyDescent="0.2">
      <c r="A686" s="347">
        <f t="shared" ca="1" si="296"/>
        <v>1E-4</v>
      </c>
      <c r="B686" s="304">
        <f t="shared" ca="1" si="297"/>
        <v>33.430400000001192</v>
      </c>
      <c r="D686" s="306">
        <f t="shared" ca="1" si="298"/>
        <v>-0.7133391143746487</v>
      </c>
      <c r="E686" s="307">
        <f t="shared" ca="1" si="299"/>
        <v>-1.2109216013867421</v>
      </c>
      <c r="F686" s="304">
        <f t="shared" ca="1" si="300"/>
        <v>1.4054123298170684</v>
      </c>
      <c r="G686" s="306">
        <f t="shared" ca="1" si="301"/>
        <v>8.602393495649487</v>
      </c>
      <c r="H686" s="307">
        <f t="shared" ca="1" si="302"/>
        <v>-103.70012576042578</v>
      </c>
      <c r="I686" s="304">
        <f t="shared" ca="1" si="303"/>
        <v>104.05631771585094</v>
      </c>
      <c r="J686" s="306">
        <f t="shared" ca="1" si="304"/>
        <v>717.43751684692904</v>
      </c>
      <c r="K686" s="307">
        <f t="shared" ca="1" si="305"/>
        <v>-11.251973862524506</v>
      </c>
      <c r="L686" s="304">
        <f t="shared" ca="1" si="290"/>
        <v>717.52574692152371</v>
      </c>
      <c r="M686" s="306">
        <f t="shared" ca="1" si="306"/>
        <v>-1.4880313138387389</v>
      </c>
      <c r="N686" s="304">
        <f t="shared" ca="1" si="307"/>
        <v>-85.257914066266594</v>
      </c>
      <c r="P686" s="310">
        <f t="shared" ca="1" si="308"/>
        <v>23</v>
      </c>
      <c r="Q686" s="304">
        <f t="shared" ca="1" si="309"/>
        <v>0</v>
      </c>
      <c r="R686" s="306">
        <f t="shared" ca="1" si="310"/>
        <v>0</v>
      </c>
      <c r="S686" s="307">
        <f t="shared" ca="1" si="311"/>
        <v>4.9930000000000021</v>
      </c>
      <c r="T686" s="304">
        <f t="shared" ca="1" si="291"/>
        <v>48.981330000000021</v>
      </c>
      <c r="U686" s="311">
        <f t="shared" ca="1" si="292"/>
        <v>0</v>
      </c>
      <c r="V686" s="306">
        <f t="shared" ca="1" si="293"/>
        <v>1.226379142702041</v>
      </c>
      <c r="W686" s="304">
        <f t="shared" ca="1" si="294"/>
        <v>43.082815916184522</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1.1478037608949574</v>
      </c>
      <c r="AH686" s="304">
        <f t="shared" ca="1" si="318"/>
        <v>-8.6286153001274766</v>
      </c>
    </row>
    <row r="687" spans="1:34" x14ac:dyDescent="0.2">
      <c r="A687" s="347">
        <f t="shared" ca="1" si="296"/>
        <v>1E-4</v>
      </c>
      <c r="B687" s="304">
        <f t="shared" ca="1" si="297"/>
        <v>33.430500000001196</v>
      </c>
      <c r="D687" s="306">
        <f t="shared" ca="1" si="298"/>
        <v>-0.71333472575715118</v>
      </c>
      <c r="E687" s="307">
        <f t="shared" ca="1" si="299"/>
        <v>-1.2108931575025075</v>
      </c>
      <c r="F687" s="304">
        <f t="shared" ca="1" si="300"/>
        <v>1.4053855947238902</v>
      </c>
      <c r="G687" s="306">
        <f t="shared" ca="1" si="301"/>
        <v>8.602322162176911</v>
      </c>
      <c r="H687" s="307">
        <f t="shared" ca="1" si="302"/>
        <v>-103.70024684974153</v>
      </c>
      <c r="I687" s="304">
        <f t="shared" ca="1" si="303"/>
        <v>104.05643249352347</v>
      </c>
      <c r="J687" s="306">
        <f t="shared" ca="1" si="304"/>
        <v>717.43751684692904</v>
      </c>
      <c r="K687" s="307">
        <f t="shared" ca="1" si="305"/>
        <v>-11.262343881155015</v>
      </c>
      <c r="L687" s="304">
        <f t="shared" ca="1" si="290"/>
        <v>717.52590961524515</v>
      </c>
      <c r="M687" s="306">
        <f t="shared" ca="1" si="306"/>
        <v>-1.4880320932217344</v>
      </c>
      <c r="N687" s="304">
        <f t="shared" ca="1" si="307"/>
        <v>-85.257958721622856</v>
      </c>
      <c r="P687" s="310">
        <f t="shared" ca="1" si="308"/>
        <v>23</v>
      </c>
      <c r="Q687" s="304">
        <f t="shared" ca="1" si="309"/>
        <v>0</v>
      </c>
      <c r="R687" s="306">
        <f t="shared" ca="1" si="310"/>
        <v>0</v>
      </c>
      <c r="S687" s="307">
        <f t="shared" ca="1" si="311"/>
        <v>4.9930000000000021</v>
      </c>
      <c r="T687" s="304">
        <f t="shared" ca="1" si="291"/>
        <v>48.981330000000021</v>
      </c>
      <c r="U687" s="311">
        <f t="shared" ca="1" si="292"/>
        <v>0</v>
      </c>
      <c r="V687" s="306">
        <f t="shared" ca="1" si="293"/>
        <v>1.226380414460559</v>
      </c>
      <c r="W687" s="304">
        <f t="shared" ca="1" si="294"/>
        <v>43.08295563696813</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1.1477764092759308</v>
      </c>
      <c r="AH687" s="304">
        <f t="shared" ca="1" si="318"/>
        <v>-8.6286432838342684</v>
      </c>
    </row>
    <row r="688" spans="1:34" x14ac:dyDescent="0.2">
      <c r="A688" s="347">
        <f t="shared" ca="1" si="296"/>
        <v>1E-4</v>
      </c>
      <c r="B688" s="304">
        <f t="shared" ca="1" si="297"/>
        <v>33.430600000001199</v>
      </c>
      <c r="D688" s="306">
        <f t="shared" ca="1" si="298"/>
        <v>-0.71333033713524097</v>
      </c>
      <c r="E688" s="307">
        <f t="shared" ca="1" si="299"/>
        <v>-1.2108647139978537</v>
      </c>
      <c r="F688" s="304">
        <f t="shared" ca="1" si="300"/>
        <v>1.4053588600363185</v>
      </c>
      <c r="G688" s="306">
        <f t="shared" ca="1" si="301"/>
        <v>8.6022508291431983</v>
      </c>
      <c r="H688" s="307">
        <f t="shared" ca="1" si="302"/>
        <v>-103.70036793621293</v>
      </c>
      <c r="I688" s="304">
        <f t="shared" ca="1" si="303"/>
        <v>104.05654726846089</v>
      </c>
      <c r="J688" s="306">
        <f t="shared" ca="1" si="304"/>
        <v>717.43751684692904</v>
      </c>
      <c r="K688" s="307">
        <f t="shared" ca="1" si="305"/>
        <v>-11.272713911894312</v>
      </c>
      <c r="L688" s="304">
        <f t="shared" ca="1" si="290"/>
        <v>717.5260724589923</v>
      </c>
      <c r="M688" s="306">
        <f t="shared" ca="1" si="306"/>
        <v>-1.4880328725965479</v>
      </c>
      <c r="N688" s="304">
        <f t="shared" ca="1" si="307"/>
        <v>-85.258003376510331</v>
      </c>
      <c r="P688" s="310">
        <f t="shared" ca="1" si="308"/>
        <v>23</v>
      </c>
      <c r="Q688" s="304">
        <f t="shared" ca="1" si="309"/>
        <v>0</v>
      </c>
      <c r="R688" s="306">
        <f t="shared" ca="1" si="310"/>
        <v>0</v>
      </c>
      <c r="S688" s="307">
        <f t="shared" ca="1" si="311"/>
        <v>4.9930000000000021</v>
      </c>
      <c r="T688" s="304">
        <f t="shared" ca="1" si="291"/>
        <v>48.981330000000021</v>
      </c>
      <c r="U688" s="311">
        <f t="shared" ca="1" si="292"/>
        <v>0</v>
      </c>
      <c r="V688" s="306">
        <f t="shared" ca="1" si="293"/>
        <v>1.2263816862218817</v>
      </c>
      <c r="W688" s="304">
        <f t="shared" ca="1" si="294"/>
        <v>43.083095355887345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1.1477490580177321</v>
      </c>
      <c r="AH688" s="304">
        <f t="shared" ca="1" si="318"/>
        <v>-8.6286712671676575</v>
      </c>
    </row>
    <row r="689" spans="1:34" x14ac:dyDescent="0.2">
      <c r="A689" s="347">
        <f t="shared" ca="1" si="296"/>
        <v>1E-4</v>
      </c>
      <c r="B689" s="304">
        <f t="shared" ca="1" si="297"/>
        <v>33.430700000001202</v>
      </c>
      <c r="D689" s="306">
        <f t="shared" ca="1" si="298"/>
        <v>-0.71332594850891617</v>
      </c>
      <c r="E689" s="307">
        <f t="shared" ca="1" si="299"/>
        <v>-1.2108362708727771</v>
      </c>
      <c r="F689" s="304">
        <f t="shared" ca="1" si="300"/>
        <v>1.4053321257543492</v>
      </c>
      <c r="G689" s="306">
        <f t="shared" ca="1" si="301"/>
        <v>8.6021794965483469</v>
      </c>
      <c r="H689" s="307">
        <f t="shared" ca="1" si="302"/>
        <v>-103.70048901984002</v>
      </c>
      <c r="I689" s="304">
        <f t="shared" ca="1" si="303"/>
        <v>104.0566620406632</v>
      </c>
      <c r="J689" s="306">
        <f t="shared" ca="1" si="304"/>
        <v>717.43751684692904</v>
      </c>
      <c r="K689" s="307">
        <f t="shared" ca="1" si="305"/>
        <v>-11.283083954742116</v>
      </c>
      <c r="L689" s="304">
        <f t="shared" ca="1" si="290"/>
        <v>717.52623545276538</v>
      </c>
      <c r="M689" s="306">
        <f t="shared" ca="1" si="306"/>
        <v>-1.4880336519631792</v>
      </c>
      <c r="N689" s="304">
        <f t="shared" ca="1" si="307"/>
        <v>-85.25804803092899</v>
      </c>
      <c r="P689" s="310">
        <f t="shared" ca="1" si="308"/>
        <v>23</v>
      </c>
      <c r="Q689" s="304">
        <f t="shared" ca="1" si="309"/>
        <v>0</v>
      </c>
      <c r="R689" s="306">
        <f t="shared" ca="1" si="310"/>
        <v>0</v>
      </c>
      <c r="S689" s="307">
        <f t="shared" ca="1" si="311"/>
        <v>4.9930000000000021</v>
      </c>
      <c r="T689" s="304">
        <f t="shared" ca="1" si="291"/>
        <v>48.981330000000021</v>
      </c>
      <c r="U689" s="311">
        <f t="shared" ca="1" si="292"/>
        <v>0</v>
      </c>
      <c r="V689" s="306">
        <f t="shared" ca="1" si="293"/>
        <v>1.226382957986009</v>
      </c>
      <c r="W689" s="304">
        <f t="shared" ca="1" si="294"/>
        <v>43.08323507294218</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1.1477217071203629</v>
      </c>
      <c r="AH689" s="304">
        <f t="shared" ca="1" si="318"/>
        <v>-8.628699250127644</v>
      </c>
    </row>
    <row r="690" spans="1:34" x14ac:dyDescent="0.2">
      <c r="A690" s="347">
        <f t="shared" ca="1" si="296"/>
        <v>1E-4</v>
      </c>
      <c r="B690" s="304">
        <f t="shared" ca="1" si="297"/>
        <v>33.430800000001206</v>
      </c>
      <c r="D690" s="306">
        <f t="shared" ca="1" si="298"/>
        <v>-0.71332155987818224</v>
      </c>
      <c r="E690" s="307">
        <f t="shared" ca="1" si="299"/>
        <v>-1.2108078281272743</v>
      </c>
      <c r="F690" s="304">
        <f t="shared" ca="1" si="300"/>
        <v>1.4053053918779825</v>
      </c>
      <c r="G690" s="306">
        <f t="shared" ca="1" si="301"/>
        <v>8.6021081643923587</v>
      </c>
      <c r="H690" s="307">
        <f t="shared" ca="1" si="302"/>
        <v>-103.70061010062284</v>
      </c>
      <c r="I690" s="304">
        <f t="shared" ca="1" si="303"/>
        <v>104.05677681013047</v>
      </c>
      <c r="J690" s="306">
        <f t="shared" ca="1" si="304"/>
        <v>717.43751684692904</v>
      </c>
      <c r="K690" s="307">
        <f t="shared" ca="1" si="305"/>
        <v>-11.29345400969814</v>
      </c>
      <c r="L690" s="304">
        <f t="shared" ca="1" si="290"/>
        <v>717.52639859656506</v>
      </c>
      <c r="M690" s="306">
        <f t="shared" ca="1" si="306"/>
        <v>-1.4880344313216285</v>
      </c>
      <c r="N690" s="304">
        <f t="shared" ca="1" si="307"/>
        <v>-85.258092684878861</v>
      </c>
      <c r="P690" s="310">
        <f t="shared" ca="1" si="308"/>
        <v>23</v>
      </c>
      <c r="Q690" s="304">
        <f t="shared" ca="1" si="309"/>
        <v>0</v>
      </c>
      <c r="R690" s="306">
        <f t="shared" ca="1" si="310"/>
        <v>0</v>
      </c>
      <c r="S690" s="307">
        <f t="shared" ca="1" si="311"/>
        <v>4.9930000000000021</v>
      </c>
      <c r="T690" s="304">
        <f t="shared" ca="1" si="291"/>
        <v>48.981330000000021</v>
      </c>
      <c r="U690" s="311">
        <f t="shared" ca="1" si="292"/>
        <v>0</v>
      </c>
      <c r="V690" s="306">
        <f t="shared" ca="1" si="293"/>
        <v>1.2263842297529408</v>
      </c>
      <c r="W690" s="304">
        <f t="shared" ca="1" si="294"/>
        <v>43.083374788132652</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1.147694356583818</v>
      </c>
      <c r="AH690" s="304">
        <f t="shared" ca="1" si="318"/>
        <v>-8.6287272327142333</v>
      </c>
    </row>
    <row r="691" spans="1:34" x14ac:dyDescent="0.2">
      <c r="A691" s="347">
        <f t="shared" ca="1" si="296"/>
        <v>1E-4</v>
      </c>
      <c r="B691" s="304">
        <f t="shared" ca="1" si="297"/>
        <v>33.430900000001209</v>
      </c>
      <c r="D691" s="306">
        <f t="shared" ca="1" si="298"/>
        <v>-0.71331717124303717</v>
      </c>
      <c r="E691" s="307">
        <f t="shared" ca="1" si="299"/>
        <v>-1.2107793857613434</v>
      </c>
      <c r="F691" s="304">
        <f t="shared" ca="1" si="300"/>
        <v>1.4052786584072159</v>
      </c>
      <c r="G691" s="306">
        <f t="shared" ca="1" si="301"/>
        <v>8.6020368326752337</v>
      </c>
      <c r="H691" s="307">
        <f t="shared" ca="1" si="302"/>
        <v>-103.70073117856141</v>
      </c>
      <c r="I691" s="304">
        <f t="shared" ca="1" si="303"/>
        <v>104.05689157686271</v>
      </c>
      <c r="J691" s="306">
        <f t="shared" ca="1" si="304"/>
        <v>717.43751684692904</v>
      </c>
      <c r="K691" s="307">
        <f t="shared" ca="1" si="305"/>
        <v>-11.303824076762099</v>
      </c>
      <c r="L691" s="304">
        <f t="shared" ca="1" si="290"/>
        <v>717.52656189039158</v>
      </c>
      <c r="M691" s="306">
        <f t="shared" ca="1" si="306"/>
        <v>-1.4880352106718959</v>
      </c>
      <c r="N691" s="304">
        <f t="shared" ca="1" si="307"/>
        <v>-85.258137338359958</v>
      </c>
      <c r="P691" s="310">
        <f t="shared" ca="1" si="308"/>
        <v>23</v>
      </c>
      <c r="Q691" s="304">
        <f t="shared" ca="1" si="309"/>
        <v>0</v>
      </c>
      <c r="R691" s="306">
        <f t="shared" ca="1" si="310"/>
        <v>0</v>
      </c>
      <c r="S691" s="307">
        <f t="shared" ca="1" si="311"/>
        <v>4.9930000000000021</v>
      </c>
      <c r="T691" s="304">
        <f t="shared" ca="1" si="291"/>
        <v>48.981330000000021</v>
      </c>
      <c r="U691" s="311">
        <f t="shared" ca="1" si="292"/>
        <v>0</v>
      </c>
      <c r="V691" s="306">
        <f t="shared" ca="1" si="293"/>
        <v>1.226385501522677</v>
      </c>
      <c r="W691" s="304">
        <f t="shared" ca="1" si="294"/>
        <v>43.083514501458765</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1.1476670064080938</v>
      </c>
      <c r="AH691" s="304">
        <f t="shared" ca="1" si="318"/>
        <v>-8.6287552149274251</v>
      </c>
    </row>
    <row r="692" spans="1:34" x14ac:dyDescent="0.2">
      <c r="A692" s="347">
        <f t="shared" ca="1" si="296"/>
        <v>1E-4</v>
      </c>
      <c r="B692" s="304">
        <f t="shared" ca="1" si="297"/>
        <v>33.431000000001212</v>
      </c>
      <c r="D692" s="306">
        <f t="shared" ca="1" si="298"/>
        <v>-0.71331278260348285</v>
      </c>
      <c r="E692" s="307">
        <f t="shared" ca="1" si="299"/>
        <v>-1.2107509437749826</v>
      </c>
      <c r="F692" s="304">
        <f t="shared" ca="1" si="300"/>
        <v>1.4052519253420486</v>
      </c>
      <c r="G692" s="306">
        <f t="shared" ca="1" si="301"/>
        <v>8.6019655013969736</v>
      </c>
      <c r="H692" s="307">
        <f t="shared" ca="1" si="302"/>
        <v>-103.7008522536558</v>
      </c>
      <c r="I692" s="304">
        <f t="shared" ca="1" si="303"/>
        <v>104.05700634085997</v>
      </c>
      <c r="J692" s="306">
        <f t="shared" ca="1" si="304"/>
        <v>717.43751684692904</v>
      </c>
      <c r="K692" s="307">
        <f t="shared" ca="1" si="305"/>
        <v>-11.314194155933711</v>
      </c>
      <c r="L692" s="304">
        <f t="shared" ca="1" si="290"/>
        <v>717.5267253342455</v>
      </c>
      <c r="M692" s="306">
        <f t="shared" ca="1" si="306"/>
        <v>-1.4880359900139817</v>
      </c>
      <c r="N692" s="304">
        <f t="shared" ca="1" si="307"/>
        <v>-85.258181991372268</v>
      </c>
      <c r="P692" s="310">
        <f t="shared" ca="1" si="308"/>
        <v>23</v>
      </c>
      <c r="Q692" s="304">
        <f t="shared" ca="1" si="309"/>
        <v>0</v>
      </c>
      <c r="R692" s="306">
        <f t="shared" ca="1" si="310"/>
        <v>0</v>
      </c>
      <c r="S692" s="307">
        <f t="shared" ca="1" si="311"/>
        <v>4.9930000000000021</v>
      </c>
      <c r="T692" s="304">
        <f t="shared" ca="1" si="291"/>
        <v>48.981330000000021</v>
      </c>
      <c r="U692" s="311">
        <f t="shared" ca="1" si="292"/>
        <v>0</v>
      </c>
      <c r="V692" s="306">
        <f t="shared" ca="1" si="293"/>
        <v>1.2263867732952176</v>
      </c>
      <c r="W692" s="304">
        <f t="shared" ca="1" si="294"/>
        <v>43.08365421292055</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1.1476396565931921</v>
      </c>
      <c r="AH692" s="304">
        <f t="shared" ca="1" si="318"/>
        <v>-8.6287831967672233</v>
      </c>
    </row>
    <row r="693" spans="1:34" x14ac:dyDescent="0.2">
      <c r="A693" s="347">
        <f t="shared" ca="1" si="296"/>
        <v>1E-4</v>
      </c>
      <c r="B693" s="304">
        <f t="shared" ca="1" si="297"/>
        <v>33.431100000001216</v>
      </c>
      <c r="D693" s="306">
        <f t="shared" ca="1" si="298"/>
        <v>-0.71330839395951917</v>
      </c>
      <c r="E693" s="307">
        <f t="shared" ca="1" si="299"/>
        <v>-1.2107225021681867</v>
      </c>
      <c r="F693" s="304">
        <f t="shared" ca="1" si="300"/>
        <v>1.4052251926824766</v>
      </c>
      <c r="G693" s="306">
        <f t="shared" ca="1" si="301"/>
        <v>8.6018941705575784</v>
      </c>
      <c r="H693" s="307">
        <f t="shared" ca="1" si="302"/>
        <v>-103.70097332590602</v>
      </c>
      <c r="I693" s="304">
        <f t="shared" ca="1" si="303"/>
        <v>104.0571211021223</v>
      </c>
      <c r="J693" s="306">
        <f t="shared" ca="1" si="304"/>
        <v>717.43751684692904</v>
      </c>
      <c r="K693" s="307">
        <f t="shared" ca="1" si="305"/>
        <v>-11.324564247212688</v>
      </c>
      <c r="L693" s="304">
        <f t="shared" ca="1" si="290"/>
        <v>717.52688892812716</v>
      </c>
      <c r="M693" s="306">
        <f t="shared" ca="1" si="306"/>
        <v>-1.4880367693478858</v>
      </c>
      <c r="N693" s="304">
        <f t="shared" ca="1" si="307"/>
        <v>-85.258226643915805</v>
      </c>
      <c r="P693" s="310">
        <f t="shared" ca="1" si="308"/>
        <v>23</v>
      </c>
      <c r="Q693" s="304">
        <f t="shared" ca="1" si="309"/>
        <v>0</v>
      </c>
      <c r="R693" s="306">
        <f t="shared" ca="1" si="310"/>
        <v>0</v>
      </c>
      <c r="S693" s="307">
        <f t="shared" ca="1" si="311"/>
        <v>4.9930000000000021</v>
      </c>
      <c r="T693" s="304">
        <f t="shared" ca="1" si="291"/>
        <v>48.981330000000021</v>
      </c>
      <c r="U693" s="311">
        <f t="shared" ca="1" si="292"/>
        <v>0</v>
      </c>
      <c r="V693" s="306">
        <f t="shared" ca="1" si="293"/>
        <v>1.2263880450705626</v>
      </c>
      <c r="W693" s="304">
        <f t="shared" ca="1" si="294"/>
        <v>43.083793922518026</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1.1476123071391058</v>
      </c>
      <c r="AH693" s="304">
        <f t="shared" ca="1" si="318"/>
        <v>-8.628811178233633</v>
      </c>
    </row>
    <row r="694" spans="1:34" x14ac:dyDescent="0.2">
      <c r="A694" s="347">
        <f t="shared" ca="1" si="296"/>
        <v>1E-4</v>
      </c>
      <c r="B694" s="304">
        <f t="shared" ca="1" si="297"/>
        <v>33.431200000001219</v>
      </c>
      <c r="D694" s="306">
        <f t="shared" ca="1" si="298"/>
        <v>-0.71330400531114824</v>
      </c>
      <c r="E694" s="307">
        <f t="shared" ca="1" si="299"/>
        <v>-1.2106940609409484</v>
      </c>
      <c r="F694" s="304">
        <f t="shared" ca="1" si="300"/>
        <v>1.4051984604284946</v>
      </c>
      <c r="G694" s="306">
        <f t="shared" ca="1" si="301"/>
        <v>8.6018228401570465</v>
      </c>
      <c r="H694" s="307">
        <f t="shared" ca="1" si="302"/>
        <v>-103.70109439531211</v>
      </c>
      <c r="I694" s="304">
        <f t="shared" ca="1" si="303"/>
        <v>104.0572358606497</v>
      </c>
      <c r="J694" s="306">
        <f t="shared" ca="1" si="304"/>
        <v>717.43751684692904</v>
      </c>
      <c r="K694" s="307">
        <f t="shared" ca="1" si="305"/>
        <v>-11.334934350598749</v>
      </c>
      <c r="L694" s="304">
        <f t="shared" ca="1" si="290"/>
        <v>717.52705267203692</v>
      </c>
      <c r="M694" s="306">
        <f t="shared" ca="1" si="306"/>
        <v>-1.4880375486736084</v>
      </c>
      <c r="N694" s="304">
        <f t="shared" ca="1" si="307"/>
        <v>-85.258271295990568</v>
      </c>
      <c r="P694" s="310">
        <f t="shared" ca="1" si="308"/>
        <v>23</v>
      </c>
      <c r="Q694" s="304">
        <f t="shared" ca="1" si="309"/>
        <v>0</v>
      </c>
      <c r="R694" s="306">
        <f t="shared" ca="1" si="310"/>
        <v>0</v>
      </c>
      <c r="S694" s="307">
        <f t="shared" ca="1" si="311"/>
        <v>4.9930000000000021</v>
      </c>
      <c r="T694" s="304">
        <f t="shared" ca="1" si="291"/>
        <v>48.981330000000021</v>
      </c>
      <c r="U694" s="311">
        <f t="shared" ca="1" si="292"/>
        <v>0</v>
      </c>
      <c r="V694" s="306">
        <f t="shared" ca="1" si="293"/>
        <v>1.2263893168487119</v>
      </c>
      <c r="W694" s="304">
        <f t="shared" ca="1" si="294"/>
        <v>43.083933630251174</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1.1475849580458277</v>
      </c>
      <c r="AH694" s="304">
        <f t="shared" ca="1" si="318"/>
        <v>-8.6288391593266596</v>
      </c>
    </row>
    <row r="695" spans="1:34" x14ac:dyDescent="0.2">
      <c r="A695" s="347">
        <f t="shared" ca="1" si="296"/>
        <v>1E-4</v>
      </c>
      <c r="B695" s="304">
        <f t="shared" ca="1" si="297"/>
        <v>33.431300000001222</v>
      </c>
      <c r="D695" s="306">
        <f t="shared" ca="1" si="298"/>
        <v>-0.71329961665836916</v>
      </c>
      <c r="E695" s="307">
        <f t="shared" ca="1" si="299"/>
        <v>-1.2106656200932768</v>
      </c>
      <c r="F695" s="304">
        <f t="shared" ca="1" si="300"/>
        <v>1.4051717285801102</v>
      </c>
      <c r="G695" s="306">
        <f t="shared" ca="1" si="301"/>
        <v>8.6017515101953812</v>
      </c>
      <c r="H695" s="307">
        <f t="shared" ca="1" si="302"/>
        <v>-103.70121546187413</v>
      </c>
      <c r="I695" s="304">
        <f t="shared" ca="1" si="303"/>
        <v>104.05735061644222</v>
      </c>
      <c r="J695" s="306">
        <f t="shared" ca="1" si="304"/>
        <v>717.43751684692904</v>
      </c>
      <c r="K695" s="307">
        <f t="shared" ca="1" si="305"/>
        <v>-11.345304466091608</v>
      </c>
      <c r="L695" s="304">
        <f t="shared" ca="1" si="290"/>
        <v>717.52721656597521</v>
      </c>
      <c r="M695" s="306">
        <f t="shared" ca="1" si="306"/>
        <v>-1.4880383279911498</v>
      </c>
      <c r="N695" s="304">
        <f t="shared" ca="1" si="307"/>
        <v>-85.2583159475966</v>
      </c>
      <c r="P695" s="310">
        <f t="shared" ca="1" si="308"/>
        <v>23</v>
      </c>
      <c r="Q695" s="304">
        <f t="shared" ca="1" si="309"/>
        <v>0</v>
      </c>
      <c r="R695" s="306">
        <f t="shared" ca="1" si="310"/>
        <v>0</v>
      </c>
      <c r="S695" s="307">
        <f t="shared" ca="1" si="311"/>
        <v>4.9930000000000021</v>
      </c>
      <c r="T695" s="304">
        <f t="shared" ca="1" si="291"/>
        <v>48.981330000000021</v>
      </c>
      <c r="U695" s="311">
        <f t="shared" ca="1" si="292"/>
        <v>0</v>
      </c>
      <c r="V695" s="306">
        <f t="shared" ca="1" si="293"/>
        <v>1.226390588629666</v>
      </c>
      <c r="W695" s="304">
        <f t="shared" ca="1" si="294"/>
        <v>43.084073336120042</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1.1475576093133704</v>
      </c>
      <c r="AH695" s="304">
        <f t="shared" ca="1" si="318"/>
        <v>-8.628867140046296</v>
      </c>
    </row>
    <row r="696" spans="1:34" x14ac:dyDescent="0.2">
      <c r="A696" s="347">
        <f t="shared" ca="1" si="296"/>
        <v>1E-4</v>
      </c>
      <c r="B696" s="304">
        <f t="shared" ca="1" si="297"/>
        <v>33.431400000001226</v>
      </c>
      <c r="D696" s="306">
        <f t="shared" ca="1" si="298"/>
        <v>-0.7132952280011825</v>
      </c>
      <c r="E696" s="307">
        <f t="shared" ca="1" si="299"/>
        <v>-1.2106371796251576</v>
      </c>
      <c r="F696" s="304">
        <f t="shared" ca="1" si="300"/>
        <v>1.4051449971373113</v>
      </c>
      <c r="G696" s="306">
        <f t="shared" ca="1" si="301"/>
        <v>8.6016801806725809</v>
      </c>
      <c r="H696" s="307">
        <f t="shared" ca="1" si="302"/>
        <v>-103.7013365255921</v>
      </c>
      <c r="I696" s="304">
        <f t="shared" ca="1" si="303"/>
        <v>104.05746536949994</v>
      </c>
      <c r="J696" s="306">
        <f t="shared" ca="1" si="304"/>
        <v>717.43751684692904</v>
      </c>
      <c r="K696" s="307">
        <f t="shared" ca="1" si="305"/>
        <v>-11.355674593690981</v>
      </c>
      <c r="L696" s="304">
        <f t="shared" ca="1" si="290"/>
        <v>717.52738060994261</v>
      </c>
      <c r="M696" s="306">
        <f t="shared" ca="1" si="306"/>
        <v>-1.4880391073005097</v>
      </c>
      <c r="N696" s="304">
        <f t="shared" ca="1" si="307"/>
        <v>-85.258360598733859</v>
      </c>
      <c r="P696" s="310">
        <f t="shared" ca="1" si="308"/>
        <v>23</v>
      </c>
      <c r="Q696" s="304">
        <f t="shared" ca="1" si="309"/>
        <v>0</v>
      </c>
      <c r="R696" s="306">
        <f t="shared" ca="1" si="310"/>
        <v>0</v>
      </c>
      <c r="S696" s="307">
        <f t="shared" ca="1" si="311"/>
        <v>4.9930000000000021</v>
      </c>
      <c r="T696" s="304">
        <f t="shared" ca="1" si="291"/>
        <v>48.981330000000021</v>
      </c>
      <c r="U696" s="311">
        <f t="shared" ca="1" si="292"/>
        <v>0</v>
      </c>
      <c r="V696" s="306">
        <f t="shared" ca="1" si="293"/>
        <v>1.2263918604134241</v>
      </c>
      <c r="W696" s="304">
        <f t="shared" ca="1" si="294"/>
        <v>43.084213040124652</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1.1475302609417177</v>
      </c>
      <c r="AH696" s="304">
        <f t="shared" ca="1" si="318"/>
        <v>-8.6288951203925546</v>
      </c>
    </row>
    <row r="697" spans="1:34" x14ac:dyDescent="0.2">
      <c r="A697" s="347">
        <f t="shared" ca="1" si="296"/>
        <v>1E-4</v>
      </c>
      <c r="B697" s="304">
        <f t="shared" ca="1" si="297"/>
        <v>33.431500000001229</v>
      </c>
      <c r="D697" s="306">
        <f t="shared" ca="1" si="298"/>
        <v>-0.71329083933959225</v>
      </c>
      <c r="E697" s="307">
        <f t="shared" ca="1" si="299"/>
        <v>-1.2106087395365872</v>
      </c>
      <c r="F697" s="304">
        <f t="shared" ca="1" si="300"/>
        <v>1.4051182661000976</v>
      </c>
      <c r="G697" s="306">
        <f t="shared" ca="1" si="301"/>
        <v>8.6016088515886473</v>
      </c>
      <c r="H697" s="307">
        <f t="shared" ca="1" si="302"/>
        <v>-103.70145758646605</v>
      </c>
      <c r="I697" s="304">
        <f t="shared" ca="1" si="303"/>
        <v>104.05758011982282</v>
      </c>
      <c r="J697" s="306">
        <f t="shared" ca="1" si="304"/>
        <v>717.43751684692904</v>
      </c>
      <c r="K697" s="307">
        <f t="shared" ca="1" si="305"/>
        <v>-11.366044733396585</v>
      </c>
      <c r="L697" s="304">
        <f t="shared" ca="1" si="290"/>
        <v>717.52754480393935</v>
      </c>
      <c r="M697" s="306">
        <f t="shared" ca="1" si="306"/>
        <v>-1.4880398866016884</v>
      </c>
      <c r="N697" s="304">
        <f t="shared" ca="1" si="307"/>
        <v>-85.258405249402358</v>
      </c>
      <c r="P697" s="310">
        <f t="shared" ca="1" si="308"/>
        <v>23</v>
      </c>
      <c r="Q697" s="304">
        <f t="shared" ca="1" si="309"/>
        <v>0</v>
      </c>
      <c r="R697" s="306">
        <f t="shared" ca="1" si="310"/>
        <v>0</v>
      </c>
      <c r="S697" s="307">
        <f t="shared" ca="1" si="311"/>
        <v>4.9930000000000021</v>
      </c>
      <c r="T697" s="304">
        <f t="shared" ca="1" si="291"/>
        <v>48.981330000000021</v>
      </c>
      <c r="U697" s="311">
        <f t="shared" ca="1" si="292"/>
        <v>0</v>
      </c>
      <c r="V697" s="306">
        <f t="shared" ca="1" si="293"/>
        <v>1.2263931321999866</v>
      </c>
      <c r="W697" s="304">
        <f t="shared" ca="1" si="294"/>
        <v>43.084352742264983</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1.1475029129308663</v>
      </c>
      <c r="AH697" s="304">
        <f t="shared" ca="1" si="318"/>
        <v>-8.628923100365439</v>
      </c>
    </row>
    <row r="698" spans="1:34" x14ac:dyDescent="0.2">
      <c r="A698" s="347">
        <f t="shared" ca="1" si="296"/>
        <v>1E-4</v>
      </c>
      <c r="B698" s="304">
        <f t="shared" ca="1" si="297"/>
        <v>33.431600000001232</v>
      </c>
      <c r="D698" s="306">
        <f t="shared" ca="1" si="298"/>
        <v>-0.71328645067359742</v>
      </c>
      <c r="E698" s="307">
        <f t="shared" ca="1" si="299"/>
        <v>-1.2105802998275745</v>
      </c>
      <c r="F698" s="304">
        <f t="shared" ca="1" si="300"/>
        <v>1.4050915354684756</v>
      </c>
      <c r="G698" s="306">
        <f t="shared" ca="1" si="301"/>
        <v>8.6015375229435804</v>
      </c>
      <c r="H698" s="307">
        <f t="shared" ca="1" si="302"/>
        <v>-103.70157864449604</v>
      </c>
      <c r="I698" s="304">
        <f t="shared" ca="1" si="303"/>
        <v>104.05769486741094</v>
      </c>
      <c r="J698" s="306">
        <f t="shared" ca="1" si="304"/>
        <v>717.43751684692904</v>
      </c>
      <c r="K698" s="307">
        <f t="shared" ca="1" si="305"/>
        <v>-11.376414885208133</v>
      </c>
      <c r="L698" s="304">
        <f t="shared" ca="1" si="290"/>
        <v>717.52770914796599</v>
      </c>
      <c r="M698" s="306">
        <f t="shared" ca="1" si="306"/>
        <v>-1.4880406658946861</v>
      </c>
      <c r="N698" s="304">
        <f t="shared" ca="1" si="307"/>
        <v>-85.258449899602127</v>
      </c>
      <c r="P698" s="310">
        <f t="shared" ca="1" si="308"/>
        <v>23</v>
      </c>
      <c r="Q698" s="304">
        <f t="shared" ca="1" si="309"/>
        <v>0</v>
      </c>
      <c r="R698" s="306">
        <f t="shared" ca="1" si="310"/>
        <v>0</v>
      </c>
      <c r="S698" s="307">
        <f t="shared" ca="1" si="311"/>
        <v>4.9930000000000021</v>
      </c>
      <c r="T698" s="304">
        <f t="shared" ca="1" si="291"/>
        <v>48.981330000000021</v>
      </c>
      <c r="U698" s="311">
        <f t="shared" ca="1" si="292"/>
        <v>0</v>
      </c>
      <c r="V698" s="306">
        <f t="shared" ca="1" si="293"/>
        <v>1.2263944039893533</v>
      </c>
      <c r="W698" s="304">
        <f t="shared" ca="1" si="294"/>
        <v>43.084492442541077</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1.1474755652808231</v>
      </c>
      <c r="AH698" s="304">
        <f t="shared" ca="1" si="318"/>
        <v>-8.6289510799649438</v>
      </c>
    </row>
    <row r="699" spans="1:34" x14ac:dyDescent="0.2">
      <c r="A699" s="347">
        <f t="shared" ca="1" si="296"/>
        <v>1E-4</v>
      </c>
      <c r="B699" s="304">
        <f t="shared" ca="1" si="297"/>
        <v>33.431700000001236</v>
      </c>
      <c r="D699" s="306">
        <f t="shared" ca="1" si="298"/>
        <v>-0.71328206200319877</v>
      </c>
      <c r="E699" s="307">
        <f t="shared" ca="1" si="299"/>
        <v>-1.2105518604981036</v>
      </c>
      <c r="F699" s="304">
        <f t="shared" ca="1" si="300"/>
        <v>1.4050648052424326</v>
      </c>
      <c r="G699" s="306">
        <f t="shared" ca="1" si="301"/>
        <v>8.6014661947373803</v>
      </c>
      <c r="H699" s="307">
        <f t="shared" ca="1" si="302"/>
        <v>-103.7016996996821</v>
      </c>
      <c r="I699" s="304">
        <f t="shared" ca="1" si="303"/>
        <v>104.05780961226435</v>
      </c>
      <c r="J699" s="306">
        <f t="shared" ca="1" si="304"/>
        <v>717.43751684692904</v>
      </c>
      <c r="K699" s="307">
        <f t="shared" ca="1" si="305"/>
        <v>-11.386785049125342</v>
      </c>
      <c r="L699" s="304">
        <f t="shared" ca="1" si="290"/>
        <v>717.52787364202277</v>
      </c>
      <c r="M699" s="306">
        <f t="shared" ca="1" si="306"/>
        <v>-1.488041445179503</v>
      </c>
      <c r="N699" s="304">
        <f t="shared" ca="1" si="307"/>
        <v>-85.258494549333179</v>
      </c>
      <c r="P699" s="310">
        <f t="shared" ca="1" si="308"/>
        <v>23</v>
      </c>
      <c r="Q699" s="304">
        <f t="shared" ca="1" si="309"/>
        <v>0</v>
      </c>
      <c r="R699" s="306">
        <f t="shared" ca="1" si="310"/>
        <v>0</v>
      </c>
      <c r="S699" s="307">
        <f t="shared" ca="1" si="311"/>
        <v>4.9930000000000021</v>
      </c>
      <c r="T699" s="304">
        <f t="shared" ca="1" si="291"/>
        <v>48.981330000000021</v>
      </c>
      <c r="U699" s="311">
        <f t="shared" ca="1" si="292"/>
        <v>0</v>
      </c>
      <c r="V699" s="306">
        <f t="shared" ca="1" si="293"/>
        <v>1.2263956757815242</v>
      </c>
      <c r="W699" s="304">
        <f t="shared" ca="1" si="294"/>
        <v>43.084632140952955</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1.1474482179915757</v>
      </c>
      <c r="AH699" s="304">
        <f t="shared" ca="1" si="318"/>
        <v>-8.6289790591910798</v>
      </c>
    </row>
    <row r="700" spans="1:34" x14ac:dyDescent="0.2">
      <c r="A700" s="347">
        <f t="shared" ca="1" si="296"/>
        <v>1E-4</v>
      </c>
      <c r="B700" s="304">
        <f t="shared" ca="1" si="297"/>
        <v>33.431800000001239</v>
      </c>
      <c r="D700" s="306">
        <f t="shared" ca="1" si="298"/>
        <v>-0.71327767332839587</v>
      </c>
      <c r="E700" s="307">
        <f t="shared" ca="1" si="299"/>
        <v>-1.2105234215481762</v>
      </c>
      <c r="F700" s="304">
        <f t="shared" ca="1" si="300"/>
        <v>1.40503807542197</v>
      </c>
      <c r="G700" s="306">
        <f t="shared" ca="1" si="301"/>
        <v>8.6013948669700468</v>
      </c>
      <c r="H700" s="307">
        <f t="shared" ca="1" si="302"/>
        <v>-103.70182075202425</v>
      </c>
      <c r="I700" s="304">
        <f t="shared" ca="1" si="303"/>
        <v>104.05792435438305</v>
      </c>
      <c r="J700" s="306">
        <f t="shared" ca="1" si="304"/>
        <v>717.43751684692904</v>
      </c>
      <c r="K700" s="307">
        <f t="shared" ca="1" si="305"/>
        <v>-11.397155225147927</v>
      </c>
      <c r="L700" s="304">
        <f t="shared" ca="1" si="290"/>
        <v>717.52803828611025</v>
      </c>
      <c r="M700" s="306">
        <f t="shared" ca="1" si="306"/>
        <v>-1.4880422244561391</v>
      </c>
      <c r="N700" s="304">
        <f t="shared" ca="1" si="307"/>
        <v>-85.2585391985955</v>
      </c>
      <c r="P700" s="310">
        <f t="shared" ca="1" si="308"/>
        <v>23</v>
      </c>
      <c r="Q700" s="304">
        <f t="shared" ca="1" si="309"/>
        <v>0</v>
      </c>
      <c r="R700" s="306">
        <f t="shared" ca="1" si="310"/>
        <v>0</v>
      </c>
      <c r="S700" s="307">
        <f t="shared" ca="1" si="311"/>
        <v>4.9930000000000021</v>
      </c>
      <c r="T700" s="304">
        <f t="shared" ca="1" si="291"/>
        <v>48.981330000000021</v>
      </c>
      <c r="U700" s="311">
        <f t="shared" ca="1" si="292"/>
        <v>0</v>
      </c>
      <c r="V700" s="306">
        <f t="shared" ca="1" si="293"/>
        <v>1.2263969475764995</v>
      </c>
      <c r="W700" s="304">
        <f t="shared" ca="1" si="294"/>
        <v>43.084771837500611</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1.1474208710631277</v>
      </c>
      <c r="AH700" s="304">
        <f t="shared" ca="1" si="318"/>
        <v>-8.6290070380438486</v>
      </c>
    </row>
    <row r="701" spans="1:34" x14ac:dyDescent="0.2">
      <c r="A701" s="347">
        <f t="shared" ca="1" si="296"/>
        <v>1E-4</v>
      </c>
      <c r="B701" s="304">
        <f t="shared" ca="1" si="297"/>
        <v>33.431900000001242</v>
      </c>
      <c r="D701" s="306">
        <f t="shared" ca="1" si="298"/>
        <v>-0.71327328464919038</v>
      </c>
      <c r="E701" s="307">
        <f t="shared" ca="1" si="299"/>
        <v>-1.2104949829777905</v>
      </c>
      <c r="F701" s="304">
        <f t="shared" ca="1" si="300"/>
        <v>1.405011346007087</v>
      </c>
      <c r="G701" s="306">
        <f t="shared" ca="1" si="301"/>
        <v>8.6013235396415819</v>
      </c>
      <c r="H701" s="307">
        <f t="shared" ca="1" si="302"/>
        <v>-103.70194180152255</v>
      </c>
      <c r="I701" s="304">
        <f t="shared" ca="1" si="303"/>
        <v>104.05803909376711</v>
      </c>
      <c r="J701" s="306">
        <f t="shared" ca="1" si="304"/>
        <v>717.43751684692904</v>
      </c>
      <c r="K701" s="307">
        <f t="shared" ca="1" si="305"/>
        <v>-11.407525413275604</v>
      </c>
      <c r="L701" s="304">
        <f t="shared" ca="1" si="290"/>
        <v>717.52820308022888</v>
      </c>
      <c r="M701" s="306">
        <f t="shared" ca="1" si="306"/>
        <v>-1.4880430037245942</v>
      </c>
      <c r="N701" s="304">
        <f t="shared" ca="1" si="307"/>
        <v>-85.25858384738909</v>
      </c>
      <c r="P701" s="310">
        <f t="shared" ca="1" si="308"/>
        <v>23</v>
      </c>
      <c r="Q701" s="304">
        <f t="shared" ca="1" si="309"/>
        <v>0</v>
      </c>
      <c r="R701" s="306">
        <f t="shared" ca="1" si="310"/>
        <v>0</v>
      </c>
      <c r="S701" s="307">
        <f t="shared" ca="1" si="311"/>
        <v>4.9930000000000021</v>
      </c>
      <c r="T701" s="304">
        <f t="shared" ca="1" si="291"/>
        <v>48.981330000000021</v>
      </c>
      <c r="U701" s="311">
        <f t="shared" ca="1" si="292"/>
        <v>0</v>
      </c>
      <c r="V701" s="306">
        <f t="shared" ca="1" si="293"/>
        <v>1.2263982193742786</v>
      </c>
      <c r="W701" s="304">
        <f t="shared" ca="1" si="294"/>
        <v>43.084911532184073</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1.1473935244954738</v>
      </c>
      <c r="AH701" s="304">
        <f t="shared" ca="1" si="318"/>
        <v>-8.6290350165232503</v>
      </c>
    </row>
    <row r="702" spans="1:34" x14ac:dyDescent="0.2">
      <c r="A702" s="347">
        <f t="shared" ca="1" si="296"/>
        <v>1E-4</v>
      </c>
      <c r="B702" s="304">
        <f t="shared" ca="1" si="297"/>
        <v>33.432000000001246</v>
      </c>
      <c r="D702" s="306">
        <f t="shared" ca="1" si="298"/>
        <v>-0.7132688959655864</v>
      </c>
      <c r="E702" s="307">
        <f t="shared" ca="1" si="299"/>
        <v>-1.2104665447869394</v>
      </c>
      <c r="F702" s="304">
        <f t="shared" ca="1" si="300"/>
        <v>1.4049846169977798</v>
      </c>
      <c r="G702" s="306">
        <f t="shared" ca="1" si="301"/>
        <v>8.6012522127519855</v>
      </c>
      <c r="H702" s="307">
        <f t="shared" ca="1" si="302"/>
        <v>-103.70206284817704</v>
      </c>
      <c r="I702" s="304">
        <f t="shared" ca="1" si="303"/>
        <v>104.05815383041654</v>
      </c>
      <c r="J702" s="306">
        <f t="shared" ca="1" si="304"/>
        <v>717.43751684692904</v>
      </c>
      <c r="K702" s="307">
        <f t="shared" ca="1" si="305"/>
        <v>-11.417895613508088</v>
      </c>
      <c r="L702" s="304">
        <f t="shared" ca="1" si="290"/>
        <v>717.52836802437889</v>
      </c>
      <c r="M702" s="306">
        <f t="shared" ca="1" si="306"/>
        <v>-1.4880437829848689</v>
      </c>
      <c r="N702" s="304">
        <f t="shared" ca="1" si="307"/>
        <v>-85.258628495713978</v>
      </c>
      <c r="P702" s="310">
        <f t="shared" ca="1" si="308"/>
        <v>23</v>
      </c>
      <c r="Q702" s="304">
        <f t="shared" ca="1" si="309"/>
        <v>0</v>
      </c>
      <c r="R702" s="306">
        <f t="shared" ca="1" si="310"/>
        <v>0</v>
      </c>
      <c r="S702" s="307">
        <f t="shared" ca="1" si="311"/>
        <v>4.9930000000000021</v>
      </c>
      <c r="T702" s="304">
        <f t="shared" ca="1" si="291"/>
        <v>48.981330000000021</v>
      </c>
      <c r="U702" s="311">
        <f t="shared" ca="1" si="292"/>
        <v>0</v>
      </c>
      <c r="V702" s="306">
        <f t="shared" ca="1" si="293"/>
        <v>1.2263994911748619</v>
      </c>
      <c r="W702" s="304">
        <f t="shared" ca="1" si="294"/>
        <v>43.085051225003362</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1.1473661782886104</v>
      </c>
      <c r="AH702" s="304">
        <f t="shared" ca="1" si="318"/>
        <v>-8.629062994629292</v>
      </c>
    </row>
    <row r="703" spans="1:34" x14ac:dyDescent="0.2">
      <c r="A703" s="347">
        <f t="shared" ca="1" si="296"/>
        <v>1E-4</v>
      </c>
      <c r="B703" s="304">
        <f t="shared" ca="1" si="297"/>
        <v>33.432100000001249</v>
      </c>
      <c r="D703" s="306">
        <f t="shared" ca="1" si="298"/>
        <v>-0.71326450727757973</v>
      </c>
      <c r="E703" s="307">
        <f t="shared" ca="1" si="299"/>
        <v>-1.2104381069756229</v>
      </c>
      <c r="F703" s="304">
        <f t="shared" ca="1" si="300"/>
        <v>1.4049578883940466</v>
      </c>
      <c r="G703" s="306">
        <f t="shared" ca="1" si="301"/>
        <v>8.6011808863012575</v>
      </c>
      <c r="H703" s="307">
        <f t="shared" ca="1" si="302"/>
        <v>-103.70218389198773</v>
      </c>
      <c r="I703" s="304">
        <f t="shared" ca="1" si="303"/>
        <v>104.05826856433137</v>
      </c>
      <c r="J703" s="306">
        <f t="shared" ca="1" si="304"/>
        <v>717.43751684692904</v>
      </c>
      <c r="K703" s="307">
        <f t="shared" ca="1" si="305"/>
        <v>-11.428265825845097</v>
      </c>
      <c r="L703" s="304">
        <f t="shared" ca="1" si="290"/>
        <v>717.52853311856097</v>
      </c>
      <c r="M703" s="306">
        <f t="shared" ca="1" si="306"/>
        <v>-1.4880445622369631</v>
      </c>
      <c r="N703" s="304">
        <f t="shared" ca="1" si="307"/>
        <v>-85.258673143570149</v>
      </c>
      <c r="P703" s="310">
        <f t="shared" ca="1" si="308"/>
        <v>23</v>
      </c>
      <c r="Q703" s="304">
        <f t="shared" ca="1" si="309"/>
        <v>0</v>
      </c>
      <c r="R703" s="306">
        <f t="shared" ca="1" si="310"/>
        <v>0</v>
      </c>
      <c r="S703" s="307">
        <f t="shared" ca="1" si="311"/>
        <v>4.9930000000000021</v>
      </c>
      <c r="T703" s="304">
        <f t="shared" ca="1" si="291"/>
        <v>48.981330000000021</v>
      </c>
      <c r="U703" s="311">
        <f t="shared" ca="1" si="292"/>
        <v>0</v>
      </c>
      <c r="V703" s="306">
        <f t="shared" ca="1" si="293"/>
        <v>1.2264007629782498</v>
      </c>
      <c r="W703" s="304">
        <f t="shared" ca="1" si="294"/>
        <v>43.085190915958471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1.147338832442534</v>
      </c>
      <c r="AH703" s="304">
        <f t="shared" ca="1" si="318"/>
        <v>-8.6290909723619755</v>
      </c>
    </row>
    <row r="704" spans="1:34" x14ac:dyDescent="0.2">
      <c r="A704" s="347">
        <f t="shared" ca="1" si="296"/>
        <v>1E-4</v>
      </c>
      <c r="B704" s="304">
        <f t="shared" ca="1" si="297"/>
        <v>33.432200000001252</v>
      </c>
      <c r="D704" s="306">
        <f t="shared" ca="1" si="298"/>
        <v>-0.71326011858517424</v>
      </c>
      <c r="E704" s="307">
        <f t="shared" ca="1" si="299"/>
        <v>-1.2104096695438393</v>
      </c>
      <c r="F704" s="304">
        <f t="shared" ca="1" si="300"/>
        <v>1.4049311601958878</v>
      </c>
      <c r="G704" s="306">
        <f t="shared" ca="1" si="301"/>
        <v>8.6011095602893999</v>
      </c>
      <c r="H704" s="307">
        <f t="shared" ca="1" si="302"/>
        <v>-103.70230493295469</v>
      </c>
      <c r="I704" s="304">
        <f t="shared" ca="1" si="303"/>
        <v>104.05838329551166</v>
      </c>
      <c r="J704" s="306">
        <f t="shared" ca="1" si="304"/>
        <v>717.43751684692904</v>
      </c>
      <c r="K704" s="307">
        <f t="shared" ca="1" si="305"/>
        <v>-11.438636050286345</v>
      </c>
      <c r="L704" s="304">
        <f t="shared" ca="1" si="290"/>
        <v>717.52869836277523</v>
      </c>
      <c r="M704" s="306">
        <f t="shared" ca="1" si="306"/>
        <v>-1.488045341480877</v>
      </c>
      <c r="N704" s="304">
        <f t="shared" ca="1" si="307"/>
        <v>-85.258717790957618</v>
      </c>
      <c r="P704" s="310">
        <f t="shared" ca="1" si="308"/>
        <v>23</v>
      </c>
      <c r="Q704" s="304">
        <f t="shared" ca="1" si="309"/>
        <v>0</v>
      </c>
      <c r="R704" s="306">
        <f t="shared" ca="1" si="310"/>
        <v>0</v>
      </c>
      <c r="S704" s="307">
        <f t="shared" ca="1" si="311"/>
        <v>4.9930000000000021</v>
      </c>
      <c r="T704" s="304">
        <f t="shared" ca="1" si="291"/>
        <v>48.981330000000021</v>
      </c>
      <c r="U704" s="311">
        <f t="shared" ca="1" si="292"/>
        <v>0</v>
      </c>
      <c r="V704" s="306">
        <f t="shared" ca="1" si="293"/>
        <v>1.2264020347844418</v>
      </c>
      <c r="W704" s="304">
        <f t="shared" ca="1" si="294"/>
        <v>43.085330605049442</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1.1473114869572463</v>
      </c>
      <c r="AH704" s="304">
        <f t="shared" ca="1" si="318"/>
        <v>-8.6291189497213008</v>
      </c>
    </row>
    <row r="705" spans="1:34" x14ac:dyDescent="0.2">
      <c r="A705" s="347">
        <f t="shared" ca="1" si="296"/>
        <v>1E-4</v>
      </c>
      <c r="B705" s="304">
        <f t="shared" ca="1" si="297"/>
        <v>33.432300000001256</v>
      </c>
      <c r="D705" s="306">
        <f t="shared" ca="1" si="298"/>
        <v>-0.71325572988836972</v>
      </c>
      <c r="E705" s="307">
        <f t="shared" ca="1" si="299"/>
        <v>-1.2103812324915815</v>
      </c>
      <c r="F705" s="304">
        <f t="shared" ca="1" si="300"/>
        <v>1.4049044324032973</v>
      </c>
      <c r="G705" s="306">
        <f t="shared" ca="1" si="301"/>
        <v>8.6010382347164107</v>
      </c>
      <c r="H705" s="307">
        <f t="shared" ca="1" si="302"/>
        <v>-103.70242597107794</v>
      </c>
      <c r="I705" s="304">
        <f t="shared" ca="1" si="303"/>
        <v>104.05849802395744</v>
      </c>
      <c r="J705" s="306">
        <f t="shared" ca="1" si="304"/>
        <v>717.43751684692904</v>
      </c>
      <c r="K705" s="307">
        <f t="shared" ca="1" si="305"/>
        <v>-11.449006286831546</v>
      </c>
      <c r="L705" s="304">
        <f t="shared" ca="1" si="290"/>
        <v>717.52886375702235</v>
      </c>
      <c r="M705" s="306">
        <f t="shared" ca="1" si="306"/>
        <v>-1.4880461207166107</v>
      </c>
      <c r="N705" s="304">
        <f t="shared" ca="1" si="307"/>
        <v>-85.258762437876413</v>
      </c>
      <c r="P705" s="310">
        <f t="shared" ca="1" si="308"/>
        <v>23</v>
      </c>
      <c r="Q705" s="304">
        <f t="shared" ca="1" si="309"/>
        <v>0</v>
      </c>
      <c r="R705" s="306">
        <f t="shared" ca="1" si="310"/>
        <v>0</v>
      </c>
      <c r="S705" s="307">
        <f t="shared" ca="1" si="311"/>
        <v>4.9930000000000021</v>
      </c>
      <c r="T705" s="304">
        <f t="shared" ca="1" si="291"/>
        <v>48.981330000000021</v>
      </c>
      <c r="U705" s="311">
        <f t="shared" ca="1" si="292"/>
        <v>0</v>
      </c>
      <c r="V705" s="306">
        <f t="shared" ca="1" si="293"/>
        <v>1.2264033065934374</v>
      </c>
      <c r="W705" s="304">
        <f t="shared" ca="1" si="294"/>
        <v>43.085470292276256</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1.1472841418327402</v>
      </c>
      <c r="AH705" s="304">
        <f t="shared" ca="1" si="318"/>
        <v>-8.6291469267072749</v>
      </c>
    </row>
    <row r="706" spans="1:34" x14ac:dyDescent="0.2">
      <c r="A706" s="347">
        <f t="shared" ca="1" si="296"/>
        <v>1E-4</v>
      </c>
      <c r="B706" s="304">
        <f t="shared" ca="1" si="297"/>
        <v>33.432400000001259</v>
      </c>
      <c r="D706" s="306">
        <f t="shared" ca="1" si="298"/>
        <v>-0.71325134118716604</v>
      </c>
      <c r="E706" s="307">
        <f t="shared" ca="1" si="299"/>
        <v>-1.2103527958188511</v>
      </c>
      <c r="F706" s="304">
        <f t="shared" ca="1" si="300"/>
        <v>1.4048777050162768</v>
      </c>
      <c r="G706" s="306">
        <f t="shared" ca="1" si="301"/>
        <v>8.6009669095822918</v>
      </c>
      <c r="H706" s="307">
        <f t="shared" ca="1" si="302"/>
        <v>-103.70254700635752</v>
      </c>
      <c r="I706" s="304">
        <f t="shared" ca="1" si="303"/>
        <v>104.05861274966873</v>
      </c>
      <c r="J706" s="306">
        <f t="shared" ca="1" si="304"/>
        <v>717.43751684692904</v>
      </c>
      <c r="K706" s="307">
        <f t="shared" ca="1" si="305"/>
        <v>-11.459376535480418</v>
      </c>
      <c r="L706" s="304">
        <f t="shared" ca="1" si="290"/>
        <v>717.52902930130256</v>
      </c>
      <c r="M706" s="306">
        <f t="shared" ca="1" si="306"/>
        <v>-1.4880468999441643</v>
      </c>
      <c r="N706" s="304">
        <f t="shared" ca="1" si="307"/>
        <v>-85.258807084326506</v>
      </c>
      <c r="P706" s="310">
        <f t="shared" ca="1" si="308"/>
        <v>23</v>
      </c>
      <c r="Q706" s="304">
        <f t="shared" ca="1" si="309"/>
        <v>0</v>
      </c>
      <c r="R706" s="306">
        <f t="shared" ca="1" si="310"/>
        <v>0</v>
      </c>
      <c r="S706" s="307">
        <f t="shared" ca="1" si="311"/>
        <v>4.9930000000000021</v>
      </c>
      <c r="T706" s="304">
        <f t="shared" ca="1" si="291"/>
        <v>48.981330000000021</v>
      </c>
      <c r="U706" s="311">
        <f t="shared" ca="1" si="292"/>
        <v>0</v>
      </c>
      <c r="V706" s="306">
        <f t="shared" ca="1" si="293"/>
        <v>1.2264045784052375</v>
      </c>
      <c r="W706" s="304">
        <f t="shared" ca="1" si="294"/>
        <v>43.08560997763896</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1.1472567970690175</v>
      </c>
      <c r="AH706" s="304">
        <f t="shared" ca="1" si="318"/>
        <v>-8.6291749033198961</v>
      </c>
    </row>
    <row r="707" spans="1:34" x14ac:dyDescent="0.2">
      <c r="A707" s="347">
        <f t="shared" ca="1" si="296"/>
        <v>1E-4</v>
      </c>
      <c r="B707" s="304">
        <f t="shared" ca="1" si="297"/>
        <v>33.432500000001262</v>
      </c>
      <c r="D707" s="306">
        <f t="shared" ca="1" si="298"/>
        <v>-0.71324695248156511</v>
      </c>
      <c r="E707" s="307">
        <f t="shared" ca="1" si="299"/>
        <v>-1.210324359525643</v>
      </c>
      <c r="F707" s="304">
        <f t="shared" ca="1" si="300"/>
        <v>1.4048509780348226</v>
      </c>
      <c r="G707" s="306">
        <f t="shared" ca="1" si="301"/>
        <v>8.6008955848870432</v>
      </c>
      <c r="H707" s="307">
        <f t="shared" ca="1" si="302"/>
        <v>-103.70266803879348</v>
      </c>
      <c r="I707" s="304">
        <f t="shared" ca="1" si="303"/>
        <v>104.05872747264559</v>
      </c>
      <c r="J707" s="306">
        <f t="shared" ca="1" si="304"/>
        <v>717.43751684692904</v>
      </c>
      <c r="K707" s="307">
        <f t="shared" ca="1" si="305"/>
        <v>-11.469746796232675</v>
      </c>
      <c r="L707" s="304">
        <f t="shared" ca="1" si="290"/>
        <v>717.52919499561642</v>
      </c>
      <c r="M707" s="306">
        <f t="shared" ca="1" si="306"/>
        <v>-1.4880476791635378</v>
      </c>
      <c r="N707" s="304">
        <f t="shared" ca="1" si="307"/>
        <v>-85.258851730307924</v>
      </c>
      <c r="P707" s="310">
        <f t="shared" ca="1" si="308"/>
        <v>23</v>
      </c>
      <c r="Q707" s="304">
        <f t="shared" ca="1" si="309"/>
        <v>0</v>
      </c>
      <c r="R707" s="306">
        <f t="shared" ca="1" si="310"/>
        <v>0</v>
      </c>
      <c r="S707" s="307">
        <f t="shared" ca="1" si="311"/>
        <v>4.9930000000000021</v>
      </c>
      <c r="T707" s="304">
        <f t="shared" ca="1" si="291"/>
        <v>48.981330000000021</v>
      </c>
      <c r="U707" s="311">
        <f t="shared" ca="1" si="292"/>
        <v>0</v>
      </c>
      <c r="V707" s="306">
        <f t="shared" ca="1" si="293"/>
        <v>1.2264058502198414</v>
      </c>
      <c r="W707" s="304">
        <f t="shared" ca="1" si="294"/>
        <v>43.085749661137569</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1.1472294526660711</v>
      </c>
      <c r="AH707" s="304">
        <f t="shared" ca="1" si="318"/>
        <v>-8.6292028795591715</v>
      </c>
    </row>
    <row r="708" spans="1:34" x14ac:dyDescent="0.2">
      <c r="A708" s="347">
        <f t="shared" ca="1" si="296"/>
        <v>1E-4</v>
      </c>
      <c r="B708" s="304">
        <f t="shared" ca="1" si="297"/>
        <v>33.432600000001266</v>
      </c>
      <c r="D708" s="306">
        <f t="shared" ca="1" si="298"/>
        <v>-0.71324256377156892</v>
      </c>
      <c r="E708" s="307">
        <f t="shared" ca="1" si="299"/>
        <v>-1.2102959236119499</v>
      </c>
      <c r="F708" s="304">
        <f t="shared" ca="1" si="300"/>
        <v>1.4048242514589302</v>
      </c>
      <c r="G708" s="306">
        <f t="shared" ca="1" si="301"/>
        <v>8.6008242606306666</v>
      </c>
      <c r="H708" s="307">
        <f t="shared" ca="1" si="302"/>
        <v>-103.70278906838584</v>
      </c>
      <c r="I708" s="304">
        <f t="shared" ca="1" si="303"/>
        <v>104.05884219288805</v>
      </c>
      <c r="J708" s="306">
        <f t="shared" ca="1" si="304"/>
        <v>717.43751684692904</v>
      </c>
      <c r="K708" s="307">
        <f t="shared" ca="1" si="305"/>
        <v>-11.480117069088035</v>
      </c>
      <c r="L708" s="304">
        <f t="shared" ref="L708:L771" ca="1" si="319">SQRT(pos_x^2+pos_z^2)</f>
        <v>717.52936083996417</v>
      </c>
      <c r="M708" s="306">
        <f t="shared" ca="1" si="306"/>
        <v>-1.4880484583747313</v>
      </c>
      <c r="N708" s="304">
        <f t="shared" ca="1" si="307"/>
        <v>-85.258896375820669</v>
      </c>
      <c r="P708" s="310">
        <f t="shared" ca="1" si="308"/>
        <v>23</v>
      </c>
      <c r="Q708" s="304">
        <f t="shared" ca="1" si="309"/>
        <v>0</v>
      </c>
      <c r="R708" s="306">
        <f t="shared" ca="1" si="310"/>
        <v>0</v>
      </c>
      <c r="S708" s="307">
        <f t="shared" ca="1" si="311"/>
        <v>4.9930000000000021</v>
      </c>
      <c r="T708" s="304">
        <f t="shared" ref="T708:T771" ca="1" si="320">m*g</f>
        <v>48.981330000000021</v>
      </c>
      <c r="U708" s="311">
        <f t="shared" ref="U708:U771" ca="1" si="321">IF(pos_xz&lt;L_rampe,Poids*COS(Beta),0)</f>
        <v>0</v>
      </c>
      <c r="V708" s="306">
        <f t="shared" ref="V708:V771" ca="1" si="322">Rho_moyen*(20000-Alt_rampe-pos_z)/(20000+Alt_rampe+pos_z)</f>
        <v>1.2264071220372494</v>
      </c>
      <c r="W708" s="304">
        <f t="shared" ref="W708:W771" ca="1" si="323">1/2*Rho*Sref*Cx*vit_xz^2</f>
        <v>43.085889342772084</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1.1472021086238993</v>
      </c>
      <c r="AH708" s="304">
        <f t="shared" ca="1" si="318"/>
        <v>-8.6292308554251047</v>
      </c>
    </row>
    <row r="709" spans="1:34" x14ac:dyDescent="0.2">
      <c r="A709" s="347">
        <f t="shared" ref="A709:A772" ca="1" si="325">IF(B708+0.01&lt;=T_ini+ROUNDUP(Temps_fin_propu,0), 0.01, IF(K708&gt;0, 0.1, 0.0001))</f>
        <v>1E-4</v>
      </c>
      <c r="B709" s="304">
        <f t="shared" ref="B709:B772" ca="1" si="326">B708+pas</f>
        <v>33.432700000001269</v>
      </c>
      <c r="D709" s="306">
        <f t="shared" ref="D709:D772" ca="1" si="327">IF(AND(L708&lt;L_rampe,Poussee&lt;Poids*SIN(M708)),0,(-W708+Poussee)/m*COS(M708)-U708/m*SIN(M708))</f>
        <v>-0.71323817505717724</v>
      </c>
      <c r="E709" s="307">
        <f t="shared" ref="E709:E772" ca="1" si="328">IF(AND(L708&lt;L_rampe,Poussee&lt;Poids*SIN(M708)),0,(-W708+Poussee)/m*SIN(M708)+U708/m*COS(M708)-Poids/m)</f>
        <v>-1.2102674880777737</v>
      </c>
      <c r="F709" s="304">
        <f t="shared" ref="F709:F772" ca="1" si="329">SQRT(acc_x^2+acc_z^2)</f>
        <v>1.4047975252886007</v>
      </c>
      <c r="G709" s="306">
        <f t="shared" ref="G709:G772" ca="1" si="330">G708+acc_x*pas</f>
        <v>8.6007529368131603</v>
      </c>
      <c r="H709" s="307">
        <f t="shared" ref="H709:H772" ca="1" si="331">H708+acc_z*pas</f>
        <v>-103.70291009513465</v>
      </c>
      <c r="I709" s="304">
        <f t="shared" ref="I709:I772" ca="1" si="332">SQRT(vit_x^2+vit_z^2)</f>
        <v>104.05895691039615</v>
      </c>
      <c r="J709" s="306">
        <f t="shared" ref="J709:J772" ca="1" si="333">J708+0.5*(vit_x+G708)*pas*(K708&gt;=0)</f>
        <v>717.43751684692904</v>
      </c>
      <c r="K709" s="307">
        <f t="shared" ref="K709:K772" ca="1" si="334">K708+0.5*(vit_z+H708)*pas</f>
        <v>-11.490487354046211</v>
      </c>
      <c r="L709" s="304">
        <f t="shared" ca="1" si="319"/>
        <v>717.52952683434648</v>
      </c>
      <c r="M709" s="306">
        <f t="shared" ref="M709:M772" ca="1" si="335">IF(AND(L708&gt;L_rampe,G709&gt;0),ATAN2(G709,H709),$M$4)</f>
        <v>-1.488049237577745</v>
      </c>
      <c r="N709" s="304">
        <f t="shared" ref="N709:N772" ca="1" si="336">DEGREES(Beta)</f>
        <v>-85.258941020864725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4.9930000000000021</v>
      </c>
      <c r="T709" s="304">
        <f t="shared" ca="1" si="320"/>
        <v>48.981330000000021</v>
      </c>
      <c r="U709" s="311">
        <f t="shared" ca="1" si="321"/>
        <v>0</v>
      </c>
      <c r="V709" s="306">
        <f t="shared" ca="1" si="322"/>
        <v>1.2264083938574613</v>
      </c>
      <c r="W709" s="304">
        <f t="shared" ca="1" si="323"/>
        <v>43.08602902254254</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1.1471747649424984</v>
      </c>
      <c r="AH709" s="304">
        <f t="shared" ref="AH709:AH772" ca="1" si="347">IF(AND(L708&lt;L_rampe,Poussee&lt;Poids*SIN(M708)), g*SIN(M708), (-W708+Poussee)/m)</f>
        <v>-8.6292588309176974</v>
      </c>
    </row>
    <row r="710" spans="1:34" x14ac:dyDescent="0.2">
      <c r="A710" s="347">
        <f t="shared" ca="1" si="325"/>
        <v>1E-4</v>
      </c>
      <c r="B710" s="304">
        <f t="shared" ca="1" si="326"/>
        <v>33.432800000001272</v>
      </c>
      <c r="D710" s="306">
        <f t="shared" ca="1" si="327"/>
        <v>-0.71323378633839241</v>
      </c>
      <c r="E710" s="307">
        <f t="shared" ca="1" si="328"/>
        <v>-1.2102390529231037</v>
      </c>
      <c r="F710" s="304">
        <f t="shared" ca="1" si="329"/>
        <v>1.4047707995238266</v>
      </c>
      <c r="G710" s="306">
        <f t="shared" ca="1" si="330"/>
        <v>8.6006816134345261</v>
      </c>
      <c r="H710" s="307">
        <f t="shared" ca="1" si="331"/>
        <v>-103.70303111903995</v>
      </c>
      <c r="I710" s="304">
        <f t="shared" ca="1" si="332"/>
        <v>104.05907162516991</v>
      </c>
      <c r="J710" s="306">
        <f t="shared" ca="1" si="333"/>
        <v>717.43751684692904</v>
      </c>
      <c r="K710" s="307">
        <f t="shared" ca="1" si="334"/>
        <v>-11.500857651106919</v>
      </c>
      <c r="L710" s="304">
        <f t="shared" ca="1" si="319"/>
        <v>717.52969297876348</v>
      </c>
      <c r="M710" s="306">
        <f t="shared" ca="1" si="335"/>
        <v>-1.4880500167725792</v>
      </c>
      <c r="N710" s="304">
        <f t="shared" ca="1" si="336"/>
        <v>-85.25898566544015</v>
      </c>
      <c r="P710" s="310">
        <f t="shared" ca="1" si="337"/>
        <v>23</v>
      </c>
      <c r="Q710" s="304">
        <f t="shared" ca="1" si="338"/>
        <v>0</v>
      </c>
      <c r="R710" s="306">
        <f t="shared" ca="1" si="339"/>
        <v>0</v>
      </c>
      <c r="S710" s="307">
        <f t="shared" ca="1" si="340"/>
        <v>4.9930000000000021</v>
      </c>
      <c r="T710" s="304">
        <f t="shared" ca="1" si="320"/>
        <v>48.981330000000021</v>
      </c>
      <c r="U710" s="311">
        <f t="shared" ca="1" si="321"/>
        <v>0</v>
      </c>
      <c r="V710" s="306">
        <f t="shared" ca="1" si="322"/>
        <v>1.226409665680477</v>
      </c>
      <c r="W710" s="304">
        <f t="shared" ca="1" si="323"/>
        <v>43.08616870044893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1.1471474216218613</v>
      </c>
      <c r="AH710" s="304">
        <f t="shared" ca="1" si="347"/>
        <v>-8.6292868060369567</v>
      </c>
    </row>
    <row r="711" spans="1:34" x14ac:dyDescent="0.2">
      <c r="A711" s="347">
        <f t="shared" ca="1" si="325"/>
        <v>1E-4</v>
      </c>
      <c r="B711" s="304">
        <f t="shared" ca="1" si="326"/>
        <v>33.432900000001275</v>
      </c>
      <c r="D711" s="306">
        <f t="shared" ca="1" si="327"/>
        <v>-0.71322939761521154</v>
      </c>
      <c r="E711" s="307">
        <f t="shared" ca="1" si="328"/>
        <v>-1.2102106181479471</v>
      </c>
      <c r="F711" s="304">
        <f t="shared" ca="1" si="329"/>
        <v>1.4047440741646122</v>
      </c>
      <c r="G711" s="306">
        <f t="shared" ca="1" si="330"/>
        <v>8.6006102904947639</v>
      </c>
      <c r="H711" s="307">
        <f t="shared" ca="1" si="331"/>
        <v>-103.70315214010176</v>
      </c>
      <c r="I711" s="304">
        <f t="shared" ca="1" si="332"/>
        <v>104.05918633720935</v>
      </c>
      <c r="J711" s="306">
        <f t="shared" ca="1" si="333"/>
        <v>717.43751684692904</v>
      </c>
      <c r="K711" s="307">
        <f t="shared" ca="1" si="334"/>
        <v>-11.511227960269876</v>
      </c>
      <c r="L711" s="304">
        <f t="shared" ca="1" si="319"/>
        <v>717.52985927321583</v>
      </c>
      <c r="M711" s="306">
        <f t="shared" ca="1" si="335"/>
        <v>-1.4880507959592337</v>
      </c>
      <c r="N711" s="304">
        <f t="shared" ca="1" si="336"/>
        <v>-85.259030309546901</v>
      </c>
      <c r="P711" s="310">
        <f t="shared" ca="1" si="337"/>
        <v>23</v>
      </c>
      <c r="Q711" s="304">
        <f t="shared" ca="1" si="338"/>
        <v>0</v>
      </c>
      <c r="R711" s="306">
        <f t="shared" ca="1" si="339"/>
        <v>0</v>
      </c>
      <c r="S711" s="307">
        <f t="shared" ca="1" si="340"/>
        <v>4.9930000000000021</v>
      </c>
      <c r="T711" s="304">
        <f t="shared" ca="1" si="320"/>
        <v>48.981330000000021</v>
      </c>
      <c r="U711" s="311">
        <f t="shared" ca="1" si="321"/>
        <v>0</v>
      </c>
      <c r="V711" s="306">
        <f t="shared" ca="1" si="322"/>
        <v>1.2264109375062966</v>
      </c>
      <c r="W711" s="304">
        <f t="shared" ca="1" si="323"/>
        <v>43.086308376491246</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1.1471200786619953</v>
      </c>
      <c r="AH711" s="304">
        <f t="shared" ca="1" si="347"/>
        <v>-8.6293147807828792</v>
      </c>
    </row>
    <row r="712" spans="1:34" x14ac:dyDescent="0.2">
      <c r="A712" s="347">
        <f t="shared" ca="1" si="325"/>
        <v>1E-4</v>
      </c>
      <c r="B712" s="304">
        <f t="shared" ca="1" si="326"/>
        <v>33.433000000001279</v>
      </c>
      <c r="D712" s="306">
        <f t="shared" ca="1" si="327"/>
        <v>-0.71322500888763807</v>
      </c>
      <c r="E712" s="307">
        <f t="shared" ca="1" si="328"/>
        <v>-1.2101821837523037</v>
      </c>
      <c r="F712" s="304">
        <f t="shared" ca="1" si="329"/>
        <v>1.4047173492109599</v>
      </c>
      <c r="G712" s="306">
        <f t="shared" ca="1" si="330"/>
        <v>8.6005389679938755</v>
      </c>
      <c r="H712" s="307">
        <f t="shared" ca="1" si="331"/>
        <v>-103.70327315832014</v>
      </c>
      <c r="I712" s="304">
        <f t="shared" ca="1" si="332"/>
        <v>104.05930104651455</v>
      </c>
      <c r="J712" s="306">
        <f t="shared" ca="1" si="333"/>
        <v>717.43751684692904</v>
      </c>
      <c r="K712" s="307">
        <f t="shared" ca="1" si="334"/>
        <v>-11.521598281534796</v>
      </c>
      <c r="L712" s="304">
        <f t="shared" ca="1" si="319"/>
        <v>717.53002571770378</v>
      </c>
      <c r="M712" s="306">
        <f t="shared" ca="1" si="335"/>
        <v>-1.4880515751377088</v>
      </c>
      <c r="N712" s="304">
        <f t="shared" ca="1" si="336"/>
        <v>-85.259074953185021</v>
      </c>
      <c r="P712" s="310">
        <f t="shared" ca="1" si="337"/>
        <v>23</v>
      </c>
      <c r="Q712" s="304">
        <f t="shared" ca="1" si="338"/>
        <v>0</v>
      </c>
      <c r="R712" s="306">
        <f t="shared" ca="1" si="339"/>
        <v>0</v>
      </c>
      <c r="S712" s="307">
        <f t="shared" ca="1" si="340"/>
        <v>4.9930000000000021</v>
      </c>
      <c r="T712" s="304">
        <f t="shared" ca="1" si="320"/>
        <v>48.981330000000021</v>
      </c>
      <c r="U712" s="311">
        <f t="shared" ca="1" si="321"/>
        <v>0</v>
      </c>
      <c r="V712" s="306">
        <f t="shared" ca="1" si="322"/>
        <v>1.2264122093349206</v>
      </c>
      <c r="W712" s="304">
        <f t="shared" ca="1" si="323"/>
        <v>43.086448050669567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1.1470927360628966</v>
      </c>
      <c r="AH712" s="304">
        <f t="shared" ca="1" si="347"/>
        <v>-8.6293427551554629</v>
      </c>
    </row>
    <row r="713" spans="1:34" x14ac:dyDescent="0.2">
      <c r="A713" s="347">
        <f t="shared" ca="1" si="325"/>
        <v>1E-4</v>
      </c>
      <c r="B713" s="304">
        <f t="shared" ca="1" si="326"/>
        <v>33.433100000001282</v>
      </c>
      <c r="D713" s="306">
        <f t="shared" ca="1" si="327"/>
        <v>-0.71322062015567333</v>
      </c>
      <c r="E713" s="307">
        <f t="shared" ca="1" si="328"/>
        <v>-1.2101537497361541</v>
      </c>
      <c r="F713" s="304">
        <f t="shared" ca="1" si="329"/>
        <v>1.4046906246628534</v>
      </c>
      <c r="G713" s="306">
        <f t="shared" ca="1" si="330"/>
        <v>8.6004676459318592</v>
      </c>
      <c r="H713" s="307">
        <f t="shared" ca="1" si="331"/>
        <v>-103.70339417369512</v>
      </c>
      <c r="I713" s="304">
        <f t="shared" ca="1" si="332"/>
        <v>104.05941575308552</v>
      </c>
      <c r="J713" s="306">
        <f t="shared" ca="1" si="333"/>
        <v>717.43751684692904</v>
      </c>
      <c r="K713" s="307">
        <f t="shared" ca="1" si="334"/>
        <v>-11.531968614901396</v>
      </c>
      <c r="L713" s="304">
        <f t="shared" ca="1" si="319"/>
        <v>717.53019231222788</v>
      </c>
      <c r="M713" s="306">
        <f t="shared" ca="1" si="335"/>
        <v>-1.4880523543080046</v>
      </c>
      <c r="N713" s="304">
        <f t="shared" ca="1" si="336"/>
        <v>-85.259119596354495</v>
      </c>
      <c r="P713" s="310">
        <f t="shared" ca="1" si="337"/>
        <v>23</v>
      </c>
      <c r="Q713" s="304">
        <f t="shared" ca="1" si="338"/>
        <v>0</v>
      </c>
      <c r="R713" s="306">
        <f t="shared" ca="1" si="339"/>
        <v>0</v>
      </c>
      <c r="S713" s="307">
        <f t="shared" ca="1" si="340"/>
        <v>4.9930000000000021</v>
      </c>
      <c r="T713" s="304">
        <f t="shared" ca="1" si="320"/>
        <v>48.981330000000021</v>
      </c>
      <c r="U713" s="311">
        <f t="shared" ca="1" si="321"/>
        <v>0</v>
      </c>
      <c r="V713" s="306">
        <f t="shared" ca="1" si="322"/>
        <v>1.2264134811663479</v>
      </c>
      <c r="W713" s="304">
        <f t="shared" ca="1" si="323"/>
        <v>43.08658772298385</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1.1470653938245565</v>
      </c>
      <c r="AH713" s="304">
        <f t="shared" ca="1" si="347"/>
        <v>-8.6293707291547257</v>
      </c>
    </row>
    <row r="714" spans="1:34" x14ac:dyDescent="0.2">
      <c r="A714" s="347">
        <f t="shared" ca="1" si="325"/>
        <v>1E-4</v>
      </c>
      <c r="B714" s="304">
        <f t="shared" ca="1" si="326"/>
        <v>33.433200000001285</v>
      </c>
      <c r="D714" s="306">
        <f t="shared" ca="1" si="327"/>
        <v>-0.713216231419316</v>
      </c>
      <c r="E714" s="307">
        <f t="shared" ca="1" si="328"/>
        <v>-1.2101253160995107</v>
      </c>
      <c r="F714" s="304">
        <f t="shared" ca="1" si="329"/>
        <v>1.4046639005203032</v>
      </c>
      <c r="G714" s="306">
        <f t="shared" ca="1" si="330"/>
        <v>8.6003963243087167</v>
      </c>
      <c r="H714" s="307">
        <f t="shared" ca="1" si="331"/>
        <v>-103.70351518622672</v>
      </c>
      <c r="I714" s="304">
        <f t="shared" ca="1" si="332"/>
        <v>104.0595304569223</v>
      </c>
      <c r="J714" s="306">
        <f t="shared" ca="1" si="333"/>
        <v>717.43751684692904</v>
      </c>
      <c r="K714" s="307">
        <f t="shared" ca="1" si="334"/>
        <v>-11.542338960369392</v>
      </c>
      <c r="L714" s="304">
        <f t="shared" ca="1" si="319"/>
        <v>717.53035905678837</v>
      </c>
      <c r="M714" s="306">
        <f t="shared" ca="1" si="335"/>
        <v>-1.4880531334701212</v>
      </c>
      <c r="N714" s="304">
        <f t="shared" ca="1" si="336"/>
        <v>-85.259164239055323</v>
      </c>
      <c r="P714" s="310">
        <f t="shared" ca="1" si="337"/>
        <v>23</v>
      </c>
      <c r="Q714" s="304">
        <f t="shared" ca="1" si="338"/>
        <v>0</v>
      </c>
      <c r="R714" s="306">
        <f t="shared" ca="1" si="339"/>
        <v>0</v>
      </c>
      <c r="S714" s="307">
        <f t="shared" ca="1" si="340"/>
        <v>4.9930000000000021</v>
      </c>
      <c r="T714" s="304">
        <f t="shared" ca="1" si="320"/>
        <v>48.981330000000021</v>
      </c>
      <c r="U714" s="311">
        <f t="shared" ca="1" si="321"/>
        <v>0</v>
      </c>
      <c r="V714" s="306">
        <f t="shared" ca="1" si="322"/>
        <v>1.2264147530005793</v>
      </c>
      <c r="W714" s="304">
        <f t="shared" ca="1" si="323"/>
        <v>43.08672739343416</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1.1470380519469767</v>
      </c>
      <c r="AH714" s="304">
        <f t="shared" ca="1" si="347"/>
        <v>-8.6293987027806587</v>
      </c>
    </row>
    <row r="715" spans="1:34" x14ac:dyDescent="0.2">
      <c r="A715" s="347">
        <f t="shared" ca="1" si="325"/>
        <v>1E-4</v>
      </c>
      <c r="B715" s="304">
        <f t="shared" ca="1" si="326"/>
        <v>33.433300000001289</v>
      </c>
      <c r="D715" s="306">
        <f t="shared" ca="1" si="327"/>
        <v>-0.71321184267856874</v>
      </c>
      <c r="E715" s="307">
        <f t="shared" ca="1" si="328"/>
        <v>-1.2100968828423593</v>
      </c>
      <c r="F715" s="304">
        <f t="shared" ca="1" si="329"/>
        <v>1.4046371767832981</v>
      </c>
      <c r="G715" s="306">
        <f t="shared" ca="1" si="330"/>
        <v>8.600325003124448</v>
      </c>
      <c r="H715" s="307">
        <f t="shared" ca="1" si="331"/>
        <v>-103.70363619591501</v>
      </c>
      <c r="I715" s="304">
        <f t="shared" ca="1" si="332"/>
        <v>104.05964515802494</v>
      </c>
      <c r="J715" s="306">
        <f t="shared" ca="1" si="333"/>
        <v>717.43751684692904</v>
      </c>
      <c r="K715" s="307">
        <f t="shared" ca="1" si="334"/>
        <v>-11.552709317938499</v>
      </c>
      <c r="L715" s="304">
        <f t="shared" ca="1" si="319"/>
        <v>717.53052595138581</v>
      </c>
      <c r="M715" s="306">
        <f t="shared" ca="1" si="335"/>
        <v>-1.4880539126240588</v>
      </c>
      <c r="N715" s="304">
        <f t="shared" ca="1" si="336"/>
        <v>-85.259208881287549</v>
      </c>
      <c r="P715" s="310">
        <f t="shared" ca="1" si="337"/>
        <v>23</v>
      </c>
      <c r="Q715" s="304">
        <f t="shared" ca="1" si="338"/>
        <v>0</v>
      </c>
      <c r="R715" s="306">
        <f t="shared" ca="1" si="339"/>
        <v>0</v>
      </c>
      <c r="S715" s="307">
        <f t="shared" ca="1" si="340"/>
        <v>4.9930000000000021</v>
      </c>
      <c r="T715" s="304">
        <f t="shared" ca="1" si="320"/>
        <v>48.981330000000021</v>
      </c>
      <c r="U715" s="311">
        <f t="shared" ca="1" si="321"/>
        <v>0</v>
      </c>
      <c r="V715" s="306">
        <f t="shared" ca="1" si="322"/>
        <v>1.2264160248376141</v>
      </c>
      <c r="W715" s="304">
        <f t="shared" ca="1" si="323"/>
        <v>43.086867062020474</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1.1470107104301466</v>
      </c>
      <c r="AH715" s="304">
        <f t="shared" ca="1" si="347"/>
        <v>-8.6294266760332743</v>
      </c>
    </row>
    <row r="716" spans="1:34" x14ac:dyDescent="0.2">
      <c r="A716" s="347">
        <f t="shared" ca="1" si="325"/>
        <v>1E-4</v>
      </c>
      <c r="B716" s="304">
        <f t="shared" ca="1" si="326"/>
        <v>33.433400000001292</v>
      </c>
      <c r="D716" s="306">
        <f t="shared" ca="1" si="327"/>
        <v>-0.7132074539334311</v>
      </c>
      <c r="E716" s="307">
        <f t="shared" ca="1" si="328"/>
        <v>-1.2100684499647016</v>
      </c>
      <c r="F716" s="304">
        <f t="shared" ca="1" si="329"/>
        <v>1.4046104534518398</v>
      </c>
      <c r="G716" s="306">
        <f t="shared" ca="1" si="330"/>
        <v>8.600253682379055</v>
      </c>
      <c r="H716" s="307">
        <f t="shared" ca="1" si="331"/>
        <v>-103.70375720276</v>
      </c>
      <c r="I716" s="304">
        <f t="shared" ca="1" si="332"/>
        <v>104.05975985639343</v>
      </c>
      <c r="J716" s="306">
        <f t="shared" ca="1" si="333"/>
        <v>717.43751684692904</v>
      </c>
      <c r="K716" s="307">
        <f t="shared" ca="1" si="334"/>
        <v>-11.563079687608433</v>
      </c>
      <c r="L716" s="304">
        <f t="shared" ca="1" si="319"/>
        <v>717.53069299602066</v>
      </c>
      <c r="M716" s="306">
        <f t="shared" ca="1" si="335"/>
        <v>-1.4880546917698174</v>
      </c>
      <c r="N716" s="304">
        <f t="shared" ca="1" si="336"/>
        <v>-85.259253523051129</v>
      </c>
      <c r="P716" s="310">
        <f t="shared" ca="1" si="337"/>
        <v>23</v>
      </c>
      <c r="Q716" s="304">
        <f t="shared" ca="1" si="338"/>
        <v>0</v>
      </c>
      <c r="R716" s="306">
        <f t="shared" ca="1" si="339"/>
        <v>0</v>
      </c>
      <c r="S716" s="307">
        <f t="shared" ca="1" si="340"/>
        <v>4.9930000000000021</v>
      </c>
      <c r="T716" s="304">
        <f t="shared" ca="1" si="320"/>
        <v>48.981330000000021</v>
      </c>
      <c r="U716" s="311">
        <f t="shared" ca="1" si="321"/>
        <v>0</v>
      </c>
      <c r="V716" s="306">
        <f t="shared" ca="1" si="322"/>
        <v>1.2264172966774531</v>
      </c>
      <c r="W716" s="304">
        <f t="shared" ca="1" si="323"/>
        <v>43.087006728742807</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1.1469833692740714</v>
      </c>
      <c r="AH716" s="304">
        <f t="shared" ca="1" si="347"/>
        <v>-8.629454648912569</v>
      </c>
    </row>
    <row r="717" spans="1:34" x14ac:dyDescent="0.2">
      <c r="A717" s="347">
        <f t="shared" ca="1" si="325"/>
        <v>1E-4</v>
      </c>
      <c r="B717" s="304">
        <f t="shared" ca="1" si="326"/>
        <v>33.433500000001295</v>
      </c>
      <c r="D717" s="306">
        <f t="shared" ca="1" si="327"/>
        <v>-0.71320306518390442</v>
      </c>
      <c r="E717" s="307">
        <f t="shared" ca="1" si="328"/>
        <v>-1.2100400174665378</v>
      </c>
      <c r="F717" s="304">
        <f t="shared" ca="1" si="329"/>
        <v>1.404583730525929</v>
      </c>
      <c r="G717" s="306">
        <f t="shared" ca="1" si="330"/>
        <v>8.6001823620725357</v>
      </c>
      <c r="H717" s="307">
        <f t="shared" ca="1" si="331"/>
        <v>-103.70387820676174</v>
      </c>
      <c r="I717" s="304">
        <f t="shared" ca="1" si="332"/>
        <v>104.05987455202786</v>
      </c>
      <c r="J717" s="306">
        <f t="shared" ca="1" si="333"/>
        <v>717.43751684692904</v>
      </c>
      <c r="K717" s="307">
        <f t="shared" ca="1" si="334"/>
        <v>-11.573450069378909</v>
      </c>
      <c r="L717" s="304">
        <f t="shared" ca="1" si="319"/>
        <v>717.53086019069315</v>
      </c>
      <c r="M717" s="306">
        <f t="shared" ca="1" si="335"/>
        <v>-1.488055470907397</v>
      </c>
      <c r="N717" s="304">
        <f t="shared" ca="1" si="336"/>
        <v>-85.259298164346106</v>
      </c>
      <c r="P717" s="310">
        <f t="shared" ca="1" si="337"/>
        <v>23</v>
      </c>
      <c r="Q717" s="304">
        <f t="shared" ca="1" si="338"/>
        <v>0</v>
      </c>
      <c r="R717" s="306">
        <f t="shared" ca="1" si="339"/>
        <v>0</v>
      </c>
      <c r="S717" s="307">
        <f t="shared" ca="1" si="340"/>
        <v>4.9930000000000021</v>
      </c>
      <c r="T717" s="304">
        <f t="shared" ca="1" si="320"/>
        <v>48.981330000000021</v>
      </c>
      <c r="U717" s="311">
        <f t="shared" ca="1" si="321"/>
        <v>0</v>
      </c>
      <c r="V717" s="306">
        <f t="shared" ca="1" si="322"/>
        <v>1.2264185685200961</v>
      </c>
      <c r="W717" s="304">
        <f t="shared" ca="1" si="323"/>
        <v>43.087146393601223</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1.1469560284787494</v>
      </c>
      <c r="AH717" s="304">
        <f t="shared" ca="1" si="347"/>
        <v>-8.6294826214185445</v>
      </c>
    </row>
    <row r="718" spans="1:34" x14ac:dyDescent="0.2">
      <c r="A718" s="347">
        <f t="shared" ca="1" si="325"/>
        <v>1E-4</v>
      </c>
      <c r="B718" s="304">
        <f t="shared" ca="1" si="326"/>
        <v>33.433600000001299</v>
      </c>
      <c r="D718" s="306">
        <f t="shared" ca="1" si="327"/>
        <v>-0.71319867642999168</v>
      </c>
      <c r="E718" s="307">
        <f t="shared" ca="1" si="328"/>
        <v>-1.2100115853478552</v>
      </c>
      <c r="F718" s="304">
        <f t="shared" ca="1" si="329"/>
        <v>1.4045570080055569</v>
      </c>
      <c r="G718" s="306">
        <f t="shared" ca="1" si="330"/>
        <v>8.6001110422048921</v>
      </c>
      <c r="H718" s="307">
        <f t="shared" ca="1" si="331"/>
        <v>-103.70399920792028</v>
      </c>
      <c r="I718" s="304">
        <f t="shared" ca="1" si="332"/>
        <v>104.05998924492825</v>
      </c>
      <c r="J718" s="306">
        <f t="shared" ca="1" si="333"/>
        <v>717.43751684692904</v>
      </c>
      <c r="K718" s="307">
        <f t="shared" ca="1" si="334"/>
        <v>-11.583820463249642</v>
      </c>
      <c r="L718" s="304">
        <f t="shared" ca="1" si="319"/>
        <v>717.53102753540384</v>
      </c>
      <c r="M718" s="306">
        <f t="shared" ca="1" si="335"/>
        <v>-1.488056250036798</v>
      </c>
      <c r="N718" s="304">
        <f t="shared" ca="1" si="336"/>
        <v>-85.25934280517248</v>
      </c>
      <c r="P718" s="310">
        <f t="shared" ca="1" si="337"/>
        <v>23</v>
      </c>
      <c r="Q718" s="304">
        <f t="shared" ca="1" si="338"/>
        <v>0</v>
      </c>
      <c r="R718" s="306">
        <f t="shared" ca="1" si="339"/>
        <v>0</v>
      </c>
      <c r="S718" s="307">
        <f t="shared" ca="1" si="340"/>
        <v>4.9930000000000021</v>
      </c>
      <c r="T718" s="304">
        <f t="shared" ca="1" si="320"/>
        <v>48.981330000000021</v>
      </c>
      <c r="U718" s="311">
        <f t="shared" ca="1" si="321"/>
        <v>0</v>
      </c>
      <c r="V718" s="306">
        <f t="shared" ca="1" si="322"/>
        <v>1.2264198403655422</v>
      </c>
      <c r="W718" s="304">
        <f t="shared" ca="1" si="323"/>
        <v>43.087286056595666</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1.1469286880441683</v>
      </c>
      <c r="AH718" s="304">
        <f t="shared" ca="1" si="347"/>
        <v>-8.6295105935512133</v>
      </c>
    </row>
    <row r="719" spans="1:34" x14ac:dyDescent="0.2">
      <c r="A719" s="347">
        <f t="shared" ca="1" si="325"/>
        <v>1E-4</v>
      </c>
      <c r="B719" s="304">
        <f t="shared" ca="1" si="326"/>
        <v>33.433700000001302</v>
      </c>
      <c r="D719" s="306">
        <f t="shared" ca="1" si="327"/>
        <v>-0.71319428767168958</v>
      </c>
      <c r="E719" s="307">
        <f t="shared" ca="1" si="328"/>
        <v>-1.2099831536086647</v>
      </c>
      <c r="F719" s="304">
        <f t="shared" ca="1" si="329"/>
        <v>1.4045302858907309</v>
      </c>
      <c r="G719" s="306">
        <f t="shared" ca="1" si="330"/>
        <v>8.6000397227761241</v>
      </c>
      <c r="H719" s="307">
        <f t="shared" ca="1" si="331"/>
        <v>-103.70412020623564</v>
      </c>
      <c r="I719" s="304">
        <f t="shared" ca="1" si="332"/>
        <v>104.06010393509465</v>
      </c>
      <c r="J719" s="306">
        <f t="shared" ca="1" si="333"/>
        <v>717.43751684692904</v>
      </c>
      <c r="K719" s="307">
        <f t="shared" ca="1" si="334"/>
        <v>-11.59419086922035</v>
      </c>
      <c r="L719" s="304">
        <f t="shared" ca="1" si="319"/>
        <v>717.53119503015307</v>
      </c>
      <c r="M719" s="306">
        <f t="shared" ca="1" si="335"/>
        <v>-1.4880570291580202</v>
      </c>
      <c r="N719" s="304">
        <f t="shared" ca="1" si="336"/>
        <v>-85.259387445530237</v>
      </c>
      <c r="P719" s="310">
        <f t="shared" ca="1" si="337"/>
        <v>23</v>
      </c>
      <c r="Q719" s="304">
        <f t="shared" ca="1" si="338"/>
        <v>0</v>
      </c>
      <c r="R719" s="306">
        <f t="shared" ca="1" si="339"/>
        <v>0</v>
      </c>
      <c r="S719" s="307">
        <f t="shared" ca="1" si="340"/>
        <v>4.9930000000000021</v>
      </c>
      <c r="T719" s="304">
        <f t="shared" ca="1" si="320"/>
        <v>48.981330000000021</v>
      </c>
      <c r="U719" s="311">
        <f t="shared" ca="1" si="321"/>
        <v>0</v>
      </c>
      <c r="V719" s="306">
        <f t="shared" ca="1" si="322"/>
        <v>1.2264211122137925</v>
      </c>
      <c r="W719" s="304">
        <f t="shared" ca="1" si="323"/>
        <v>43.087425717726241</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1.1469013479703367</v>
      </c>
      <c r="AH719" s="304">
        <f t="shared" ca="1" si="347"/>
        <v>-8.6295385653105647</v>
      </c>
    </row>
    <row r="720" spans="1:34" x14ac:dyDescent="0.2">
      <c r="A720" s="347">
        <f t="shared" ca="1" si="325"/>
        <v>1E-4</v>
      </c>
      <c r="B720" s="304">
        <f t="shared" ca="1" si="326"/>
        <v>33.433800000001305</v>
      </c>
      <c r="D720" s="306">
        <f t="shared" ca="1" si="327"/>
        <v>-0.71318989890900331</v>
      </c>
      <c r="E720" s="307">
        <f t="shared" ca="1" si="328"/>
        <v>-1.2099547222489431</v>
      </c>
      <c r="F720" s="304">
        <f t="shared" ca="1" si="329"/>
        <v>1.4045035641814341</v>
      </c>
      <c r="G720" s="306">
        <f t="shared" ca="1" si="330"/>
        <v>8.5999684037862334</v>
      </c>
      <c r="H720" s="307">
        <f t="shared" ca="1" si="331"/>
        <v>-103.70424120170787</v>
      </c>
      <c r="I720" s="304">
        <f t="shared" ca="1" si="332"/>
        <v>104.06021862252705</v>
      </c>
      <c r="J720" s="306">
        <f t="shared" ca="1" si="333"/>
        <v>717.43751684692904</v>
      </c>
      <c r="K720" s="307">
        <f t="shared" ca="1" si="334"/>
        <v>-11.604561287290748</v>
      </c>
      <c r="L720" s="304">
        <f t="shared" ca="1" si="319"/>
        <v>717.53136267494131</v>
      </c>
      <c r="M720" s="306">
        <f t="shared" ca="1" si="335"/>
        <v>-1.488057808271064</v>
      </c>
      <c r="N720" s="304">
        <f t="shared" ca="1" si="336"/>
        <v>-85.259432085419419</v>
      </c>
      <c r="P720" s="310">
        <f t="shared" ca="1" si="337"/>
        <v>23</v>
      </c>
      <c r="Q720" s="304">
        <f t="shared" ca="1" si="338"/>
        <v>0</v>
      </c>
      <c r="R720" s="306">
        <f t="shared" ca="1" si="339"/>
        <v>0</v>
      </c>
      <c r="S720" s="307">
        <f t="shared" ca="1" si="340"/>
        <v>4.9930000000000021</v>
      </c>
      <c r="T720" s="304">
        <f t="shared" ca="1" si="320"/>
        <v>48.981330000000021</v>
      </c>
      <c r="U720" s="311">
        <f t="shared" ca="1" si="321"/>
        <v>0</v>
      </c>
      <c r="V720" s="306">
        <f t="shared" ca="1" si="322"/>
        <v>1.226422384064846</v>
      </c>
      <c r="W720" s="304">
        <f t="shared" ca="1" si="323"/>
        <v>43.087565376992856</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1.1468740082572371</v>
      </c>
      <c r="AH720" s="304">
        <f t="shared" ca="1" si="347"/>
        <v>-8.6295665366966201</v>
      </c>
    </row>
    <row r="721" spans="1:34" x14ac:dyDescent="0.2">
      <c r="A721" s="347">
        <f t="shared" ca="1" si="325"/>
        <v>1E-4</v>
      </c>
      <c r="B721" s="304">
        <f t="shared" ca="1" si="326"/>
        <v>33.433900000001309</v>
      </c>
      <c r="D721" s="306">
        <f t="shared" ca="1" si="327"/>
        <v>-0.7131855101419291</v>
      </c>
      <c r="E721" s="307">
        <f t="shared" ca="1" si="328"/>
        <v>-1.2099262912687117</v>
      </c>
      <c r="F721" s="304">
        <f t="shared" ca="1" si="329"/>
        <v>1.4044768428776826</v>
      </c>
      <c r="G721" s="306">
        <f t="shared" ca="1" si="330"/>
        <v>8.5998970852352183</v>
      </c>
      <c r="H721" s="307">
        <f t="shared" ca="1" si="331"/>
        <v>-103.70436219433699</v>
      </c>
      <c r="I721" s="304">
        <f t="shared" ca="1" si="332"/>
        <v>104.06033330722552</v>
      </c>
      <c r="J721" s="306">
        <f t="shared" ca="1" si="333"/>
        <v>717.43751684692904</v>
      </c>
      <c r="K721" s="307">
        <f t="shared" ca="1" si="334"/>
        <v>-11.61493171746055</v>
      </c>
      <c r="L721" s="304">
        <f t="shared" ca="1" si="319"/>
        <v>717.53153046976888</v>
      </c>
      <c r="M721" s="306">
        <f t="shared" ca="1" si="335"/>
        <v>-1.4880585873759293</v>
      </c>
      <c r="N721" s="304">
        <f t="shared" ca="1" si="336"/>
        <v>-85.259476724839999</v>
      </c>
      <c r="P721" s="310">
        <f t="shared" ca="1" si="337"/>
        <v>23</v>
      </c>
      <c r="Q721" s="304">
        <f t="shared" ca="1" si="338"/>
        <v>0</v>
      </c>
      <c r="R721" s="306">
        <f t="shared" ca="1" si="339"/>
        <v>0</v>
      </c>
      <c r="S721" s="307">
        <f t="shared" ca="1" si="340"/>
        <v>4.9930000000000021</v>
      </c>
      <c r="T721" s="304">
        <f t="shared" ca="1" si="320"/>
        <v>48.981330000000021</v>
      </c>
      <c r="U721" s="311">
        <f t="shared" ca="1" si="321"/>
        <v>0</v>
      </c>
      <c r="V721" s="306">
        <f t="shared" ca="1" si="322"/>
        <v>1.2264236559187032</v>
      </c>
      <c r="W721" s="304">
        <f t="shared" ca="1" si="323"/>
        <v>43.087705034395604</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1.1468466689048871</v>
      </c>
      <c r="AH721" s="304">
        <f t="shared" ca="1" si="347"/>
        <v>-8.6295945077093599</v>
      </c>
    </row>
    <row r="722" spans="1:34" x14ac:dyDescent="0.2">
      <c r="A722" s="347">
        <f t="shared" ca="1" si="325"/>
        <v>1E-4</v>
      </c>
      <c r="B722" s="304">
        <f t="shared" ca="1" si="326"/>
        <v>33.434000000001312</v>
      </c>
      <c r="D722" s="306">
        <f t="shared" ca="1" si="327"/>
        <v>-0.71318112137047218</v>
      </c>
      <c r="E722" s="307">
        <f t="shared" ca="1" si="328"/>
        <v>-1.2098978606679491</v>
      </c>
      <c r="F722" s="304">
        <f t="shared" ca="1" si="329"/>
        <v>1.4044501219794614</v>
      </c>
      <c r="G722" s="306">
        <f t="shared" ca="1" si="330"/>
        <v>8.5998257671230807</v>
      </c>
      <c r="H722" s="307">
        <f t="shared" ca="1" si="331"/>
        <v>-103.70448318412306</v>
      </c>
      <c r="I722" s="304">
        <f t="shared" ca="1" si="332"/>
        <v>104.0604479891901</v>
      </c>
      <c r="J722" s="306">
        <f t="shared" ca="1" si="333"/>
        <v>717.43751684692904</v>
      </c>
      <c r="K722" s="307">
        <f t="shared" ca="1" si="334"/>
        <v>-11.625302159729474</v>
      </c>
      <c r="L722" s="304">
        <f t="shared" ca="1" si="319"/>
        <v>717.53169841463637</v>
      </c>
      <c r="M722" s="306">
        <f t="shared" ca="1" si="335"/>
        <v>-1.4880593664726163</v>
      </c>
      <c r="N722" s="304">
        <f t="shared" ca="1" si="336"/>
        <v>-85.25952136379199</v>
      </c>
      <c r="P722" s="310">
        <f t="shared" ca="1" si="337"/>
        <v>23</v>
      </c>
      <c r="Q722" s="304">
        <f t="shared" ca="1" si="338"/>
        <v>0</v>
      </c>
      <c r="R722" s="306">
        <f t="shared" ca="1" si="339"/>
        <v>0</v>
      </c>
      <c r="S722" s="307">
        <f t="shared" ca="1" si="340"/>
        <v>4.9930000000000021</v>
      </c>
      <c r="T722" s="304">
        <f t="shared" ca="1" si="320"/>
        <v>48.981330000000021</v>
      </c>
      <c r="U722" s="311">
        <f t="shared" ca="1" si="321"/>
        <v>0</v>
      </c>
      <c r="V722" s="306">
        <f t="shared" ca="1" si="322"/>
        <v>1.2264249277753643</v>
      </c>
      <c r="W722" s="304">
        <f t="shared" ca="1" si="323"/>
        <v>43.087844689934485</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1.146819329913269</v>
      </c>
      <c r="AH722" s="304">
        <f t="shared" ca="1" si="347"/>
        <v>-8.6296224783488054</v>
      </c>
    </row>
    <row r="723" spans="1:34" x14ac:dyDescent="0.2">
      <c r="A723" s="347">
        <f t="shared" ca="1" si="325"/>
        <v>1E-4</v>
      </c>
      <c r="B723" s="304">
        <f t="shared" ca="1" si="326"/>
        <v>33.434100000001315</v>
      </c>
      <c r="D723" s="306">
        <f t="shared" ca="1" si="327"/>
        <v>-0.71317673259463188</v>
      </c>
      <c r="E723" s="307">
        <f t="shared" ca="1" si="328"/>
        <v>-1.2098694304466555</v>
      </c>
      <c r="F723" s="304">
        <f t="shared" ca="1" si="329"/>
        <v>1.4044234014867703</v>
      </c>
      <c r="G723" s="306">
        <f t="shared" ca="1" si="330"/>
        <v>8.5997544494498204</v>
      </c>
      <c r="H723" s="307">
        <f t="shared" ca="1" si="331"/>
        <v>-103.70460417106611</v>
      </c>
      <c r="I723" s="304">
        <f t="shared" ca="1" si="332"/>
        <v>104.06056266842081</v>
      </c>
      <c r="J723" s="306">
        <f t="shared" ca="1" si="333"/>
        <v>717.43751684692904</v>
      </c>
      <c r="K723" s="307">
        <f t="shared" ca="1" si="334"/>
        <v>-11.635672614097233</v>
      </c>
      <c r="L723" s="304">
        <f t="shared" ca="1" si="319"/>
        <v>717.53186650954399</v>
      </c>
      <c r="M723" s="306">
        <f t="shared" ca="1" si="335"/>
        <v>-1.4880601455611253</v>
      </c>
      <c r="N723" s="304">
        <f t="shared" ca="1" si="336"/>
        <v>-85.25956600227542</v>
      </c>
      <c r="P723" s="310">
        <f t="shared" ca="1" si="337"/>
        <v>23</v>
      </c>
      <c r="Q723" s="304">
        <f t="shared" ca="1" si="338"/>
        <v>0</v>
      </c>
      <c r="R723" s="306">
        <f t="shared" ca="1" si="339"/>
        <v>0</v>
      </c>
      <c r="S723" s="307">
        <f t="shared" ca="1" si="340"/>
        <v>4.9930000000000021</v>
      </c>
      <c r="T723" s="304">
        <f t="shared" ca="1" si="320"/>
        <v>48.981330000000021</v>
      </c>
      <c r="U723" s="311">
        <f t="shared" ca="1" si="321"/>
        <v>0</v>
      </c>
      <c r="V723" s="306">
        <f t="shared" ca="1" si="322"/>
        <v>1.2264261996348289</v>
      </c>
      <c r="W723" s="304">
        <f t="shared" ca="1" si="323"/>
        <v>43.087984343609513</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1.146791991282381</v>
      </c>
      <c r="AH723" s="304">
        <f t="shared" ca="1" si="347"/>
        <v>-8.6296504486149548</v>
      </c>
    </row>
    <row r="724" spans="1:34" x14ac:dyDescent="0.2">
      <c r="A724" s="347">
        <f t="shared" ca="1" si="325"/>
        <v>1E-4</v>
      </c>
      <c r="B724" s="304">
        <f t="shared" ca="1" si="326"/>
        <v>33.434200000001319</v>
      </c>
      <c r="D724" s="306">
        <f t="shared" ca="1" si="327"/>
        <v>-0.71317234381440631</v>
      </c>
      <c r="E724" s="307">
        <f t="shared" ca="1" si="328"/>
        <v>-1.2098410006048308</v>
      </c>
      <c r="F724" s="304">
        <f t="shared" ca="1" si="329"/>
        <v>1.404396681399608</v>
      </c>
      <c r="G724" s="306">
        <f t="shared" ca="1" si="330"/>
        <v>8.5996831322154392</v>
      </c>
      <c r="H724" s="307">
        <f t="shared" ca="1" si="331"/>
        <v>-103.70472515516617</v>
      </c>
      <c r="I724" s="304">
        <f t="shared" ca="1" si="332"/>
        <v>104.06067734491769</v>
      </c>
      <c r="J724" s="306">
        <f t="shared" ca="1" si="333"/>
        <v>717.43751684692904</v>
      </c>
      <c r="K724" s="307">
        <f t="shared" ca="1" si="334"/>
        <v>-11.646043080563544</v>
      </c>
      <c r="L724" s="304">
        <f t="shared" ca="1" si="319"/>
        <v>717.53203475449232</v>
      </c>
      <c r="M724" s="306">
        <f t="shared" ca="1" si="335"/>
        <v>-1.488060924641456</v>
      </c>
      <c r="N724" s="304">
        <f t="shared" ca="1" si="336"/>
        <v>-85.259610640290276</v>
      </c>
      <c r="P724" s="310">
        <f t="shared" ca="1" si="337"/>
        <v>23</v>
      </c>
      <c r="Q724" s="304">
        <f t="shared" ca="1" si="338"/>
        <v>0</v>
      </c>
      <c r="R724" s="306">
        <f t="shared" ca="1" si="339"/>
        <v>0</v>
      </c>
      <c r="S724" s="307">
        <f t="shared" ca="1" si="340"/>
        <v>4.9930000000000021</v>
      </c>
      <c r="T724" s="304">
        <f t="shared" ca="1" si="320"/>
        <v>48.981330000000021</v>
      </c>
      <c r="U724" s="311">
        <f t="shared" ca="1" si="321"/>
        <v>0</v>
      </c>
      <c r="V724" s="306">
        <f t="shared" ca="1" si="322"/>
        <v>1.2264274714970969</v>
      </c>
      <c r="W724" s="304">
        <f t="shared" ca="1" si="323"/>
        <v>43.088123995420673</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1.1467646530122213</v>
      </c>
      <c r="AH724" s="304">
        <f t="shared" ca="1" si="347"/>
        <v>-8.6296784185078099</v>
      </c>
    </row>
    <row r="725" spans="1:34" x14ac:dyDescent="0.2">
      <c r="A725" s="347">
        <f t="shared" ca="1" si="325"/>
        <v>1E-4</v>
      </c>
      <c r="B725" s="304">
        <f t="shared" ca="1" si="326"/>
        <v>33.434300000001322</v>
      </c>
      <c r="D725" s="306">
        <f t="shared" ca="1" si="327"/>
        <v>-0.71316795502980057</v>
      </c>
      <c r="E725" s="307">
        <f t="shared" ca="1" si="328"/>
        <v>-1.2098125711424768</v>
      </c>
      <c r="F725" s="304">
        <f t="shared" ca="1" si="329"/>
        <v>1.4043699617179792</v>
      </c>
      <c r="G725" s="306">
        <f t="shared" ca="1" si="330"/>
        <v>8.5996118154199355</v>
      </c>
      <c r="H725" s="307">
        <f t="shared" ca="1" si="331"/>
        <v>-103.70484613642328</v>
      </c>
      <c r="I725" s="304">
        <f t="shared" ca="1" si="332"/>
        <v>104.06079201868079</v>
      </c>
      <c r="J725" s="306">
        <f t="shared" ca="1" si="333"/>
        <v>717.43751684692904</v>
      </c>
      <c r="K725" s="307">
        <f t="shared" ca="1" si="334"/>
        <v>-11.656413559128124</v>
      </c>
      <c r="L725" s="304">
        <f t="shared" ca="1" si="319"/>
        <v>717.53220314948169</v>
      </c>
      <c r="M725" s="306">
        <f t="shared" ca="1" si="335"/>
        <v>-1.488061703713609</v>
      </c>
      <c r="N725" s="304">
        <f t="shared" ca="1" si="336"/>
        <v>-85.259655277836572</v>
      </c>
      <c r="P725" s="310">
        <f t="shared" ca="1" si="337"/>
        <v>23</v>
      </c>
      <c r="Q725" s="304">
        <f t="shared" ca="1" si="338"/>
        <v>0</v>
      </c>
      <c r="R725" s="306">
        <f t="shared" ca="1" si="339"/>
        <v>0</v>
      </c>
      <c r="S725" s="307">
        <f t="shared" ca="1" si="340"/>
        <v>4.9930000000000021</v>
      </c>
      <c r="T725" s="304">
        <f t="shared" ca="1" si="320"/>
        <v>48.981330000000021</v>
      </c>
      <c r="U725" s="311">
        <f t="shared" ca="1" si="321"/>
        <v>0</v>
      </c>
      <c r="V725" s="306">
        <f t="shared" ca="1" si="322"/>
        <v>1.2264287433621683</v>
      </c>
      <c r="W725" s="304">
        <f t="shared" ca="1" si="323"/>
        <v>43.088263645368023</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1.1467373151027953</v>
      </c>
      <c r="AH725" s="304">
        <f t="shared" ca="1" si="347"/>
        <v>-8.629706388027369</v>
      </c>
    </row>
    <row r="726" spans="1:34" x14ac:dyDescent="0.2">
      <c r="A726" s="347">
        <f t="shared" ca="1" si="325"/>
        <v>1E-4</v>
      </c>
      <c r="B726" s="304">
        <f t="shared" ca="1" si="326"/>
        <v>33.434400000001325</v>
      </c>
      <c r="D726" s="306">
        <f t="shared" ca="1" si="327"/>
        <v>-0.71316356624081167</v>
      </c>
      <c r="E726" s="307">
        <f t="shared" ca="1" si="328"/>
        <v>-1.2097841420595792</v>
      </c>
      <c r="F726" s="304">
        <f t="shared" ca="1" si="329"/>
        <v>1.40434324244187</v>
      </c>
      <c r="G726" s="306">
        <f t="shared" ca="1" si="330"/>
        <v>8.5995404990633109</v>
      </c>
      <c r="H726" s="307">
        <f t="shared" ca="1" si="331"/>
        <v>-103.70496711483749</v>
      </c>
      <c r="I726" s="304">
        <f t="shared" ca="1" si="332"/>
        <v>104.06090668971011</v>
      </c>
      <c r="J726" s="306">
        <f t="shared" ca="1" si="333"/>
        <v>717.43751684692904</v>
      </c>
      <c r="K726" s="307">
        <f t="shared" ca="1" si="334"/>
        <v>-11.666784049790687</v>
      </c>
      <c r="L726" s="304">
        <f t="shared" ca="1" si="319"/>
        <v>717.53237169451256</v>
      </c>
      <c r="M726" s="306">
        <f t="shared" ca="1" si="335"/>
        <v>-1.4880624827775839</v>
      </c>
      <c r="N726" s="304">
        <f t="shared" ca="1" si="336"/>
        <v>-85.259699914914307</v>
      </c>
      <c r="P726" s="310">
        <f t="shared" ca="1" si="337"/>
        <v>23</v>
      </c>
      <c r="Q726" s="304">
        <f t="shared" ca="1" si="338"/>
        <v>0</v>
      </c>
      <c r="R726" s="306">
        <f t="shared" ca="1" si="339"/>
        <v>0</v>
      </c>
      <c r="S726" s="307">
        <f t="shared" ca="1" si="340"/>
        <v>4.9930000000000021</v>
      </c>
      <c r="T726" s="304">
        <f t="shared" ca="1" si="320"/>
        <v>48.981330000000021</v>
      </c>
      <c r="U726" s="311">
        <f t="shared" ca="1" si="321"/>
        <v>0</v>
      </c>
      <c r="V726" s="306">
        <f t="shared" ca="1" si="322"/>
        <v>1.2264300152300434</v>
      </c>
      <c r="W726" s="304">
        <f t="shared" ca="1" si="323"/>
        <v>43.088403293451542</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1.146709977554087</v>
      </c>
      <c r="AH726" s="304">
        <f t="shared" ca="1" si="347"/>
        <v>-8.6297343571736445</v>
      </c>
    </row>
    <row r="727" spans="1:34" x14ac:dyDescent="0.2">
      <c r="A727" s="347">
        <f t="shared" ca="1" si="325"/>
        <v>1E-4</v>
      </c>
      <c r="B727" s="304">
        <f t="shared" ca="1" si="326"/>
        <v>33.434500000001329</v>
      </c>
      <c r="D727" s="306">
        <f t="shared" ca="1" si="327"/>
        <v>-0.71315917744744428</v>
      </c>
      <c r="E727" s="307">
        <f t="shared" ca="1" si="328"/>
        <v>-1.209755713356147</v>
      </c>
      <c r="F727" s="304">
        <f t="shared" ca="1" si="329"/>
        <v>1.4043165235712907</v>
      </c>
      <c r="G727" s="306">
        <f t="shared" ca="1" si="330"/>
        <v>8.5994691831455654</v>
      </c>
      <c r="H727" s="307">
        <f t="shared" ca="1" si="331"/>
        <v>-103.70508809040882</v>
      </c>
      <c r="I727" s="304">
        <f t="shared" ca="1" si="332"/>
        <v>104.06102135800573</v>
      </c>
      <c r="J727" s="306">
        <f t="shared" ca="1" si="333"/>
        <v>717.43751684692904</v>
      </c>
      <c r="K727" s="307">
        <f t="shared" ca="1" si="334"/>
        <v>-11.677154552550949</v>
      </c>
      <c r="L727" s="304">
        <f t="shared" ca="1" si="319"/>
        <v>717.53254038958528</v>
      </c>
      <c r="M727" s="306">
        <f t="shared" ca="1" si="335"/>
        <v>-1.4880632618333813</v>
      </c>
      <c r="N727" s="304">
        <f t="shared" ca="1" si="336"/>
        <v>-85.259744551523511</v>
      </c>
      <c r="P727" s="310">
        <f t="shared" ca="1" si="337"/>
        <v>23</v>
      </c>
      <c r="Q727" s="304">
        <f t="shared" ca="1" si="338"/>
        <v>0</v>
      </c>
      <c r="R727" s="306">
        <f t="shared" ca="1" si="339"/>
        <v>0</v>
      </c>
      <c r="S727" s="307">
        <f t="shared" ca="1" si="340"/>
        <v>4.9930000000000021</v>
      </c>
      <c r="T727" s="304">
        <f t="shared" ca="1" si="320"/>
        <v>48.981330000000021</v>
      </c>
      <c r="U727" s="311">
        <f t="shared" ca="1" si="321"/>
        <v>0</v>
      </c>
      <c r="V727" s="306">
        <f t="shared" ca="1" si="322"/>
        <v>1.2264312871007219</v>
      </c>
      <c r="W727" s="304">
        <f t="shared" ca="1" si="323"/>
        <v>43.088542939671271</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1.146682640366107</v>
      </c>
      <c r="AH727" s="304">
        <f t="shared" ca="1" si="347"/>
        <v>-8.6297623259466292</v>
      </c>
    </row>
    <row r="728" spans="1:34" x14ac:dyDescent="0.2">
      <c r="A728" s="347">
        <f t="shared" ca="1" si="325"/>
        <v>1E-4</v>
      </c>
      <c r="B728" s="304">
        <f t="shared" ca="1" si="326"/>
        <v>33.434600000001332</v>
      </c>
      <c r="D728" s="306">
        <f t="shared" ca="1" si="327"/>
        <v>-0.71315478864969539</v>
      </c>
      <c r="E728" s="307">
        <f t="shared" ca="1" si="328"/>
        <v>-1.2097272850321659</v>
      </c>
      <c r="F728" s="304">
        <f t="shared" ca="1" si="329"/>
        <v>1.4042898051062276</v>
      </c>
      <c r="G728" s="306">
        <f t="shared" ca="1" si="330"/>
        <v>8.5993978676667009</v>
      </c>
      <c r="H728" s="307">
        <f t="shared" ca="1" si="331"/>
        <v>-103.70520906313733</v>
      </c>
      <c r="I728" s="304">
        <f t="shared" ca="1" si="332"/>
        <v>104.06113602356766</v>
      </c>
      <c r="J728" s="306">
        <f t="shared" ca="1" si="333"/>
        <v>717.43751684692904</v>
      </c>
      <c r="K728" s="307">
        <f t="shared" ca="1" si="334"/>
        <v>-11.687525067408625</v>
      </c>
      <c r="L728" s="304">
        <f t="shared" ca="1" si="319"/>
        <v>717.53270923470029</v>
      </c>
      <c r="M728" s="306">
        <f t="shared" ca="1" si="335"/>
        <v>-1.4880640408810011</v>
      </c>
      <c r="N728" s="304">
        <f t="shared" ca="1" si="336"/>
        <v>-85.259789187664154</v>
      </c>
      <c r="P728" s="310">
        <f t="shared" ca="1" si="337"/>
        <v>23</v>
      </c>
      <c r="Q728" s="304">
        <f t="shared" ca="1" si="338"/>
        <v>0</v>
      </c>
      <c r="R728" s="306">
        <f t="shared" ca="1" si="339"/>
        <v>0</v>
      </c>
      <c r="S728" s="307">
        <f t="shared" ca="1" si="340"/>
        <v>4.9930000000000021</v>
      </c>
      <c r="T728" s="304">
        <f t="shared" ca="1" si="320"/>
        <v>48.981330000000021</v>
      </c>
      <c r="U728" s="311">
        <f t="shared" ca="1" si="321"/>
        <v>0</v>
      </c>
      <c r="V728" s="306">
        <f t="shared" ca="1" si="322"/>
        <v>1.2264325589742038</v>
      </c>
      <c r="W728" s="304">
        <f t="shared" ca="1" si="323"/>
        <v>43.088682584027204</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1.1466553035388412</v>
      </c>
      <c r="AH728" s="304">
        <f t="shared" ca="1" si="347"/>
        <v>-8.6297902943463356</v>
      </c>
    </row>
    <row r="729" spans="1:34" x14ac:dyDescent="0.2">
      <c r="A729" s="347">
        <f t="shared" ca="1" si="325"/>
        <v>1E-4</v>
      </c>
      <c r="B729" s="304">
        <f t="shared" ca="1" si="326"/>
        <v>33.434700000001335</v>
      </c>
      <c r="D729" s="306">
        <f t="shared" ca="1" si="327"/>
        <v>-0.7131503998475679</v>
      </c>
      <c r="E729" s="307">
        <f t="shared" ca="1" si="328"/>
        <v>-1.2096988570876412</v>
      </c>
      <c r="F729" s="304">
        <f t="shared" ca="1" si="329"/>
        <v>1.404263087046687</v>
      </c>
      <c r="G729" s="306">
        <f t="shared" ca="1" si="330"/>
        <v>8.5993265526267155</v>
      </c>
      <c r="H729" s="307">
        <f t="shared" ca="1" si="331"/>
        <v>-103.70533003302305</v>
      </c>
      <c r="I729" s="304">
        <f t="shared" ca="1" si="332"/>
        <v>104.06125068639595</v>
      </c>
      <c r="J729" s="306">
        <f t="shared" ca="1" si="333"/>
        <v>717.43751684692904</v>
      </c>
      <c r="K729" s="307">
        <f t="shared" ca="1" si="334"/>
        <v>-11.697895594363434</v>
      </c>
      <c r="L729" s="304">
        <f t="shared" ca="1" si="319"/>
        <v>717.53287822985806</v>
      </c>
      <c r="M729" s="306">
        <f t="shared" ca="1" si="335"/>
        <v>-1.4880648199204434</v>
      </c>
      <c r="N729" s="304">
        <f t="shared" ca="1" si="336"/>
        <v>-85.25983382333628</v>
      </c>
      <c r="P729" s="310">
        <f t="shared" ca="1" si="337"/>
        <v>23</v>
      </c>
      <c r="Q729" s="304">
        <f t="shared" ca="1" si="338"/>
        <v>0</v>
      </c>
      <c r="R729" s="306">
        <f t="shared" ca="1" si="339"/>
        <v>0</v>
      </c>
      <c r="S729" s="307">
        <f t="shared" ca="1" si="340"/>
        <v>4.9930000000000021</v>
      </c>
      <c r="T729" s="304">
        <f t="shared" ca="1" si="320"/>
        <v>48.981330000000021</v>
      </c>
      <c r="U729" s="311">
        <f t="shared" ca="1" si="321"/>
        <v>0</v>
      </c>
      <c r="V729" s="306">
        <f t="shared" ca="1" si="322"/>
        <v>1.2264338308504892</v>
      </c>
      <c r="W729" s="304">
        <f t="shared" ca="1" si="323"/>
        <v>43.088822226519397</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1.1466279670722983</v>
      </c>
      <c r="AH729" s="304">
        <f t="shared" ca="1" si="347"/>
        <v>-8.6298182623727584</v>
      </c>
    </row>
    <row r="730" spans="1:34" x14ac:dyDescent="0.2">
      <c r="A730" s="347">
        <f t="shared" ca="1" si="325"/>
        <v>1E-4</v>
      </c>
      <c r="B730" s="304">
        <f t="shared" ca="1" si="326"/>
        <v>33.434800000001339</v>
      </c>
      <c r="D730" s="306">
        <f t="shared" ca="1" si="327"/>
        <v>-0.71314601104106279</v>
      </c>
      <c r="E730" s="307">
        <f t="shared" ca="1" si="328"/>
        <v>-1.2096704295225607</v>
      </c>
      <c r="F730" s="304">
        <f t="shared" ca="1" si="329"/>
        <v>1.4042363693926589</v>
      </c>
      <c r="G730" s="306">
        <f t="shared" ca="1" si="330"/>
        <v>8.5992552380256111</v>
      </c>
      <c r="H730" s="307">
        <f t="shared" ca="1" si="331"/>
        <v>-103.70545100006599</v>
      </c>
      <c r="I730" s="304">
        <f t="shared" ca="1" si="332"/>
        <v>104.06136534649062</v>
      </c>
      <c r="J730" s="306">
        <f t="shared" ca="1" si="333"/>
        <v>717.43751684692904</v>
      </c>
      <c r="K730" s="307">
        <f t="shared" ca="1" si="334"/>
        <v>-11.708266133415089</v>
      </c>
      <c r="L730" s="304">
        <f t="shared" ca="1" si="319"/>
        <v>717.53304737505891</v>
      </c>
      <c r="M730" s="306">
        <f t="shared" ca="1" si="335"/>
        <v>-1.4880655989517082</v>
      </c>
      <c r="N730" s="304">
        <f t="shared" ca="1" si="336"/>
        <v>-85.259878458539859</v>
      </c>
      <c r="P730" s="310">
        <f t="shared" ca="1" si="337"/>
        <v>23</v>
      </c>
      <c r="Q730" s="304">
        <f t="shared" ca="1" si="338"/>
        <v>0</v>
      </c>
      <c r="R730" s="306">
        <f t="shared" ca="1" si="339"/>
        <v>0</v>
      </c>
      <c r="S730" s="307">
        <f t="shared" ca="1" si="340"/>
        <v>4.9930000000000021</v>
      </c>
      <c r="T730" s="304">
        <f t="shared" ca="1" si="320"/>
        <v>48.981330000000021</v>
      </c>
      <c r="U730" s="311">
        <f t="shared" ca="1" si="321"/>
        <v>0</v>
      </c>
      <c r="V730" s="306">
        <f t="shared" ca="1" si="322"/>
        <v>1.2264351027295775</v>
      </c>
      <c r="W730" s="304">
        <f t="shared" ca="1" si="323"/>
        <v>43.088961867147809</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1.1466006309664607</v>
      </c>
      <c r="AH730" s="304">
        <f t="shared" ca="1" si="347"/>
        <v>-8.6298462300259118</v>
      </c>
    </row>
    <row r="731" spans="1:34" x14ac:dyDescent="0.2">
      <c r="A731" s="347">
        <f t="shared" ca="1" si="325"/>
        <v>1E-4</v>
      </c>
      <c r="B731" s="304">
        <f t="shared" ca="1" si="326"/>
        <v>33.434900000001342</v>
      </c>
      <c r="D731" s="306">
        <f t="shared" ca="1" si="327"/>
        <v>-0.71314162223018063</v>
      </c>
      <c r="E731" s="307">
        <f t="shared" ca="1" si="328"/>
        <v>-1.2096420023369312</v>
      </c>
      <c r="F731" s="304">
        <f t="shared" ca="1" si="329"/>
        <v>1.4042096521441498</v>
      </c>
      <c r="G731" s="306">
        <f t="shared" ca="1" si="330"/>
        <v>8.5991839238633876</v>
      </c>
      <c r="H731" s="307">
        <f t="shared" ca="1" si="331"/>
        <v>-103.70557196426623</v>
      </c>
      <c r="I731" s="304">
        <f t="shared" ca="1" si="332"/>
        <v>104.06148000385173</v>
      </c>
      <c r="J731" s="306">
        <f t="shared" ca="1" si="333"/>
        <v>717.43751684692904</v>
      </c>
      <c r="K731" s="307">
        <f t="shared" ca="1" si="334"/>
        <v>-11.718636684563306</v>
      </c>
      <c r="L731" s="304">
        <f t="shared" ca="1" si="319"/>
        <v>717.53321667030332</v>
      </c>
      <c r="M731" s="306">
        <f t="shared" ca="1" si="335"/>
        <v>-1.4880663779747958</v>
      </c>
      <c r="N731" s="304">
        <f t="shared" ca="1" si="336"/>
        <v>-85.259923093274921</v>
      </c>
      <c r="P731" s="310">
        <f t="shared" ca="1" si="337"/>
        <v>23</v>
      </c>
      <c r="Q731" s="304">
        <f t="shared" ca="1" si="338"/>
        <v>0</v>
      </c>
      <c r="R731" s="306">
        <f t="shared" ca="1" si="339"/>
        <v>0</v>
      </c>
      <c r="S731" s="307">
        <f t="shared" ca="1" si="340"/>
        <v>4.9930000000000021</v>
      </c>
      <c r="T731" s="304">
        <f t="shared" ca="1" si="320"/>
        <v>48.981330000000021</v>
      </c>
      <c r="U731" s="311">
        <f t="shared" ca="1" si="321"/>
        <v>0</v>
      </c>
      <c r="V731" s="306">
        <f t="shared" ca="1" si="322"/>
        <v>1.2264363746114699</v>
      </c>
      <c r="W731" s="304">
        <f t="shared" ca="1" si="323"/>
        <v>43.089101505912531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1.146573295221339</v>
      </c>
      <c r="AH731" s="304">
        <f t="shared" ca="1" si="347"/>
        <v>-8.6298741973057869</v>
      </c>
    </row>
    <row r="732" spans="1:34" x14ac:dyDescent="0.2">
      <c r="A732" s="347">
        <f t="shared" ca="1" si="325"/>
        <v>1E-4</v>
      </c>
      <c r="B732" s="304">
        <f t="shared" ca="1" si="326"/>
        <v>33.435000000001345</v>
      </c>
      <c r="D732" s="306">
        <f t="shared" ca="1" si="327"/>
        <v>-0.71313723341492274</v>
      </c>
      <c r="E732" s="307">
        <f t="shared" ca="1" si="328"/>
        <v>-1.2096135755307387</v>
      </c>
      <c r="F732" s="304">
        <f t="shared" ca="1" si="329"/>
        <v>1.4041829353011481</v>
      </c>
      <c r="G732" s="306">
        <f t="shared" ca="1" si="330"/>
        <v>8.5991126101400468</v>
      </c>
      <c r="H732" s="307">
        <f t="shared" ca="1" si="331"/>
        <v>-103.70569292562378</v>
      </c>
      <c r="I732" s="304">
        <f t="shared" ca="1" si="332"/>
        <v>104.06159465847928</v>
      </c>
      <c r="J732" s="306">
        <f t="shared" ca="1" si="333"/>
        <v>717.43751684692904</v>
      </c>
      <c r="K732" s="307">
        <f t="shared" ca="1" si="334"/>
        <v>-11.7290072478078</v>
      </c>
      <c r="L732" s="304">
        <f t="shared" ca="1" si="319"/>
        <v>717.53338611559161</v>
      </c>
      <c r="M732" s="306">
        <f t="shared" ca="1" si="335"/>
        <v>-1.4880671569897062</v>
      </c>
      <c r="N732" s="304">
        <f t="shared" ca="1" si="336"/>
        <v>-85.259967727541465</v>
      </c>
      <c r="P732" s="310">
        <f t="shared" ca="1" si="337"/>
        <v>23</v>
      </c>
      <c r="Q732" s="304">
        <f t="shared" ca="1" si="338"/>
        <v>0</v>
      </c>
      <c r="R732" s="306">
        <f t="shared" ca="1" si="339"/>
        <v>0</v>
      </c>
      <c r="S732" s="307">
        <f t="shared" ca="1" si="340"/>
        <v>4.9930000000000021</v>
      </c>
      <c r="T732" s="304">
        <f t="shared" ca="1" si="320"/>
        <v>48.981330000000021</v>
      </c>
      <c r="U732" s="311">
        <f t="shared" ca="1" si="321"/>
        <v>0</v>
      </c>
      <c r="V732" s="306">
        <f t="shared" ca="1" si="322"/>
        <v>1.226437646496165</v>
      </c>
      <c r="W732" s="304">
        <f t="shared" ca="1" si="323"/>
        <v>43.089241142813471</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1.1465459598369172</v>
      </c>
      <c r="AH732" s="304">
        <f t="shared" ca="1" si="347"/>
        <v>-8.6299021642123996</v>
      </c>
    </row>
    <row r="733" spans="1:34" x14ac:dyDescent="0.2">
      <c r="A733" s="347">
        <f t="shared" ca="1" si="325"/>
        <v>1E-4</v>
      </c>
      <c r="B733" s="304">
        <f t="shared" ca="1" si="326"/>
        <v>33.435100000001349</v>
      </c>
      <c r="D733" s="306">
        <f t="shared" ca="1" si="327"/>
        <v>-0.71313284459528903</v>
      </c>
      <c r="E733" s="307">
        <f t="shared" ca="1" si="328"/>
        <v>-1.2095851491039973</v>
      </c>
      <c r="F733" s="304">
        <f t="shared" ca="1" si="329"/>
        <v>1.404156218863666</v>
      </c>
      <c r="G733" s="306">
        <f t="shared" ca="1" si="330"/>
        <v>8.5990412968555869</v>
      </c>
      <c r="H733" s="307">
        <f t="shared" ca="1" si="331"/>
        <v>-103.70581388413869</v>
      </c>
      <c r="I733" s="304">
        <f t="shared" ca="1" si="332"/>
        <v>104.06170931037335</v>
      </c>
      <c r="J733" s="306">
        <f t="shared" ca="1" si="333"/>
        <v>717.43751684692904</v>
      </c>
      <c r="K733" s="307">
        <f t="shared" ca="1" si="334"/>
        <v>-11.739377823148288</v>
      </c>
      <c r="L733" s="304">
        <f t="shared" ca="1" si="319"/>
        <v>717.53355571092436</v>
      </c>
      <c r="M733" s="306">
        <f t="shared" ca="1" si="335"/>
        <v>-1.4880679359964397</v>
      </c>
      <c r="N733" s="304">
        <f t="shared" ca="1" si="336"/>
        <v>-85.260012361339506</v>
      </c>
      <c r="P733" s="310">
        <f t="shared" ca="1" si="337"/>
        <v>23</v>
      </c>
      <c r="Q733" s="304">
        <f t="shared" ca="1" si="338"/>
        <v>0</v>
      </c>
      <c r="R733" s="306">
        <f t="shared" ca="1" si="339"/>
        <v>0</v>
      </c>
      <c r="S733" s="307">
        <f t="shared" ca="1" si="340"/>
        <v>4.9930000000000021</v>
      </c>
      <c r="T733" s="304">
        <f t="shared" ca="1" si="320"/>
        <v>48.981330000000021</v>
      </c>
      <c r="U733" s="311">
        <f t="shared" ca="1" si="321"/>
        <v>0</v>
      </c>
      <c r="V733" s="306">
        <f t="shared" ca="1" si="322"/>
        <v>1.2264389183836639</v>
      </c>
      <c r="W733" s="304">
        <f t="shared" ca="1" si="323"/>
        <v>43.089380777850756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1.1465186248132131</v>
      </c>
      <c r="AH733" s="304">
        <f t="shared" ca="1" si="347"/>
        <v>-8.6299301307457341</v>
      </c>
    </row>
    <row r="734" spans="1:34" x14ac:dyDescent="0.2">
      <c r="A734" s="347">
        <f t="shared" ca="1" si="325"/>
        <v>1E-4</v>
      </c>
      <c r="B734" s="304">
        <f t="shared" ca="1" si="326"/>
        <v>33.435200000001352</v>
      </c>
      <c r="D734" s="306">
        <f t="shared" ca="1" si="327"/>
        <v>-0.71312845577127959</v>
      </c>
      <c r="E734" s="307">
        <f t="shared" ca="1" si="328"/>
        <v>-1.2095567230566822</v>
      </c>
      <c r="F734" s="304">
        <f t="shared" ca="1" si="329"/>
        <v>1.4041295028316829</v>
      </c>
      <c r="G734" s="306">
        <f t="shared" ca="1" si="330"/>
        <v>8.5989699840100098</v>
      </c>
      <c r="H734" s="307">
        <f t="shared" ca="1" si="331"/>
        <v>-103.70593483981099</v>
      </c>
      <c r="I734" s="304">
        <f t="shared" ca="1" si="332"/>
        <v>104.06182395953392</v>
      </c>
      <c r="J734" s="306">
        <f t="shared" ca="1" si="333"/>
        <v>717.43751684692904</v>
      </c>
      <c r="K734" s="307">
        <f t="shared" ca="1" si="334"/>
        <v>-11.749748410584486</v>
      </c>
      <c r="L734" s="304">
        <f t="shared" ca="1" si="319"/>
        <v>717.53372545630191</v>
      </c>
      <c r="M734" s="306">
        <f t="shared" ca="1" si="335"/>
        <v>-1.4880687149949963</v>
      </c>
      <c r="N734" s="304">
        <f t="shared" ca="1" si="336"/>
        <v>-85.260056994669043</v>
      </c>
      <c r="P734" s="310">
        <f t="shared" ca="1" si="337"/>
        <v>23</v>
      </c>
      <c r="Q734" s="304">
        <f t="shared" ca="1" si="338"/>
        <v>0</v>
      </c>
      <c r="R734" s="306">
        <f t="shared" ca="1" si="339"/>
        <v>0</v>
      </c>
      <c r="S734" s="307">
        <f t="shared" ca="1" si="340"/>
        <v>4.9930000000000021</v>
      </c>
      <c r="T734" s="304">
        <f t="shared" ca="1" si="320"/>
        <v>48.981330000000021</v>
      </c>
      <c r="U734" s="311">
        <f t="shared" ca="1" si="321"/>
        <v>0</v>
      </c>
      <c r="V734" s="306">
        <f t="shared" ca="1" si="322"/>
        <v>1.2264401902739659</v>
      </c>
      <c r="W734" s="304">
        <f t="shared" ca="1" si="323"/>
        <v>43.089520411024324</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1.1464912901501982</v>
      </c>
      <c r="AH734" s="304">
        <f t="shared" ca="1" si="347"/>
        <v>-8.6299580969058152</v>
      </c>
    </row>
    <row r="735" spans="1:34" x14ac:dyDescent="0.2">
      <c r="A735" s="347">
        <f t="shared" ca="1" si="325"/>
        <v>1E-4</v>
      </c>
      <c r="B735" s="304">
        <f t="shared" ca="1" si="326"/>
        <v>33.435300000001355</v>
      </c>
      <c r="D735" s="306">
        <f t="shared" ca="1" si="327"/>
        <v>-0.71312406694289676</v>
      </c>
      <c r="E735" s="307">
        <f t="shared" ca="1" si="328"/>
        <v>-1.2095282973888075</v>
      </c>
      <c r="F735" s="304">
        <f t="shared" ca="1" si="329"/>
        <v>1.4041027872052119</v>
      </c>
      <c r="G735" s="306">
        <f t="shared" ca="1" si="330"/>
        <v>8.5988986716033153</v>
      </c>
      <c r="H735" s="307">
        <f t="shared" ca="1" si="331"/>
        <v>-103.70605579264073</v>
      </c>
      <c r="I735" s="304">
        <f t="shared" ca="1" si="332"/>
        <v>104.06193860596107</v>
      </c>
      <c r="J735" s="306">
        <f t="shared" ca="1" si="333"/>
        <v>717.43751684692904</v>
      </c>
      <c r="K735" s="307">
        <f t="shared" ca="1" si="334"/>
        <v>-11.760119010116108</v>
      </c>
      <c r="L735" s="304">
        <f t="shared" ca="1" si="319"/>
        <v>717.5338953517246</v>
      </c>
      <c r="M735" s="306">
        <f t="shared" ca="1" si="335"/>
        <v>-1.488069493985376</v>
      </c>
      <c r="N735" s="304">
        <f t="shared" ca="1" si="336"/>
        <v>-85.260101627530091</v>
      </c>
      <c r="P735" s="310">
        <f t="shared" ca="1" si="337"/>
        <v>23</v>
      </c>
      <c r="Q735" s="304">
        <f t="shared" ca="1" si="338"/>
        <v>0</v>
      </c>
      <c r="R735" s="306">
        <f t="shared" ca="1" si="339"/>
        <v>0</v>
      </c>
      <c r="S735" s="307">
        <f t="shared" ca="1" si="340"/>
        <v>4.9930000000000021</v>
      </c>
      <c r="T735" s="304">
        <f t="shared" ca="1" si="320"/>
        <v>48.981330000000021</v>
      </c>
      <c r="U735" s="311">
        <f t="shared" ca="1" si="321"/>
        <v>0</v>
      </c>
      <c r="V735" s="306">
        <f t="shared" ca="1" si="322"/>
        <v>1.226441462167071</v>
      </c>
      <c r="W735" s="304">
        <f t="shared" ca="1" si="323"/>
        <v>43.089660042334202</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1.1464639558478922</v>
      </c>
      <c r="AH735" s="304">
        <f t="shared" ca="1" si="347"/>
        <v>-8.6299860626926304</v>
      </c>
    </row>
    <row r="736" spans="1:34" x14ac:dyDescent="0.2">
      <c r="A736" s="347">
        <f t="shared" ca="1" si="325"/>
        <v>1E-4</v>
      </c>
      <c r="B736" s="304">
        <f t="shared" ca="1" si="326"/>
        <v>33.435400000001358</v>
      </c>
      <c r="D736" s="306">
        <f t="shared" ca="1" si="327"/>
        <v>-0.71311967811014054</v>
      </c>
      <c r="E736" s="307">
        <f t="shared" ca="1" si="328"/>
        <v>-1.2094998721003662</v>
      </c>
      <c r="F736" s="304">
        <f t="shared" ca="1" si="329"/>
        <v>1.4040760719842471</v>
      </c>
      <c r="G736" s="306">
        <f t="shared" ca="1" si="330"/>
        <v>8.5988273596355036</v>
      </c>
      <c r="H736" s="307">
        <f t="shared" ca="1" si="331"/>
        <v>-103.70617674262793</v>
      </c>
      <c r="I736" s="304">
        <f t="shared" ca="1" si="332"/>
        <v>104.06205324965484</v>
      </c>
      <c r="J736" s="306">
        <f t="shared" ca="1" si="333"/>
        <v>717.43751684692904</v>
      </c>
      <c r="K736" s="307">
        <f t="shared" ca="1" si="334"/>
        <v>-11.770489621742872</v>
      </c>
      <c r="L736" s="304">
        <f t="shared" ca="1" si="319"/>
        <v>717.53406539719299</v>
      </c>
      <c r="M736" s="306">
        <f t="shared" ca="1" si="335"/>
        <v>-1.488070272967579</v>
      </c>
      <c r="N736" s="304">
        <f t="shared" ca="1" si="336"/>
        <v>-85.260146259922635</v>
      </c>
      <c r="P736" s="310">
        <f t="shared" ca="1" si="337"/>
        <v>23</v>
      </c>
      <c r="Q736" s="304">
        <f t="shared" ca="1" si="338"/>
        <v>0</v>
      </c>
      <c r="R736" s="306">
        <f t="shared" ca="1" si="339"/>
        <v>0</v>
      </c>
      <c r="S736" s="307">
        <f t="shared" ca="1" si="340"/>
        <v>4.9930000000000021</v>
      </c>
      <c r="T736" s="304">
        <f t="shared" ca="1" si="320"/>
        <v>48.981330000000021</v>
      </c>
      <c r="U736" s="311">
        <f t="shared" ca="1" si="321"/>
        <v>0</v>
      </c>
      <c r="V736" s="306">
        <f t="shared" ca="1" si="322"/>
        <v>1.2264427340629795</v>
      </c>
      <c r="W736" s="304">
        <f t="shared" ca="1" si="323"/>
        <v>43.089799671780455</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1.1464366219062807</v>
      </c>
      <c r="AH736" s="304">
        <f t="shared" ca="1" si="347"/>
        <v>-8.630014028106185</v>
      </c>
    </row>
    <row r="737" spans="1:34" x14ac:dyDescent="0.2">
      <c r="A737" s="347">
        <f t="shared" ca="1" si="325"/>
        <v>1E-4</v>
      </c>
      <c r="B737" s="304">
        <f t="shared" ca="1" si="326"/>
        <v>33.435500000001362</v>
      </c>
      <c r="D737" s="306">
        <f t="shared" ca="1" si="327"/>
        <v>-0.71311528927301371</v>
      </c>
      <c r="E737" s="307">
        <f t="shared" ca="1" si="328"/>
        <v>-1.2094714471913459</v>
      </c>
      <c r="F737" s="304">
        <f t="shared" ca="1" si="329"/>
        <v>1.4040493571687793</v>
      </c>
      <c r="G737" s="306">
        <f t="shared" ca="1" si="330"/>
        <v>8.5987560481065763</v>
      </c>
      <c r="H737" s="307">
        <f t="shared" ca="1" si="331"/>
        <v>-103.70629768977265</v>
      </c>
      <c r="I737" s="304">
        <f t="shared" ca="1" si="332"/>
        <v>104.06216789061524</v>
      </c>
      <c r="J737" s="306">
        <f t="shared" ca="1" si="333"/>
        <v>717.43751684692904</v>
      </c>
      <c r="K737" s="307">
        <f t="shared" ca="1" si="334"/>
        <v>-11.780860245464492</v>
      </c>
      <c r="L737" s="304">
        <f t="shared" ca="1" si="319"/>
        <v>717.53423559270732</v>
      </c>
      <c r="M737" s="306">
        <f t="shared" ca="1" si="335"/>
        <v>-1.4880710519416054</v>
      </c>
      <c r="N737" s="304">
        <f t="shared" ca="1" si="336"/>
        <v>-85.26019089184669</v>
      </c>
      <c r="P737" s="310">
        <f t="shared" ca="1" si="337"/>
        <v>23</v>
      </c>
      <c r="Q737" s="304">
        <f t="shared" ca="1" si="338"/>
        <v>0</v>
      </c>
      <c r="R737" s="306">
        <f t="shared" ca="1" si="339"/>
        <v>0</v>
      </c>
      <c r="S737" s="307">
        <f t="shared" ca="1" si="340"/>
        <v>4.9930000000000021</v>
      </c>
      <c r="T737" s="304">
        <f t="shared" ca="1" si="320"/>
        <v>48.981330000000021</v>
      </c>
      <c r="U737" s="311">
        <f t="shared" ca="1" si="321"/>
        <v>0</v>
      </c>
      <c r="V737" s="306">
        <f t="shared" ca="1" si="322"/>
        <v>1.2264440059616908</v>
      </c>
      <c r="W737" s="304">
        <f t="shared" ca="1" si="323"/>
        <v>43.089939299363031</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1.1464092883253585</v>
      </c>
      <c r="AH737" s="304">
        <f t="shared" ca="1" si="347"/>
        <v>-8.6300419931464916</v>
      </c>
    </row>
    <row r="738" spans="1:34" x14ac:dyDescent="0.2">
      <c r="A738" s="347">
        <f t="shared" ca="1" si="325"/>
        <v>1E-4</v>
      </c>
      <c r="B738" s="304">
        <f t="shared" ca="1" si="326"/>
        <v>33.435600000001365</v>
      </c>
      <c r="D738" s="306">
        <f t="shared" ca="1" si="327"/>
        <v>-0.71311090043151504</v>
      </c>
      <c r="E738" s="307">
        <f t="shared" ca="1" si="328"/>
        <v>-1.2094430226617554</v>
      </c>
      <c r="F738" s="304">
        <f t="shared" ca="1" si="329"/>
        <v>1.4040226427588158</v>
      </c>
      <c r="G738" s="306">
        <f t="shared" ca="1" si="330"/>
        <v>8.5986847370165336</v>
      </c>
      <c r="H738" s="307">
        <f t="shared" ca="1" si="331"/>
        <v>-103.70641863407492</v>
      </c>
      <c r="I738" s="304">
        <f t="shared" ca="1" si="332"/>
        <v>104.06228252884233</v>
      </c>
      <c r="J738" s="306">
        <f t="shared" ca="1" si="333"/>
        <v>717.43751684692904</v>
      </c>
      <c r="K738" s="307">
        <f t="shared" ca="1" si="334"/>
        <v>-11.791230881280685</v>
      </c>
      <c r="L738" s="304">
        <f t="shared" ca="1" si="319"/>
        <v>717.53440593826804</v>
      </c>
      <c r="M738" s="306">
        <f t="shared" ca="1" si="335"/>
        <v>-1.4880718309074554</v>
      </c>
      <c r="N738" s="304">
        <f t="shared" ca="1" si="336"/>
        <v>-85.260235523302285</v>
      </c>
      <c r="P738" s="310">
        <f t="shared" ca="1" si="337"/>
        <v>23</v>
      </c>
      <c r="Q738" s="304">
        <f t="shared" ca="1" si="338"/>
        <v>0</v>
      </c>
      <c r="R738" s="306">
        <f t="shared" ca="1" si="339"/>
        <v>0</v>
      </c>
      <c r="S738" s="307">
        <f t="shared" ca="1" si="340"/>
        <v>4.9930000000000021</v>
      </c>
      <c r="T738" s="304">
        <f t="shared" ca="1" si="320"/>
        <v>48.981330000000021</v>
      </c>
      <c r="U738" s="311">
        <f t="shared" ca="1" si="321"/>
        <v>0</v>
      </c>
      <c r="V738" s="306">
        <f t="shared" ca="1" si="322"/>
        <v>1.2264452778632056</v>
      </c>
      <c r="W738" s="304">
        <f t="shared" ca="1" si="323"/>
        <v>43.090078925082011</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1.1463819551051344</v>
      </c>
      <c r="AH738" s="304">
        <f t="shared" ca="1" si="347"/>
        <v>-8.6300699578135411</v>
      </c>
    </row>
    <row r="739" spans="1:34" x14ac:dyDescent="0.2">
      <c r="A739" s="347">
        <f t="shared" ca="1" si="325"/>
        <v>1E-4</v>
      </c>
      <c r="B739" s="304">
        <f t="shared" ca="1" si="326"/>
        <v>33.435700000001368</v>
      </c>
      <c r="D739" s="306">
        <f t="shared" ca="1" si="327"/>
        <v>-0.71310651158564564</v>
      </c>
      <c r="E739" s="307">
        <f t="shared" ca="1" si="328"/>
        <v>-1.2094145985115787</v>
      </c>
      <c r="F739" s="304">
        <f t="shared" ca="1" si="329"/>
        <v>1.4039959287543435</v>
      </c>
      <c r="G739" s="306">
        <f t="shared" ca="1" si="330"/>
        <v>8.5986134263653753</v>
      </c>
      <c r="H739" s="307">
        <f t="shared" ca="1" si="331"/>
        <v>-103.70653957553478</v>
      </c>
      <c r="I739" s="304">
        <f t="shared" ca="1" si="332"/>
        <v>104.06239716433612</v>
      </c>
      <c r="J739" s="306">
        <f t="shared" ca="1" si="333"/>
        <v>717.43751684692904</v>
      </c>
      <c r="K739" s="307">
        <f t="shared" ca="1" si="334"/>
        <v>-11.801601529191165</v>
      </c>
      <c r="L739" s="304">
        <f t="shared" ca="1" si="319"/>
        <v>717.53457643387571</v>
      </c>
      <c r="M739" s="306">
        <f t="shared" ca="1" si="335"/>
        <v>-1.4880726098651291</v>
      </c>
      <c r="N739" s="304">
        <f t="shared" ca="1" si="336"/>
        <v>-85.260280154289404</v>
      </c>
      <c r="P739" s="310">
        <f t="shared" ca="1" si="337"/>
        <v>23</v>
      </c>
      <c r="Q739" s="304">
        <f t="shared" ca="1" si="338"/>
        <v>0</v>
      </c>
      <c r="R739" s="306">
        <f t="shared" ca="1" si="339"/>
        <v>0</v>
      </c>
      <c r="S739" s="307">
        <f t="shared" ca="1" si="340"/>
        <v>4.9930000000000021</v>
      </c>
      <c r="T739" s="304">
        <f t="shared" ca="1" si="320"/>
        <v>48.981330000000021</v>
      </c>
      <c r="U739" s="311">
        <f t="shared" ca="1" si="321"/>
        <v>0</v>
      </c>
      <c r="V739" s="306">
        <f t="shared" ca="1" si="322"/>
        <v>1.2264465497675234</v>
      </c>
      <c r="W739" s="304">
        <f t="shared" ca="1" si="323"/>
        <v>43.090218548937351</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1.1463546222455907</v>
      </c>
      <c r="AH739" s="304">
        <f t="shared" ca="1" si="347"/>
        <v>-8.6300979221073497</v>
      </c>
    </row>
    <row r="740" spans="1:34" x14ac:dyDescent="0.2">
      <c r="A740" s="347">
        <f t="shared" ca="1" si="325"/>
        <v>1E-4</v>
      </c>
      <c r="B740" s="304">
        <f t="shared" ca="1" si="326"/>
        <v>33.435800000001372</v>
      </c>
      <c r="D740" s="306">
        <f t="shared" ca="1" si="327"/>
        <v>-0.71310212273540585</v>
      </c>
      <c r="E740" s="307">
        <f t="shared" ca="1" si="328"/>
        <v>-1.2093861747408301</v>
      </c>
      <c r="F740" s="304">
        <f t="shared" ca="1" si="329"/>
        <v>1.4039692151553749</v>
      </c>
      <c r="G740" s="306">
        <f t="shared" ca="1" si="330"/>
        <v>8.5985421161531015</v>
      </c>
      <c r="H740" s="307">
        <f t="shared" ca="1" si="331"/>
        <v>-103.70666051415225</v>
      </c>
      <c r="I740" s="304">
        <f t="shared" ca="1" si="332"/>
        <v>104.06251179709668</v>
      </c>
      <c r="J740" s="306">
        <f t="shared" ca="1" si="333"/>
        <v>717.43751684692904</v>
      </c>
      <c r="K740" s="307">
        <f t="shared" ca="1" si="334"/>
        <v>-11.81197218919565</v>
      </c>
      <c r="L740" s="304">
        <f t="shared" ca="1" si="319"/>
        <v>717.53474707953058</v>
      </c>
      <c r="M740" s="306">
        <f t="shared" ca="1" si="335"/>
        <v>-1.4880733888146267</v>
      </c>
      <c r="N740" s="304">
        <f t="shared" ca="1" si="336"/>
        <v>-85.260324784808077</v>
      </c>
      <c r="P740" s="310">
        <f t="shared" ca="1" si="337"/>
        <v>23</v>
      </c>
      <c r="Q740" s="304">
        <f t="shared" ca="1" si="338"/>
        <v>0</v>
      </c>
      <c r="R740" s="306">
        <f t="shared" ca="1" si="339"/>
        <v>0</v>
      </c>
      <c r="S740" s="307">
        <f t="shared" ca="1" si="340"/>
        <v>4.9930000000000021</v>
      </c>
      <c r="T740" s="304">
        <f t="shared" ca="1" si="320"/>
        <v>48.981330000000021</v>
      </c>
      <c r="U740" s="311">
        <f t="shared" ca="1" si="321"/>
        <v>0</v>
      </c>
      <c r="V740" s="306">
        <f t="shared" ca="1" si="322"/>
        <v>1.2264478216746444</v>
      </c>
      <c r="W740" s="304">
        <f t="shared" ca="1" si="323"/>
        <v>43.090358170929122</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1.146327289746738</v>
      </c>
      <c r="AH740" s="304">
        <f t="shared" ca="1" si="347"/>
        <v>-8.6301258860279049</v>
      </c>
    </row>
    <row r="741" spans="1:34" x14ac:dyDescent="0.2">
      <c r="A741" s="347">
        <f t="shared" ca="1" si="325"/>
        <v>1E-4</v>
      </c>
      <c r="B741" s="304">
        <f t="shared" ca="1" si="326"/>
        <v>33.435900000001375</v>
      </c>
      <c r="D741" s="306">
        <f t="shared" ca="1" si="327"/>
        <v>-0.71309773388079711</v>
      </c>
      <c r="E741" s="307">
        <f t="shared" ca="1" si="328"/>
        <v>-1.2093577513494864</v>
      </c>
      <c r="F741" s="304">
        <f t="shared" ca="1" si="329"/>
        <v>1.403942501961891</v>
      </c>
      <c r="G741" s="306">
        <f t="shared" ca="1" si="330"/>
        <v>8.5984708063797139</v>
      </c>
      <c r="H741" s="307">
        <f t="shared" ca="1" si="331"/>
        <v>-103.70678144992738</v>
      </c>
      <c r="I741" s="304">
        <f t="shared" ca="1" si="332"/>
        <v>104.062626427124</v>
      </c>
      <c r="J741" s="306">
        <f t="shared" ca="1" si="333"/>
        <v>717.43751684692904</v>
      </c>
      <c r="K741" s="307">
        <f t="shared" ca="1" si="334"/>
        <v>-11.822342861293855</v>
      </c>
      <c r="L741" s="304">
        <f t="shared" ca="1" si="319"/>
        <v>717.53491787523319</v>
      </c>
      <c r="M741" s="306">
        <f t="shared" ca="1" si="335"/>
        <v>-1.4880741677559479</v>
      </c>
      <c r="N741" s="304">
        <f t="shared" ca="1" si="336"/>
        <v>-85.260369414858275</v>
      </c>
      <c r="P741" s="310">
        <f t="shared" ca="1" si="337"/>
        <v>23</v>
      </c>
      <c r="Q741" s="304">
        <f t="shared" ca="1" si="338"/>
        <v>0</v>
      </c>
      <c r="R741" s="306">
        <f t="shared" ca="1" si="339"/>
        <v>0</v>
      </c>
      <c r="S741" s="307">
        <f t="shared" ca="1" si="340"/>
        <v>4.9930000000000021</v>
      </c>
      <c r="T741" s="304">
        <f t="shared" ca="1" si="320"/>
        <v>48.981330000000021</v>
      </c>
      <c r="U741" s="311">
        <f t="shared" ca="1" si="321"/>
        <v>0</v>
      </c>
      <c r="V741" s="306">
        <f t="shared" ca="1" si="322"/>
        <v>1.2264490935845684</v>
      </c>
      <c r="W741" s="304">
        <f t="shared" ca="1" si="323"/>
        <v>43.090497791057281</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1.1462999576085604</v>
      </c>
      <c r="AH741" s="304">
        <f t="shared" ca="1" si="347"/>
        <v>-8.6301538495752261</v>
      </c>
    </row>
    <row r="742" spans="1:34" x14ac:dyDescent="0.2">
      <c r="A742" s="347">
        <f t="shared" ca="1" si="325"/>
        <v>1E-4</v>
      </c>
      <c r="B742" s="304">
        <f t="shared" ca="1" si="326"/>
        <v>33.436000000001378</v>
      </c>
      <c r="D742" s="306">
        <f t="shared" ca="1" si="327"/>
        <v>-0.71309334502182187</v>
      </c>
      <c r="E742" s="307">
        <f t="shared" ca="1" si="328"/>
        <v>-1.2093293283375619</v>
      </c>
      <c r="F742" s="304">
        <f t="shared" ca="1" si="329"/>
        <v>1.4039157891739054</v>
      </c>
      <c r="G742" s="306">
        <f t="shared" ca="1" si="330"/>
        <v>8.5983994970452109</v>
      </c>
      <c r="H742" s="307">
        <f t="shared" ca="1" si="331"/>
        <v>-103.70690238286021</v>
      </c>
      <c r="I742" s="304">
        <f t="shared" ca="1" si="332"/>
        <v>104.06274105441814</v>
      </c>
      <c r="J742" s="306">
        <f t="shared" ca="1" si="333"/>
        <v>717.43751684692904</v>
      </c>
      <c r="K742" s="307">
        <f t="shared" ca="1" si="334"/>
        <v>-11.832713545485495</v>
      </c>
      <c r="L742" s="304">
        <f t="shared" ca="1" si="319"/>
        <v>717.53508882098379</v>
      </c>
      <c r="M742" s="306">
        <f t="shared" ca="1" si="335"/>
        <v>-1.4880749466890935</v>
      </c>
      <c r="N742" s="304">
        <f t="shared" ca="1" si="336"/>
        <v>-85.260414044440026</v>
      </c>
      <c r="P742" s="310">
        <f t="shared" ca="1" si="337"/>
        <v>23</v>
      </c>
      <c r="Q742" s="304">
        <f t="shared" ca="1" si="338"/>
        <v>0</v>
      </c>
      <c r="R742" s="306">
        <f t="shared" ca="1" si="339"/>
        <v>0</v>
      </c>
      <c r="S742" s="307">
        <f t="shared" ca="1" si="340"/>
        <v>4.9930000000000021</v>
      </c>
      <c r="T742" s="304">
        <f t="shared" ca="1" si="320"/>
        <v>48.981330000000021</v>
      </c>
      <c r="U742" s="311">
        <f t="shared" ca="1" si="321"/>
        <v>0</v>
      </c>
      <c r="V742" s="306">
        <f t="shared" ca="1" si="322"/>
        <v>1.2264503654972954</v>
      </c>
      <c r="W742" s="304">
        <f t="shared" ca="1" si="323"/>
        <v>43.090637409321864</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1.146272625831072</v>
      </c>
      <c r="AH742" s="304">
        <f t="shared" ca="1" si="347"/>
        <v>-8.6301818127493011</v>
      </c>
    </row>
    <row r="743" spans="1:34" x14ac:dyDescent="0.2">
      <c r="A743" s="347">
        <f t="shared" ca="1" si="325"/>
        <v>1E-4</v>
      </c>
      <c r="B743" s="304">
        <f t="shared" ca="1" si="326"/>
        <v>33.436100000001382</v>
      </c>
      <c r="D743" s="306">
        <f t="shared" ca="1" si="327"/>
        <v>-0.71308895615847656</v>
      </c>
      <c r="E743" s="307">
        <f t="shared" ca="1" si="328"/>
        <v>-1.2093009057050494</v>
      </c>
      <c r="F743" s="304">
        <f t="shared" ca="1" si="329"/>
        <v>1.4038890767914105</v>
      </c>
      <c r="G743" s="306">
        <f t="shared" ca="1" si="330"/>
        <v>8.5983281881495959</v>
      </c>
      <c r="H743" s="307">
        <f t="shared" ca="1" si="331"/>
        <v>-103.70702331295078</v>
      </c>
      <c r="I743" s="304">
        <f t="shared" ca="1" si="332"/>
        <v>104.06285567897916</v>
      </c>
      <c r="J743" s="306">
        <f t="shared" ca="1" si="333"/>
        <v>717.43751684692904</v>
      </c>
      <c r="K743" s="307">
        <f t="shared" ca="1" si="334"/>
        <v>-11.843084241770285</v>
      </c>
      <c r="L743" s="304">
        <f t="shared" ca="1" si="319"/>
        <v>717.53525991678293</v>
      </c>
      <c r="M743" s="306">
        <f t="shared" ca="1" si="335"/>
        <v>-1.4880757256140629</v>
      </c>
      <c r="N743" s="304">
        <f t="shared" ca="1" si="336"/>
        <v>-85.26045867355333</v>
      </c>
      <c r="P743" s="310">
        <f t="shared" ca="1" si="337"/>
        <v>23</v>
      </c>
      <c r="Q743" s="304">
        <f t="shared" ca="1" si="338"/>
        <v>0</v>
      </c>
      <c r="R743" s="306">
        <f t="shared" ca="1" si="339"/>
        <v>0</v>
      </c>
      <c r="S743" s="307">
        <f t="shared" ca="1" si="340"/>
        <v>4.9930000000000021</v>
      </c>
      <c r="T743" s="304">
        <f t="shared" ca="1" si="320"/>
        <v>48.981330000000021</v>
      </c>
      <c r="U743" s="311">
        <f t="shared" ca="1" si="321"/>
        <v>0</v>
      </c>
      <c r="V743" s="306">
        <f t="shared" ca="1" si="322"/>
        <v>1.2264516374128254</v>
      </c>
      <c r="W743" s="304">
        <f t="shared" ca="1" si="323"/>
        <v>43.090777025722922</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1.1462452944142605</v>
      </c>
      <c r="AH743" s="304">
        <f t="shared" ca="1" si="347"/>
        <v>-8.6302097755501386</v>
      </c>
    </row>
    <row r="744" spans="1:34" x14ac:dyDescent="0.2">
      <c r="A744" s="347">
        <f t="shared" ca="1" si="325"/>
        <v>1E-4</v>
      </c>
      <c r="B744" s="304">
        <f t="shared" ca="1" si="326"/>
        <v>33.436200000001385</v>
      </c>
      <c r="D744" s="306">
        <f t="shared" ca="1" si="327"/>
        <v>-0.71308456729076763</v>
      </c>
      <c r="E744" s="307">
        <f t="shared" ca="1" si="328"/>
        <v>-1.2092724834519366</v>
      </c>
      <c r="F744" s="304">
        <f t="shared" ca="1" si="329"/>
        <v>1.4038623648143986</v>
      </c>
      <c r="G744" s="306">
        <f t="shared" ca="1" si="330"/>
        <v>8.5982568796928671</v>
      </c>
      <c r="H744" s="307">
        <f t="shared" ca="1" si="331"/>
        <v>-103.70714424019913</v>
      </c>
      <c r="I744" s="304">
        <f t="shared" ca="1" si="332"/>
        <v>104.06297030080707</v>
      </c>
      <c r="J744" s="306">
        <f t="shared" ca="1" si="333"/>
        <v>717.43751684692904</v>
      </c>
      <c r="K744" s="307">
        <f t="shared" ca="1" si="334"/>
        <v>-11.853454950147942</v>
      </c>
      <c r="L744" s="304">
        <f t="shared" ca="1" si="319"/>
        <v>717.53543116263097</v>
      </c>
      <c r="M744" s="306">
        <f t="shared" ca="1" si="335"/>
        <v>-1.4880765045308566</v>
      </c>
      <c r="N744" s="304">
        <f t="shared" ca="1" si="336"/>
        <v>-85.260503302198202</v>
      </c>
      <c r="P744" s="310">
        <f t="shared" ca="1" si="337"/>
        <v>23</v>
      </c>
      <c r="Q744" s="304">
        <f t="shared" ca="1" si="338"/>
        <v>0</v>
      </c>
      <c r="R744" s="306">
        <f t="shared" ca="1" si="339"/>
        <v>0</v>
      </c>
      <c r="S744" s="307">
        <f t="shared" ca="1" si="340"/>
        <v>4.9930000000000021</v>
      </c>
      <c r="T744" s="304">
        <f t="shared" ca="1" si="320"/>
        <v>48.981330000000021</v>
      </c>
      <c r="U744" s="311">
        <f t="shared" ca="1" si="321"/>
        <v>0</v>
      </c>
      <c r="V744" s="306">
        <f t="shared" ca="1" si="322"/>
        <v>1.2264529093311587</v>
      </c>
      <c r="W744" s="304">
        <f t="shared" ca="1" si="323"/>
        <v>43.090916640260438</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1.1462179633581169</v>
      </c>
      <c r="AH744" s="304">
        <f t="shared" ca="1" si="347"/>
        <v>-8.6302377379777493</v>
      </c>
    </row>
    <row r="745" spans="1:34" x14ac:dyDescent="0.2">
      <c r="A745" s="347">
        <f t="shared" ca="1" si="325"/>
        <v>1E-4</v>
      </c>
      <c r="B745" s="304">
        <f t="shared" ca="1" si="326"/>
        <v>33.436300000001388</v>
      </c>
      <c r="D745" s="306">
        <f t="shared" ca="1" si="327"/>
        <v>-0.71308017841869242</v>
      </c>
      <c r="E745" s="307">
        <f t="shared" ca="1" si="328"/>
        <v>-1.2092440615782252</v>
      </c>
      <c r="F745" s="304">
        <f t="shared" ca="1" si="329"/>
        <v>1.4038356532428704</v>
      </c>
      <c r="G745" s="306">
        <f t="shared" ca="1" si="330"/>
        <v>8.5981855716750246</v>
      </c>
      <c r="H745" s="307">
        <f t="shared" ca="1" si="331"/>
        <v>-103.70726516460529</v>
      </c>
      <c r="I745" s="304">
        <f t="shared" ca="1" si="332"/>
        <v>104.0630849199019</v>
      </c>
      <c r="J745" s="306">
        <f t="shared" ca="1" si="333"/>
        <v>717.43751684692904</v>
      </c>
      <c r="K745" s="307">
        <f t="shared" ca="1" si="334"/>
        <v>-11.863825670618182</v>
      </c>
      <c r="L745" s="304">
        <f t="shared" ca="1" si="319"/>
        <v>717.53560255852847</v>
      </c>
      <c r="M745" s="306">
        <f t="shared" ca="1" si="335"/>
        <v>-1.4880772834394747</v>
      </c>
      <c r="N745" s="304">
        <f t="shared" ca="1" si="336"/>
        <v>-85.260547930374642</v>
      </c>
      <c r="P745" s="310">
        <f t="shared" ca="1" si="337"/>
        <v>23</v>
      </c>
      <c r="Q745" s="304">
        <f t="shared" ca="1" si="338"/>
        <v>0</v>
      </c>
      <c r="R745" s="306">
        <f t="shared" ca="1" si="339"/>
        <v>0</v>
      </c>
      <c r="S745" s="307">
        <f t="shared" ca="1" si="340"/>
        <v>4.9930000000000021</v>
      </c>
      <c r="T745" s="304">
        <f t="shared" ca="1" si="320"/>
        <v>48.981330000000021</v>
      </c>
      <c r="U745" s="311">
        <f t="shared" ca="1" si="321"/>
        <v>0</v>
      </c>
      <c r="V745" s="306">
        <f t="shared" ca="1" si="322"/>
        <v>1.2264541812522942</v>
      </c>
      <c r="W745" s="304">
        <f t="shared" ca="1" si="323"/>
        <v>43.091056252934408</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1.1461906326626448</v>
      </c>
      <c r="AH745" s="304">
        <f t="shared" ca="1" si="347"/>
        <v>-8.6302657000321297</v>
      </c>
    </row>
    <row r="746" spans="1:34" x14ac:dyDescent="0.2">
      <c r="A746" s="347">
        <f t="shared" ca="1" si="325"/>
        <v>1E-4</v>
      </c>
      <c r="B746" s="304">
        <f t="shared" ca="1" si="326"/>
        <v>33.436400000001392</v>
      </c>
      <c r="D746" s="306">
        <f t="shared" ca="1" si="327"/>
        <v>-0.71307578954225215</v>
      </c>
      <c r="E746" s="307">
        <f t="shared" ca="1" si="328"/>
        <v>-1.2092156400839205</v>
      </c>
      <c r="F746" s="304">
        <f t="shared" ca="1" si="329"/>
        <v>1.4038089420768312</v>
      </c>
      <c r="G746" s="306">
        <f t="shared" ca="1" si="330"/>
        <v>8.5981142640960702</v>
      </c>
      <c r="H746" s="307">
        <f t="shared" ca="1" si="331"/>
        <v>-103.70738608616929</v>
      </c>
      <c r="I746" s="304">
        <f t="shared" ca="1" si="332"/>
        <v>104.0631995362637</v>
      </c>
      <c r="J746" s="306">
        <f t="shared" ca="1" si="333"/>
        <v>717.43751684692904</v>
      </c>
      <c r="K746" s="307">
        <f t="shared" ca="1" si="334"/>
        <v>-11.87419640318072</v>
      </c>
      <c r="L746" s="304">
        <f t="shared" ca="1" si="319"/>
        <v>717.53577410447554</v>
      </c>
      <c r="M746" s="306">
        <f t="shared" ca="1" si="335"/>
        <v>-1.4880780623399172</v>
      </c>
      <c r="N746" s="304">
        <f t="shared" ca="1" si="336"/>
        <v>-85.260592558082664</v>
      </c>
      <c r="P746" s="310">
        <f t="shared" ca="1" si="337"/>
        <v>23</v>
      </c>
      <c r="Q746" s="304">
        <f t="shared" ca="1" si="338"/>
        <v>0</v>
      </c>
      <c r="R746" s="306">
        <f t="shared" ca="1" si="339"/>
        <v>0</v>
      </c>
      <c r="S746" s="307">
        <f t="shared" ca="1" si="340"/>
        <v>4.9930000000000021</v>
      </c>
      <c r="T746" s="304">
        <f t="shared" ca="1" si="320"/>
        <v>48.981330000000021</v>
      </c>
      <c r="U746" s="311">
        <f t="shared" ca="1" si="321"/>
        <v>0</v>
      </c>
      <c r="V746" s="306">
        <f t="shared" ca="1" si="322"/>
        <v>1.2264554531762331</v>
      </c>
      <c r="W746" s="304">
        <f t="shared" ca="1" si="323"/>
        <v>43.091195863744893</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1.1461633023278495</v>
      </c>
      <c r="AH746" s="304">
        <f t="shared" ca="1" si="347"/>
        <v>-8.6302936617132762</v>
      </c>
    </row>
    <row r="747" spans="1:34" x14ac:dyDescent="0.2">
      <c r="A747" s="347">
        <f t="shared" ca="1" si="325"/>
        <v>1E-4</v>
      </c>
      <c r="B747" s="304">
        <f t="shared" ca="1" si="326"/>
        <v>33.436500000001395</v>
      </c>
      <c r="D747" s="306">
        <f t="shared" ca="1" si="327"/>
        <v>-0.71307140066144792</v>
      </c>
      <c r="E747" s="307">
        <f t="shared" ca="1" si="328"/>
        <v>-1.2091872189690083</v>
      </c>
      <c r="F747" s="304">
        <f t="shared" ca="1" si="329"/>
        <v>1.4037822313162691</v>
      </c>
      <c r="G747" s="306">
        <f t="shared" ca="1" si="330"/>
        <v>8.5980429569560037</v>
      </c>
      <c r="H747" s="307">
        <f t="shared" ca="1" si="331"/>
        <v>-103.70750700489118</v>
      </c>
      <c r="I747" s="304">
        <f t="shared" ca="1" si="332"/>
        <v>104.06331414989249</v>
      </c>
      <c r="J747" s="306">
        <f t="shared" ca="1" si="333"/>
        <v>717.43751684692904</v>
      </c>
      <c r="K747" s="307">
        <f t="shared" ca="1" si="334"/>
        <v>-11.884567147835273</v>
      </c>
      <c r="L747" s="304">
        <f t="shared" ca="1" si="319"/>
        <v>717.53594580047275</v>
      </c>
      <c r="M747" s="306">
        <f t="shared" ca="1" si="335"/>
        <v>-1.4880788412321844</v>
      </c>
      <c r="N747" s="304">
        <f t="shared" ca="1" si="336"/>
        <v>-85.260637185322267</v>
      </c>
      <c r="P747" s="310">
        <f t="shared" ca="1" si="337"/>
        <v>23</v>
      </c>
      <c r="Q747" s="304">
        <f t="shared" ca="1" si="338"/>
        <v>0</v>
      </c>
      <c r="R747" s="306">
        <f t="shared" ca="1" si="339"/>
        <v>0</v>
      </c>
      <c r="S747" s="307">
        <f t="shared" ca="1" si="340"/>
        <v>4.9930000000000021</v>
      </c>
      <c r="T747" s="304">
        <f t="shared" ca="1" si="320"/>
        <v>48.981330000000021</v>
      </c>
      <c r="U747" s="311">
        <f t="shared" ca="1" si="321"/>
        <v>0</v>
      </c>
      <c r="V747" s="306">
        <f t="shared" ca="1" si="322"/>
        <v>1.2264567251029748</v>
      </c>
      <c r="W747" s="304">
        <f t="shared" ca="1" si="323"/>
        <v>43.091335472691881</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1.1461359723537132</v>
      </c>
      <c r="AH747" s="304">
        <f t="shared" ca="1" si="347"/>
        <v>-8.6303216230212048</v>
      </c>
    </row>
    <row r="748" spans="1:34" x14ac:dyDescent="0.2">
      <c r="A748" s="347">
        <f t="shared" ca="1" si="325"/>
        <v>1E-4</v>
      </c>
      <c r="B748" s="304">
        <f t="shared" ca="1" si="326"/>
        <v>33.436600000001398</v>
      </c>
      <c r="D748" s="306">
        <f t="shared" ca="1" si="327"/>
        <v>-0.71306701177628073</v>
      </c>
      <c r="E748" s="307">
        <f t="shared" ca="1" si="328"/>
        <v>-1.2091587982334886</v>
      </c>
      <c r="F748" s="304">
        <f t="shared" ca="1" si="329"/>
        <v>1.4037555209611854</v>
      </c>
      <c r="G748" s="306">
        <f t="shared" ca="1" si="330"/>
        <v>8.5979716502548253</v>
      </c>
      <c r="H748" s="307">
        <f t="shared" ca="1" si="331"/>
        <v>-103.707627920771</v>
      </c>
      <c r="I748" s="304">
        <f t="shared" ca="1" si="332"/>
        <v>104.06342876078833</v>
      </c>
      <c r="J748" s="306">
        <f t="shared" ca="1" si="333"/>
        <v>717.43751684692904</v>
      </c>
      <c r="K748" s="307">
        <f t="shared" ca="1" si="334"/>
        <v>-11.894937904581557</v>
      </c>
      <c r="L748" s="304">
        <f t="shared" ca="1" si="319"/>
        <v>717.53611764652055</v>
      </c>
      <c r="M748" s="306">
        <f t="shared" ca="1" si="335"/>
        <v>-1.488079620116276</v>
      </c>
      <c r="N748" s="304">
        <f t="shared" ca="1" si="336"/>
        <v>-85.260681812093452</v>
      </c>
      <c r="P748" s="310">
        <f t="shared" ca="1" si="337"/>
        <v>23</v>
      </c>
      <c r="Q748" s="304">
        <f t="shared" ca="1" si="338"/>
        <v>0</v>
      </c>
      <c r="R748" s="306">
        <f t="shared" ca="1" si="339"/>
        <v>0</v>
      </c>
      <c r="S748" s="307">
        <f t="shared" ca="1" si="340"/>
        <v>4.9930000000000021</v>
      </c>
      <c r="T748" s="304">
        <f t="shared" ca="1" si="320"/>
        <v>48.981330000000021</v>
      </c>
      <c r="U748" s="311">
        <f t="shared" ca="1" si="321"/>
        <v>0</v>
      </c>
      <c r="V748" s="306">
        <f t="shared" ca="1" si="322"/>
        <v>1.2264579970325196</v>
      </c>
      <c r="W748" s="304">
        <f t="shared" ca="1" si="323"/>
        <v>43.091475079775385</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1.1461086427402432</v>
      </c>
      <c r="AH748" s="304">
        <f t="shared" ca="1" si="347"/>
        <v>-8.6303495839559101</v>
      </c>
    </row>
    <row r="749" spans="1:34" x14ac:dyDescent="0.2">
      <c r="A749" s="347">
        <f t="shared" ca="1" si="325"/>
        <v>1E-4</v>
      </c>
      <c r="B749" s="304">
        <f t="shared" ca="1" si="326"/>
        <v>33.436700000001402</v>
      </c>
      <c r="D749" s="306">
        <f t="shared" ca="1" si="327"/>
        <v>-0.71306262288675282</v>
      </c>
      <c r="E749" s="307">
        <f t="shared" ca="1" si="328"/>
        <v>-1.2091303778773632</v>
      </c>
      <c r="F749" s="304">
        <f t="shared" ca="1" si="329"/>
        <v>1.4037288110115822</v>
      </c>
      <c r="G749" s="306">
        <f t="shared" ca="1" si="330"/>
        <v>8.5979003439925368</v>
      </c>
      <c r="H749" s="307">
        <f t="shared" ca="1" si="331"/>
        <v>-103.70774883380879</v>
      </c>
      <c r="I749" s="304">
        <f t="shared" ca="1" si="332"/>
        <v>104.06354336895123</v>
      </c>
      <c r="J749" s="306">
        <f t="shared" ca="1" si="333"/>
        <v>717.43751684692904</v>
      </c>
      <c r="K749" s="307">
        <f t="shared" ca="1" si="334"/>
        <v>-11.905308673419286</v>
      </c>
      <c r="L749" s="304">
        <f t="shared" ca="1" si="319"/>
        <v>717.53628964261941</v>
      </c>
      <c r="M749" s="306">
        <f t="shared" ca="1" si="335"/>
        <v>-1.4880803989921927</v>
      </c>
      <c r="N749" s="304">
        <f t="shared" ca="1" si="336"/>
        <v>-85.260726438396247</v>
      </c>
      <c r="P749" s="310">
        <f t="shared" ca="1" si="337"/>
        <v>23</v>
      </c>
      <c r="Q749" s="304">
        <f t="shared" ca="1" si="338"/>
        <v>0</v>
      </c>
      <c r="R749" s="306">
        <f t="shared" ca="1" si="339"/>
        <v>0</v>
      </c>
      <c r="S749" s="307">
        <f t="shared" ca="1" si="340"/>
        <v>4.9930000000000021</v>
      </c>
      <c r="T749" s="304">
        <f t="shared" ca="1" si="320"/>
        <v>48.981330000000021</v>
      </c>
      <c r="U749" s="311">
        <f t="shared" ca="1" si="321"/>
        <v>0</v>
      </c>
      <c r="V749" s="306">
        <f t="shared" ca="1" si="322"/>
        <v>1.2264592689648672</v>
      </c>
      <c r="W749" s="304">
        <f t="shared" ca="1" si="323"/>
        <v>43.091614684995442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1.1460813134874321</v>
      </c>
      <c r="AH749" s="304">
        <f t="shared" ca="1" si="347"/>
        <v>-8.6303775445173976</v>
      </c>
    </row>
    <row r="750" spans="1:34" x14ac:dyDescent="0.2">
      <c r="A750" s="347">
        <f t="shared" ca="1" si="325"/>
        <v>1E-4</v>
      </c>
      <c r="B750" s="304">
        <f t="shared" ca="1" si="326"/>
        <v>33.436800000001405</v>
      </c>
      <c r="D750" s="306">
        <f t="shared" ca="1" si="327"/>
        <v>-0.71305823399286206</v>
      </c>
      <c r="E750" s="307">
        <f t="shared" ca="1" si="328"/>
        <v>-1.2091019579006197</v>
      </c>
      <c r="F750" s="304">
        <f t="shared" ca="1" si="329"/>
        <v>1.4037021014674484</v>
      </c>
      <c r="G750" s="306">
        <f t="shared" ca="1" si="330"/>
        <v>8.597829038169138</v>
      </c>
      <c r="H750" s="307">
        <f t="shared" ca="1" si="331"/>
        <v>-103.70786974400458</v>
      </c>
      <c r="I750" s="304">
        <f t="shared" ca="1" si="332"/>
        <v>104.06365797438127</v>
      </c>
      <c r="J750" s="306">
        <f t="shared" ca="1" si="333"/>
        <v>717.43751684692904</v>
      </c>
      <c r="K750" s="307">
        <f t="shared" ca="1" si="334"/>
        <v>-11.915679454348178</v>
      </c>
      <c r="L750" s="304">
        <f t="shared" ca="1" si="319"/>
        <v>717.53646178876954</v>
      </c>
      <c r="M750" s="306">
        <f t="shared" ca="1" si="335"/>
        <v>-1.4880811778599343</v>
      </c>
      <c r="N750" s="304">
        <f t="shared" ca="1" si="336"/>
        <v>-85.260771064230639</v>
      </c>
      <c r="P750" s="310">
        <f t="shared" ca="1" si="337"/>
        <v>23</v>
      </c>
      <c r="Q750" s="304">
        <f t="shared" ca="1" si="338"/>
        <v>0</v>
      </c>
      <c r="R750" s="306">
        <f t="shared" ca="1" si="339"/>
        <v>0</v>
      </c>
      <c r="S750" s="307">
        <f t="shared" ca="1" si="340"/>
        <v>4.9930000000000021</v>
      </c>
      <c r="T750" s="304">
        <f t="shared" ca="1" si="320"/>
        <v>48.981330000000021</v>
      </c>
      <c r="U750" s="311">
        <f t="shared" ca="1" si="321"/>
        <v>0</v>
      </c>
      <c r="V750" s="306">
        <f t="shared" ca="1" si="322"/>
        <v>1.2264605409000175</v>
      </c>
      <c r="W750" s="304">
        <f t="shared" ca="1" si="323"/>
        <v>43.091754288352064</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1.1460539845952766</v>
      </c>
      <c r="AH750" s="304">
        <f t="shared" ca="1" si="347"/>
        <v>-8.6304055047056725</v>
      </c>
    </row>
    <row r="751" spans="1:34" x14ac:dyDescent="0.2">
      <c r="A751" s="347">
        <f t="shared" ca="1" si="325"/>
        <v>1E-4</v>
      </c>
      <c r="B751" s="304">
        <f t="shared" ca="1" si="326"/>
        <v>33.436900000001408</v>
      </c>
      <c r="D751" s="306">
        <f t="shared" ca="1" si="327"/>
        <v>-0.71305384509461056</v>
      </c>
      <c r="E751" s="307">
        <f t="shared" ca="1" si="328"/>
        <v>-1.2090735383032598</v>
      </c>
      <c r="F751" s="304">
        <f t="shared" ca="1" si="329"/>
        <v>1.4036753923287866</v>
      </c>
      <c r="G751" s="306">
        <f t="shared" ca="1" si="330"/>
        <v>8.5977577327846291</v>
      </c>
      <c r="H751" s="307">
        <f t="shared" ca="1" si="331"/>
        <v>-103.70799065135841</v>
      </c>
      <c r="I751" s="304">
        <f t="shared" ca="1" si="332"/>
        <v>104.06377257707844</v>
      </c>
      <c r="J751" s="306">
        <f t="shared" ca="1" si="333"/>
        <v>717.43751684692904</v>
      </c>
      <c r="K751" s="307">
        <f t="shared" ca="1" si="334"/>
        <v>-11.926050247367947</v>
      </c>
      <c r="L751" s="304">
        <f t="shared" ca="1" si="319"/>
        <v>717.53663408497152</v>
      </c>
      <c r="M751" s="306">
        <f t="shared" ca="1" si="335"/>
        <v>-1.4880819567195007</v>
      </c>
      <c r="N751" s="304">
        <f t="shared" ca="1" si="336"/>
        <v>-85.260815689596626</v>
      </c>
      <c r="P751" s="310">
        <f t="shared" ca="1" si="337"/>
        <v>23</v>
      </c>
      <c r="Q751" s="304">
        <f t="shared" ca="1" si="338"/>
        <v>0</v>
      </c>
      <c r="R751" s="306">
        <f t="shared" ca="1" si="339"/>
        <v>0</v>
      </c>
      <c r="S751" s="307">
        <f t="shared" ca="1" si="340"/>
        <v>4.9930000000000021</v>
      </c>
      <c r="T751" s="304">
        <f t="shared" ca="1" si="320"/>
        <v>48.981330000000021</v>
      </c>
      <c r="U751" s="311">
        <f t="shared" ca="1" si="321"/>
        <v>0</v>
      </c>
      <c r="V751" s="306">
        <f t="shared" ca="1" si="322"/>
        <v>1.2264618128379703</v>
      </c>
      <c r="W751" s="304">
        <f t="shared" ca="1" si="323"/>
        <v>43.091893889845231</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1.1460266560637731</v>
      </c>
      <c r="AH751" s="304">
        <f t="shared" ca="1" si="347"/>
        <v>-8.6304334645207383</v>
      </c>
    </row>
    <row r="752" spans="1:34" x14ac:dyDescent="0.2">
      <c r="A752" s="347">
        <f t="shared" ca="1" si="325"/>
        <v>1E-4</v>
      </c>
      <c r="B752" s="304">
        <f t="shared" ca="1" si="326"/>
        <v>33.437000000001412</v>
      </c>
      <c r="D752" s="306">
        <f t="shared" ca="1" si="327"/>
        <v>-0.71304945619200133</v>
      </c>
      <c r="E752" s="307">
        <f t="shared" ca="1" si="328"/>
        <v>-1.2090451190852853</v>
      </c>
      <c r="F752" s="304">
        <f t="shared" ca="1" si="329"/>
        <v>1.4036486835955999</v>
      </c>
      <c r="G752" s="306">
        <f t="shared" ca="1" si="330"/>
        <v>8.5976864278390099</v>
      </c>
      <c r="H752" s="307">
        <f t="shared" ca="1" si="331"/>
        <v>-103.70811155587032</v>
      </c>
      <c r="I752" s="304">
        <f t="shared" ca="1" si="332"/>
        <v>104.06388717704277</v>
      </c>
      <c r="J752" s="306">
        <f t="shared" ca="1" si="333"/>
        <v>717.43751684692904</v>
      </c>
      <c r="K752" s="307">
        <f t="shared" ca="1" si="334"/>
        <v>-11.936421052478307</v>
      </c>
      <c r="L752" s="304">
        <f t="shared" ca="1" si="319"/>
        <v>717.53680653122569</v>
      </c>
      <c r="M752" s="306">
        <f t="shared" ca="1" si="335"/>
        <v>-1.4880827355708925</v>
      </c>
      <c r="N752" s="304">
        <f t="shared" ca="1" si="336"/>
        <v>-85.260860314494238</v>
      </c>
      <c r="P752" s="310">
        <f t="shared" ca="1" si="337"/>
        <v>23</v>
      </c>
      <c r="Q752" s="304">
        <f t="shared" ca="1" si="338"/>
        <v>0</v>
      </c>
      <c r="R752" s="306">
        <f t="shared" ca="1" si="339"/>
        <v>0</v>
      </c>
      <c r="S752" s="307">
        <f t="shared" ca="1" si="340"/>
        <v>4.9930000000000021</v>
      </c>
      <c r="T752" s="304">
        <f t="shared" ca="1" si="320"/>
        <v>48.981330000000021</v>
      </c>
      <c r="U752" s="311">
        <f t="shared" ca="1" si="321"/>
        <v>0</v>
      </c>
      <c r="V752" s="306">
        <f t="shared" ca="1" si="322"/>
        <v>1.2264630847787266</v>
      </c>
      <c r="W752" s="304">
        <f t="shared" ca="1" si="323"/>
        <v>43.092033489474993</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1.1459993278929304</v>
      </c>
      <c r="AH752" s="304">
        <f t="shared" ca="1" si="347"/>
        <v>-8.6304614239625899</v>
      </c>
    </row>
    <row r="753" spans="1:34" x14ac:dyDescent="0.2">
      <c r="A753" s="347">
        <f t="shared" ca="1" si="325"/>
        <v>1E-4</v>
      </c>
      <c r="B753" s="304">
        <f t="shared" ca="1" si="326"/>
        <v>33.437100000001415</v>
      </c>
      <c r="D753" s="306">
        <f t="shared" ca="1" si="327"/>
        <v>-0.71304506728503103</v>
      </c>
      <c r="E753" s="307">
        <f t="shared" ca="1" si="328"/>
        <v>-1.2090167002466856</v>
      </c>
      <c r="F753" s="304">
        <f t="shared" ca="1" si="329"/>
        <v>1.4036219752678776</v>
      </c>
      <c r="G753" s="306">
        <f t="shared" ca="1" si="330"/>
        <v>8.5976151233322806</v>
      </c>
      <c r="H753" s="307">
        <f t="shared" ca="1" si="331"/>
        <v>-103.70823245754035</v>
      </c>
      <c r="I753" s="304">
        <f t="shared" ca="1" si="332"/>
        <v>104.06400177427436</v>
      </c>
      <c r="J753" s="306">
        <f t="shared" ca="1" si="333"/>
        <v>717.43751684692904</v>
      </c>
      <c r="K753" s="307">
        <f t="shared" ca="1" si="334"/>
        <v>-11.946791869678977</v>
      </c>
      <c r="L753" s="304">
        <f t="shared" ca="1" si="319"/>
        <v>717.5369791275325</v>
      </c>
      <c r="M753" s="306">
        <f t="shared" ca="1" si="335"/>
        <v>-1.4880835144141096</v>
      </c>
      <c r="N753" s="304">
        <f t="shared" ca="1" si="336"/>
        <v>-85.260904938923488</v>
      </c>
      <c r="P753" s="310">
        <f t="shared" ca="1" si="337"/>
        <v>23</v>
      </c>
      <c r="Q753" s="304">
        <f t="shared" ca="1" si="338"/>
        <v>0</v>
      </c>
      <c r="R753" s="306">
        <f t="shared" ca="1" si="339"/>
        <v>0</v>
      </c>
      <c r="S753" s="307">
        <f t="shared" ca="1" si="340"/>
        <v>4.9930000000000021</v>
      </c>
      <c r="T753" s="304">
        <f t="shared" ca="1" si="320"/>
        <v>48.981330000000021</v>
      </c>
      <c r="U753" s="311">
        <f t="shared" ca="1" si="321"/>
        <v>0</v>
      </c>
      <c r="V753" s="306">
        <f t="shared" ca="1" si="322"/>
        <v>1.226464356722285</v>
      </c>
      <c r="W753" s="304">
        <f t="shared" ca="1" si="323"/>
        <v>43.092173087241363</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1.1459720000827307</v>
      </c>
      <c r="AH753" s="304">
        <f t="shared" ca="1" si="347"/>
        <v>-8.6304893830312395</v>
      </c>
    </row>
    <row r="754" spans="1:34" x14ac:dyDescent="0.2">
      <c r="A754" s="347">
        <f t="shared" ca="1" si="325"/>
        <v>1E-4</v>
      </c>
      <c r="B754" s="304">
        <f t="shared" ca="1" si="326"/>
        <v>33.437200000001418</v>
      </c>
      <c r="D754" s="306">
        <f t="shared" ca="1" si="327"/>
        <v>-0.71304067837370322</v>
      </c>
      <c r="E754" s="307">
        <f t="shared" ca="1" si="328"/>
        <v>-1.2089882817874589</v>
      </c>
      <c r="F754" s="304">
        <f t="shared" ca="1" si="329"/>
        <v>1.4035952673456202</v>
      </c>
      <c r="G754" s="306">
        <f t="shared" ca="1" si="330"/>
        <v>8.5975438192644429</v>
      </c>
      <c r="H754" s="307">
        <f t="shared" ca="1" si="331"/>
        <v>-103.70835335636852</v>
      </c>
      <c r="I754" s="304">
        <f t="shared" ca="1" si="332"/>
        <v>104.06411636877318</v>
      </c>
      <c r="J754" s="306">
        <f t="shared" ca="1" si="333"/>
        <v>717.43751684692904</v>
      </c>
      <c r="K754" s="307">
        <f t="shared" ca="1" si="334"/>
        <v>-11.957162698969672</v>
      </c>
      <c r="L754" s="304">
        <f t="shared" ca="1" si="319"/>
        <v>717.5371518738923</v>
      </c>
      <c r="M754" s="306">
        <f t="shared" ca="1" si="335"/>
        <v>-1.488084293249152</v>
      </c>
      <c r="N754" s="304">
        <f t="shared" ca="1" si="336"/>
        <v>-85.260949562884349</v>
      </c>
      <c r="P754" s="310">
        <f t="shared" ca="1" si="337"/>
        <v>23</v>
      </c>
      <c r="Q754" s="304">
        <f t="shared" ca="1" si="338"/>
        <v>0</v>
      </c>
      <c r="R754" s="306">
        <f t="shared" ca="1" si="339"/>
        <v>0</v>
      </c>
      <c r="S754" s="307">
        <f t="shared" ca="1" si="340"/>
        <v>4.9930000000000021</v>
      </c>
      <c r="T754" s="304">
        <f t="shared" ca="1" si="320"/>
        <v>48.981330000000021</v>
      </c>
      <c r="U754" s="311">
        <f t="shared" ca="1" si="321"/>
        <v>0</v>
      </c>
      <c r="V754" s="306">
        <f t="shared" ca="1" si="322"/>
        <v>1.2264656286686464</v>
      </c>
      <c r="W754" s="304">
        <f t="shared" ca="1" si="323"/>
        <v>43.09231268314435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1.1459446726331777</v>
      </c>
      <c r="AH754" s="304">
        <f t="shared" ca="1" si="347"/>
        <v>-8.6305173417266872</v>
      </c>
    </row>
    <row r="755" spans="1:34" x14ac:dyDescent="0.2">
      <c r="A755" s="347">
        <f t="shared" ca="1" si="325"/>
        <v>1E-4</v>
      </c>
      <c r="B755" s="304">
        <f t="shared" ca="1" si="326"/>
        <v>33.437300000001422</v>
      </c>
      <c r="D755" s="306">
        <f t="shared" ca="1" si="327"/>
        <v>-0.71303628945801789</v>
      </c>
      <c r="E755" s="307">
        <f t="shared" ca="1" si="328"/>
        <v>-1.2089598637076051</v>
      </c>
      <c r="F755" s="304">
        <f t="shared" ca="1" si="329"/>
        <v>1.4035685598288277</v>
      </c>
      <c r="G755" s="306">
        <f t="shared" ca="1" si="330"/>
        <v>8.5974725156354967</v>
      </c>
      <c r="H755" s="307">
        <f t="shared" ca="1" si="331"/>
        <v>-103.70847425235489</v>
      </c>
      <c r="I755" s="304">
        <f t="shared" ca="1" si="332"/>
        <v>104.06423096053929</v>
      </c>
      <c r="J755" s="306">
        <f t="shared" ca="1" si="333"/>
        <v>717.43751684692904</v>
      </c>
      <c r="K755" s="307">
        <f t="shared" ca="1" si="334"/>
        <v>-11.967533540350107</v>
      </c>
      <c r="L755" s="304">
        <f t="shared" ca="1" si="319"/>
        <v>717.53732477030564</v>
      </c>
      <c r="M755" s="306">
        <f t="shared" ca="1" si="335"/>
        <v>-1.4880850720760199</v>
      </c>
      <c r="N755" s="304">
        <f t="shared" ca="1" si="336"/>
        <v>-85.260994186376848</v>
      </c>
      <c r="P755" s="310">
        <f t="shared" ca="1" si="337"/>
        <v>23</v>
      </c>
      <c r="Q755" s="304">
        <f t="shared" ca="1" si="338"/>
        <v>0</v>
      </c>
      <c r="R755" s="306">
        <f t="shared" ca="1" si="339"/>
        <v>0</v>
      </c>
      <c r="S755" s="307">
        <f t="shared" ca="1" si="340"/>
        <v>4.9930000000000021</v>
      </c>
      <c r="T755" s="304">
        <f t="shared" ca="1" si="320"/>
        <v>48.981330000000021</v>
      </c>
      <c r="U755" s="311">
        <f t="shared" ca="1" si="321"/>
        <v>0</v>
      </c>
      <c r="V755" s="306">
        <f t="shared" ca="1" si="322"/>
        <v>1.2264669006178104</v>
      </c>
      <c r="W755" s="304">
        <f t="shared" ca="1" si="323"/>
        <v>43.092452277183952</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1.1459173455442695</v>
      </c>
      <c r="AH755" s="304">
        <f t="shared" ca="1" si="347"/>
        <v>-8.6305453000489347</v>
      </c>
    </row>
    <row r="756" spans="1:34" x14ac:dyDescent="0.2">
      <c r="A756" s="347">
        <f t="shared" ca="1" si="325"/>
        <v>1E-4</v>
      </c>
      <c r="B756" s="304">
        <f t="shared" ca="1" si="326"/>
        <v>33.437400000001425</v>
      </c>
      <c r="D756" s="306">
        <f t="shared" ca="1" si="327"/>
        <v>-0.7130319005379766</v>
      </c>
      <c r="E756" s="307">
        <f t="shared" ca="1" si="328"/>
        <v>-1.2089314460071225</v>
      </c>
      <c r="F756" s="304">
        <f t="shared" ca="1" si="329"/>
        <v>1.4035418527174996</v>
      </c>
      <c r="G756" s="306">
        <f t="shared" ca="1" si="330"/>
        <v>8.5974012124454422</v>
      </c>
      <c r="H756" s="307">
        <f t="shared" ca="1" si="331"/>
        <v>-103.70859514549949</v>
      </c>
      <c r="I756" s="304">
        <f t="shared" ca="1" si="332"/>
        <v>104.06434554957272</v>
      </c>
      <c r="J756" s="306">
        <f t="shared" ca="1" si="333"/>
        <v>717.43751684692904</v>
      </c>
      <c r="K756" s="307">
        <f t="shared" ca="1" si="334"/>
        <v>-11.977904393819999</v>
      </c>
      <c r="L756" s="304">
        <f t="shared" ca="1" si="319"/>
        <v>717.53749781677277</v>
      </c>
      <c r="M756" s="306">
        <f t="shared" ca="1" si="335"/>
        <v>-1.4880858508947132</v>
      </c>
      <c r="N756" s="304">
        <f t="shared" ca="1" si="336"/>
        <v>-85.261038809400986</v>
      </c>
      <c r="P756" s="310">
        <f t="shared" ca="1" si="337"/>
        <v>23</v>
      </c>
      <c r="Q756" s="304">
        <f t="shared" ca="1" si="338"/>
        <v>0</v>
      </c>
      <c r="R756" s="306">
        <f t="shared" ca="1" si="339"/>
        <v>0</v>
      </c>
      <c r="S756" s="307">
        <f t="shared" ca="1" si="340"/>
        <v>4.9930000000000021</v>
      </c>
      <c r="T756" s="304">
        <f t="shared" ca="1" si="320"/>
        <v>48.981330000000021</v>
      </c>
      <c r="U756" s="311">
        <f t="shared" ca="1" si="321"/>
        <v>0</v>
      </c>
      <c r="V756" s="306">
        <f t="shared" ca="1" si="322"/>
        <v>1.226468172569777</v>
      </c>
      <c r="W756" s="304">
        <f t="shared" ca="1" si="323"/>
        <v>43.092591869360206</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1.1458900188160026</v>
      </c>
      <c r="AH756" s="304">
        <f t="shared" ca="1" si="347"/>
        <v>-8.6305732579979839</v>
      </c>
    </row>
    <row r="757" spans="1:34" x14ac:dyDescent="0.2">
      <c r="A757" s="347">
        <f t="shared" ca="1" si="325"/>
        <v>1E-4</v>
      </c>
      <c r="B757" s="304">
        <f t="shared" ca="1" si="326"/>
        <v>33.437500000001428</v>
      </c>
      <c r="D757" s="306">
        <f t="shared" ca="1" si="327"/>
        <v>-0.71302751161358147</v>
      </c>
      <c r="E757" s="307">
        <f t="shared" ca="1" si="328"/>
        <v>-1.2089030286860041</v>
      </c>
      <c r="F757" s="304">
        <f t="shared" ca="1" si="329"/>
        <v>1.4035151460116309</v>
      </c>
      <c r="G757" s="306">
        <f t="shared" ca="1" si="330"/>
        <v>8.597329909694281</v>
      </c>
      <c r="H757" s="307">
        <f t="shared" ca="1" si="331"/>
        <v>-103.70871603580235</v>
      </c>
      <c r="I757" s="304">
        <f t="shared" ca="1" si="332"/>
        <v>104.06446013587353</v>
      </c>
      <c r="J757" s="306">
        <f t="shared" ca="1" si="333"/>
        <v>717.43751684692904</v>
      </c>
      <c r="K757" s="307">
        <f t="shared" ca="1" si="334"/>
        <v>-11.988275259379064</v>
      </c>
      <c r="L757" s="304">
        <f t="shared" ca="1" si="319"/>
        <v>717.53767101329413</v>
      </c>
      <c r="M757" s="306">
        <f t="shared" ca="1" si="335"/>
        <v>-1.4880866297052326</v>
      </c>
      <c r="N757" s="304">
        <f t="shared" ca="1" si="336"/>
        <v>-85.261083431956791</v>
      </c>
      <c r="P757" s="310">
        <f t="shared" ca="1" si="337"/>
        <v>23</v>
      </c>
      <c r="Q757" s="304">
        <f t="shared" ca="1" si="338"/>
        <v>0</v>
      </c>
      <c r="R757" s="306">
        <f t="shared" ca="1" si="339"/>
        <v>0</v>
      </c>
      <c r="S757" s="307">
        <f t="shared" ca="1" si="340"/>
        <v>4.9930000000000021</v>
      </c>
      <c r="T757" s="304">
        <f t="shared" ca="1" si="320"/>
        <v>48.981330000000021</v>
      </c>
      <c r="U757" s="311">
        <f t="shared" ca="1" si="321"/>
        <v>0</v>
      </c>
      <c r="V757" s="306">
        <f t="shared" ca="1" si="322"/>
        <v>1.2264694445245461</v>
      </c>
      <c r="W757" s="304">
        <f t="shared" ca="1" si="323"/>
        <v>43.092731459673118</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1.1458626924483735</v>
      </c>
      <c r="AH757" s="304">
        <f t="shared" ca="1" si="347"/>
        <v>-8.6306012155738401</v>
      </c>
    </row>
    <row r="758" spans="1:34" x14ac:dyDescent="0.2">
      <c r="A758" s="347">
        <f t="shared" ca="1" si="325"/>
        <v>1E-4</v>
      </c>
      <c r="B758" s="304">
        <f t="shared" ca="1" si="326"/>
        <v>33.437600000001432</v>
      </c>
      <c r="D758" s="306">
        <f t="shared" ca="1" si="327"/>
        <v>-0.71302312268482837</v>
      </c>
      <c r="E758" s="307">
        <f t="shared" ca="1" si="328"/>
        <v>-1.2088746117442479</v>
      </c>
      <c r="F758" s="304">
        <f t="shared" ca="1" si="329"/>
        <v>1.4034884397112184</v>
      </c>
      <c r="G758" s="306">
        <f t="shared" ca="1" si="330"/>
        <v>8.5972586073820132</v>
      </c>
      <c r="H758" s="307">
        <f t="shared" ca="1" si="331"/>
        <v>-103.70883692326353</v>
      </c>
      <c r="I758" s="304">
        <f t="shared" ca="1" si="332"/>
        <v>104.06457471944174</v>
      </c>
      <c r="J758" s="306">
        <f t="shared" ca="1" si="333"/>
        <v>717.43751684692904</v>
      </c>
      <c r="K758" s="307">
        <f t="shared" ca="1" si="334"/>
        <v>-11.998646137027016</v>
      </c>
      <c r="L758" s="304">
        <f t="shared" ca="1" si="319"/>
        <v>717.53784435987006</v>
      </c>
      <c r="M758" s="306">
        <f t="shared" ca="1" si="335"/>
        <v>-1.4880874085075777</v>
      </c>
      <c r="N758" s="304">
        <f t="shared" ca="1" si="336"/>
        <v>-85.261128054044235</v>
      </c>
      <c r="P758" s="310">
        <f t="shared" ca="1" si="337"/>
        <v>23</v>
      </c>
      <c r="Q758" s="304">
        <f t="shared" ca="1" si="338"/>
        <v>0</v>
      </c>
      <c r="R758" s="306">
        <f t="shared" ca="1" si="339"/>
        <v>0</v>
      </c>
      <c r="S758" s="307">
        <f t="shared" ca="1" si="340"/>
        <v>4.9930000000000021</v>
      </c>
      <c r="T758" s="304">
        <f t="shared" ca="1" si="320"/>
        <v>48.981330000000021</v>
      </c>
      <c r="U758" s="311">
        <f t="shared" ca="1" si="321"/>
        <v>0</v>
      </c>
      <c r="V758" s="306">
        <f t="shared" ca="1" si="322"/>
        <v>1.2264707164821178</v>
      </c>
      <c r="W758" s="304">
        <f t="shared" ca="1" si="323"/>
        <v>43.092871048122724</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1.1458353664413821</v>
      </c>
      <c r="AH758" s="304">
        <f t="shared" ca="1" si="347"/>
        <v>-8.6306291727765068</v>
      </c>
    </row>
    <row r="759" spans="1:34" x14ac:dyDescent="0.2">
      <c r="A759" s="347">
        <f t="shared" ca="1" si="325"/>
        <v>1E-4</v>
      </c>
      <c r="B759" s="304">
        <f t="shared" ca="1" si="326"/>
        <v>33.437700000001435</v>
      </c>
      <c r="D759" s="306">
        <f t="shared" ca="1" si="327"/>
        <v>-0.71301873375172331</v>
      </c>
      <c r="E759" s="307">
        <f t="shared" ca="1" si="328"/>
        <v>-1.2088461951818488</v>
      </c>
      <c r="F759" s="304">
        <f t="shared" ca="1" si="329"/>
        <v>1.4034617338162603</v>
      </c>
      <c r="G759" s="306">
        <f t="shared" ca="1" si="330"/>
        <v>8.5971873055086387</v>
      </c>
      <c r="H759" s="307">
        <f t="shared" ca="1" si="331"/>
        <v>-103.70895780788305</v>
      </c>
      <c r="I759" s="304">
        <f t="shared" ca="1" si="332"/>
        <v>104.06468930027738</v>
      </c>
      <c r="J759" s="306">
        <f t="shared" ca="1" si="333"/>
        <v>717.43751684692904</v>
      </c>
      <c r="K759" s="307">
        <f t="shared" ca="1" si="334"/>
        <v>-12.009017026763575</v>
      </c>
      <c r="L759" s="304">
        <f t="shared" ca="1" si="319"/>
        <v>717.53801785650126</v>
      </c>
      <c r="M759" s="306">
        <f t="shared" ca="1" si="335"/>
        <v>-1.4880881873017486</v>
      </c>
      <c r="N759" s="304">
        <f t="shared" ca="1" si="336"/>
        <v>-85.261172675663346</v>
      </c>
      <c r="P759" s="310">
        <f t="shared" ca="1" si="337"/>
        <v>23</v>
      </c>
      <c r="Q759" s="304">
        <f t="shared" ca="1" si="338"/>
        <v>0</v>
      </c>
      <c r="R759" s="306">
        <f t="shared" ca="1" si="339"/>
        <v>0</v>
      </c>
      <c r="S759" s="307">
        <f t="shared" ca="1" si="340"/>
        <v>4.9930000000000021</v>
      </c>
      <c r="T759" s="304">
        <f t="shared" ca="1" si="320"/>
        <v>48.981330000000021</v>
      </c>
      <c r="U759" s="311">
        <f t="shared" ca="1" si="321"/>
        <v>0</v>
      </c>
      <c r="V759" s="306">
        <f t="shared" ca="1" si="322"/>
        <v>1.2264719884424922</v>
      </c>
      <c r="W759" s="304">
        <f t="shared" ca="1" si="323"/>
        <v>43.093010634709017</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1.1458080407950177</v>
      </c>
      <c r="AH759" s="304">
        <f t="shared" ca="1" si="347"/>
        <v>-8.6306571296059893</v>
      </c>
    </row>
    <row r="760" spans="1:34" x14ac:dyDescent="0.2">
      <c r="A760" s="347">
        <f t="shared" ca="1" si="325"/>
        <v>1E-4</v>
      </c>
      <c r="B760" s="304">
        <f t="shared" ca="1" si="326"/>
        <v>33.437800000001438</v>
      </c>
      <c r="D760" s="306">
        <f t="shared" ca="1" si="327"/>
        <v>-0.71301434481426595</v>
      </c>
      <c r="E760" s="307">
        <f t="shared" ca="1" si="328"/>
        <v>-1.208817778998803</v>
      </c>
      <c r="F760" s="304">
        <f t="shared" ca="1" si="329"/>
        <v>1.4034350283267538</v>
      </c>
      <c r="G760" s="306">
        <f t="shared" ca="1" si="330"/>
        <v>8.5971160040741577</v>
      </c>
      <c r="H760" s="307">
        <f t="shared" ca="1" si="331"/>
        <v>-103.70907868966096</v>
      </c>
      <c r="I760" s="304">
        <f t="shared" ca="1" si="332"/>
        <v>104.06480387838049</v>
      </c>
      <c r="J760" s="306">
        <f t="shared" ca="1" si="333"/>
        <v>717.43751684692904</v>
      </c>
      <c r="K760" s="307">
        <f t="shared" ca="1" si="334"/>
        <v>-12.019387928588452</v>
      </c>
      <c r="L760" s="304">
        <f t="shared" ca="1" si="319"/>
        <v>717.53819150318782</v>
      </c>
      <c r="M760" s="306">
        <f t="shared" ca="1" si="335"/>
        <v>-1.4880889660877457</v>
      </c>
      <c r="N760" s="304">
        <f t="shared" ca="1" si="336"/>
        <v>-85.26121729681411</v>
      </c>
      <c r="P760" s="310">
        <f t="shared" ca="1" si="337"/>
        <v>23</v>
      </c>
      <c r="Q760" s="304">
        <f t="shared" ca="1" si="338"/>
        <v>0</v>
      </c>
      <c r="R760" s="306">
        <f t="shared" ca="1" si="339"/>
        <v>0</v>
      </c>
      <c r="S760" s="307">
        <f t="shared" ca="1" si="340"/>
        <v>4.9930000000000021</v>
      </c>
      <c r="T760" s="304">
        <f t="shared" ca="1" si="320"/>
        <v>48.981330000000021</v>
      </c>
      <c r="U760" s="311">
        <f t="shared" ca="1" si="321"/>
        <v>0</v>
      </c>
      <c r="V760" s="306">
        <f t="shared" ca="1" si="322"/>
        <v>1.2264732604056687</v>
      </c>
      <c r="W760" s="304">
        <f t="shared" ca="1" si="323"/>
        <v>43.093150219431998</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1.1457807155092823</v>
      </c>
      <c r="AH760" s="304">
        <f t="shared" ca="1" si="347"/>
        <v>-8.6306850860622877</v>
      </c>
    </row>
    <row r="761" spans="1:34" x14ac:dyDescent="0.2">
      <c r="A761" s="347">
        <f t="shared" ca="1" si="325"/>
        <v>1E-4</v>
      </c>
      <c r="B761" s="304">
        <f t="shared" ca="1" si="326"/>
        <v>33.437900000001441</v>
      </c>
      <c r="D761" s="306">
        <f t="shared" ca="1" si="327"/>
        <v>-0.71300995587245586</v>
      </c>
      <c r="E761" s="307">
        <f t="shared" ca="1" si="328"/>
        <v>-1.2087893631951179</v>
      </c>
      <c r="F761" s="304">
        <f t="shared" ca="1" si="329"/>
        <v>1.4034083232427048</v>
      </c>
      <c r="G761" s="306">
        <f t="shared" ca="1" si="330"/>
        <v>8.5970447030785699</v>
      </c>
      <c r="H761" s="307">
        <f t="shared" ca="1" si="331"/>
        <v>-103.70919956859727</v>
      </c>
      <c r="I761" s="304">
        <f t="shared" ca="1" si="332"/>
        <v>104.0649184537511</v>
      </c>
      <c r="J761" s="306">
        <f t="shared" ca="1" si="333"/>
        <v>717.43751684692904</v>
      </c>
      <c r="K761" s="307">
        <f t="shared" ca="1" si="334"/>
        <v>-12.029758842501366</v>
      </c>
      <c r="L761" s="304">
        <f t="shared" ca="1" si="319"/>
        <v>717.53836529993043</v>
      </c>
      <c r="M761" s="306">
        <f t="shared" ca="1" si="335"/>
        <v>-1.488089744865569</v>
      </c>
      <c r="N761" s="304">
        <f t="shared" ca="1" si="336"/>
        <v>-85.261261917496569</v>
      </c>
      <c r="P761" s="310">
        <f t="shared" ca="1" si="337"/>
        <v>23</v>
      </c>
      <c r="Q761" s="304">
        <f t="shared" ca="1" si="338"/>
        <v>0</v>
      </c>
      <c r="R761" s="306">
        <f t="shared" ca="1" si="339"/>
        <v>0</v>
      </c>
      <c r="S761" s="307">
        <f t="shared" ca="1" si="340"/>
        <v>4.9930000000000021</v>
      </c>
      <c r="T761" s="304">
        <f t="shared" ca="1" si="320"/>
        <v>48.981330000000021</v>
      </c>
      <c r="U761" s="311">
        <f t="shared" ca="1" si="321"/>
        <v>0</v>
      </c>
      <c r="V761" s="306">
        <f t="shared" ca="1" si="322"/>
        <v>1.2264745323716484</v>
      </c>
      <c r="W761" s="304">
        <f t="shared" ca="1" si="323"/>
        <v>43.093289802291729</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1.1457533905841792</v>
      </c>
      <c r="AH761" s="304">
        <f t="shared" ca="1" si="347"/>
        <v>-8.6307130421454001</v>
      </c>
    </row>
    <row r="762" spans="1:34" x14ac:dyDescent="0.2">
      <c r="A762" s="347">
        <f t="shared" ca="1" si="325"/>
        <v>1E-4</v>
      </c>
      <c r="B762" s="304">
        <f t="shared" ca="1" si="326"/>
        <v>33.438000000001445</v>
      </c>
      <c r="D762" s="306">
        <f t="shared" ca="1" si="327"/>
        <v>-0.71300556692629358</v>
      </c>
      <c r="E762" s="307">
        <f t="shared" ca="1" si="328"/>
        <v>-1.2087609477707755</v>
      </c>
      <c r="F762" s="304">
        <f t="shared" ca="1" si="329"/>
        <v>1.4033816185640984</v>
      </c>
      <c r="G762" s="306">
        <f t="shared" ca="1" si="330"/>
        <v>8.5969734025218774</v>
      </c>
      <c r="H762" s="307">
        <f t="shared" ca="1" si="331"/>
        <v>-103.70932044469205</v>
      </c>
      <c r="I762" s="304">
        <f t="shared" ca="1" si="332"/>
        <v>104.06503302638927</v>
      </c>
      <c r="J762" s="306">
        <f t="shared" ca="1" si="333"/>
        <v>717.43751684692904</v>
      </c>
      <c r="K762" s="307">
        <f t="shared" ca="1" si="334"/>
        <v>-12.04012976850203</v>
      </c>
      <c r="L762" s="304">
        <f t="shared" ca="1" si="319"/>
        <v>717.53853924672921</v>
      </c>
      <c r="M762" s="306">
        <f t="shared" ca="1" si="335"/>
        <v>-1.4880905236352187</v>
      </c>
      <c r="N762" s="304">
        <f t="shared" ca="1" si="336"/>
        <v>-85.261306537710709</v>
      </c>
      <c r="P762" s="310">
        <f t="shared" ca="1" si="337"/>
        <v>23</v>
      </c>
      <c r="Q762" s="304">
        <f t="shared" ca="1" si="338"/>
        <v>0</v>
      </c>
      <c r="R762" s="306">
        <f t="shared" ca="1" si="339"/>
        <v>0</v>
      </c>
      <c r="S762" s="307">
        <f t="shared" ca="1" si="340"/>
        <v>4.9930000000000021</v>
      </c>
      <c r="T762" s="304">
        <f t="shared" ca="1" si="320"/>
        <v>48.981330000000021</v>
      </c>
      <c r="U762" s="311">
        <f t="shared" ca="1" si="321"/>
        <v>0</v>
      </c>
      <c r="V762" s="306">
        <f t="shared" ca="1" si="322"/>
        <v>1.2264758043404302</v>
      </c>
      <c r="W762" s="304">
        <f t="shared" ca="1" si="323"/>
        <v>43.093429383288203</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1.145726066019698</v>
      </c>
      <c r="AH762" s="304">
        <f t="shared" ca="1" si="347"/>
        <v>-8.6307409978553391</v>
      </c>
    </row>
    <row r="763" spans="1:34" x14ac:dyDescent="0.2">
      <c r="A763" s="347">
        <f t="shared" ca="1" si="325"/>
        <v>1E-4</v>
      </c>
      <c r="B763" s="304">
        <f t="shared" ca="1" si="326"/>
        <v>33.438100000001448</v>
      </c>
      <c r="D763" s="306">
        <f t="shared" ca="1" si="327"/>
        <v>-0.71300117797578089</v>
      </c>
      <c r="E763" s="307">
        <f t="shared" ca="1" si="328"/>
        <v>-1.2087325327257776</v>
      </c>
      <c r="F763" s="304">
        <f t="shared" ca="1" si="329"/>
        <v>1.4033549142909374</v>
      </c>
      <c r="G763" s="306">
        <f t="shared" ca="1" si="330"/>
        <v>8.5969021024040799</v>
      </c>
      <c r="H763" s="307">
        <f t="shared" ca="1" si="331"/>
        <v>-103.70944131794532</v>
      </c>
      <c r="I763" s="304">
        <f t="shared" ca="1" si="332"/>
        <v>104.06514759629501</v>
      </c>
      <c r="J763" s="306">
        <f t="shared" ca="1" si="333"/>
        <v>717.43751684692904</v>
      </c>
      <c r="K763" s="307">
        <f t="shared" ca="1" si="334"/>
        <v>-12.050500706590162</v>
      </c>
      <c r="L763" s="304">
        <f t="shared" ca="1" si="319"/>
        <v>717.53871334358473</v>
      </c>
      <c r="M763" s="306">
        <f t="shared" ca="1" si="335"/>
        <v>-1.4880913023966946</v>
      </c>
      <c r="N763" s="304">
        <f t="shared" ca="1" si="336"/>
        <v>-85.261351157456531</v>
      </c>
      <c r="P763" s="310">
        <f t="shared" ca="1" si="337"/>
        <v>23</v>
      </c>
      <c r="Q763" s="304">
        <f t="shared" ca="1" si="338"/>
        <v>0</v>
      </c>
      <c r="R763" s="306">
        <f t="shared" ca="1" si="339"/>
        <v>0</v>
      </c>
      <c r="S763" s="307">
        <f t="shared" ca="1" si="340"/>
        <v>4.9930000000000021</v>
      </c>
      <c r="T763" s="304">
        <f t="shared" ca="1" si="320"/>
        <v>48.981330000000021</v>
      </c>
      <c r="U763" s="311">
        <f t="shared" ca="1" si="321"/>
        <v>0</v>
      </c>
      <c r="V763" s="306">
        <f t="shared" ca="1" si="322"/>
        <v>1.2264770763120145</v>
      </c>
      <c r="W763" s="304">
        <f t="shared" ca="1" si="323"/>
        <v>43.093568962421415</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1.1456987418158349</v>
      </c>
      <c r="AH763" s="304">
        <f t="shared" ca="1" si="347"/>
        <v>-8.6307689531921064</v>
      </c>
    </row>
    <row r="764" spans="1:34" x14ac:dyDescent="0.2">
      <c r="A764" s="347">
        <f t="shared" ca="1" si="325"/>
        <v>1E-4</v>
      </c>
      <c r="B764" s="304">
        <f t="shared" ca="1" si="326"/>
        <v>33.438200000001451</v>
      </c>
      <c r="D764" s="306">
        <f t="shared" ca="1" si="327"/>
        <v>-0.71299678902091879</v>
      </c>
      <c r="E764" s="307">
        <f t="shared" ca="1" si="328"/>
        <v>-1.2087041180601297</v>
      </c>
      <c r="F764" s="304">
        <f t="shared" ca="1" si="329"/>
        <v>1.403328210423227</v>
      </c>
      <c r="G764" s="306">
        <f t="shared" ca="1" si="330"/>
        <v>8.5968308027251776</v>
      </c>
      <c r="H764" s="307">
        <f t="shared" ca="1" si="331"/>
        <v>-103.70956218835713</v>
      </c>
      <c r="I764" s="304">
        <f t="shared" ca="1" si="332"/>
        <v>104.06526216346835</v>
      </c>
      <c r="J764" s="306">
        <f t="shared" ca="1" si="333"/>
        <v>717.43751684692904</v>
      </c>
      <c r="K764" s="307">
        <f t="shared" ca="1" si="334"/>
        <v>-12.060871656765476</v>
      </c>
      <c r="L764" s="304">
        <f t="shared" ca="1" si="319"/>
        <v>717.53888759049744</v>
      </c>
      <c r="M764" s="306">
        <f t="shared" ca="1" si="335"/>
        <v>-1.4880920811499971</v>
      </c>
      <c r="N764" s="304">
        <f t="shared" ca="1" si="336"/>
        <v>-85.261395776734048</v>
      </c>
      <c r="P764" s="310">
        <f t="shared" ca="1" si="337"/>
        <v>23</v>
      </c>
      <c r="Q764" s="304">
        <f t="shared" ca="1" si="338"/>
        <v>0</v>
      </c>
      <c r="R764" s="306">
        <f t="shared" ca="1" si="339"/>
        <v>0</v>
      </c>
      <c r="S764" s="307">
        <f t="shared" ca="1" si="340"/>
        <v>4.9930000000000021</v>
      </c>
      <c r="T764" s="304">
        <f t="shared" ca="1" si="320"/>
        <v>48.981330000000021</v>
      </c>
      <c r="U764" s="311">
        <f t="shared" ca="1" si="321"/>
        <v>0</v>
      </c>
      <c r="V764" s="306">
        <f t="shared" ca="1" si="322"/>
        <v>1.2264783482864012</v>
      </c>
      <c r="W764" s="304">
        <f t="shared" ca="1" si="323"/>
        <v>43.093708539691384</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1.1456714179725935</v>
      </c>
      <c r="AH764" s="304">
        <f t="shared" ca="1" si="347"/>
        <v>-8.6307969081556966</v>
      </c>
    </row>
    <row r="765" spans="1:34" x14ac:dyDescent="0.2">
      <c r="A765" s="347">
        <f t="shared" ca="1" si="325"/>
        <v>1E-4</v>
      </c>
      <c r="B765" s="304">
        <f t="shared" ca="1" si="326"/>
        <v>33.438300000001455</v>
      </c>
      <c r="D765" s="306">
        <f t="shared" ca="1" si="327"/>
        <v>-0.71299240006170794</v>
      </c>
      <c r="E765" s="307">
        <f t="shared" ca="1" si="328"/>
        <v>-1.2086757037738192</v>
      </c>
      <c r="F765" s="304">
        <f t="shared" ca="1" si="329"/>
        <v>1.4033015069609567</v>
      </c>
      <c r="G765" s="306">
        <f t="shared" ca="1" si="330"/>
        <v>8.5967595034851723</v>
      </c>
      <c r="H765" s="307">
        <f t="shared" ca="1" si="331"/>
        <v>-103.7096830559275</v>
      </c>
      <c r="I765" s="304">
        <f t="shared" ca="1" si="332"/>
        <v>104.06537672790937</v>
      </c>
      <c r="J765" s="306">
        <f t="shared" ca="1" si="333"/>
        <v>717.43751684692904</v>
      </c>
      <c r="K765" s="307">
        <f t="shared" ca="1" si="334"/>
        <v>-12.071242619027691</v>
      </c>
      <c r="L765" s="304">
        <f t="shared" ca="1" si="319"/>
        <v>717.53906198746768</v>
      </c>
      <c r="M765" s="306">
        <f t="shared" ca="1" si="335"/>
        <v>-1.4880928598951264</v>
      </c>
      <c r="N765" s="304">
        <f t="shared" ca="1" si="336"/>
        <v>-85.261440395543261</v>
      </c>
      <c r="P765" s="310">
        <f t="shared" ca="1" si="337"/>
        <v>23</v>
      </c>
      <c r="Q765" s="304">
        <f t="shared" ca="1" si="338"/>
        <v>0</v>
      </c>
      <c r="R765" s="306">
        <f t="shared" ca="1" si="339"/>
        <v>0</v>
      </c>
      <c r="S765" s="307">
        <f t="shared" ca="1" si="340"/>
        <v>4.9930000000000021</v>
      </c>
      <c r="T765" s="304">
        <f t="shared" ca="1" si="320"/>
        <v>48.981330000000021</v>
      </c>
      <c r="U765" s="311">
        <f t="shared" ca="1" si="321"/>
        <v>0</v>
      </c>
      <c r="V765" s="306">
        <f t="shared" ca="1" si="322"/>
        <v>1.2264796202635904</v>
      </c>
      <c r="W765" s="304">
        <f t="shared" ca="1" si="323"/>
        <v>43.093848115098176</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1.1456440944899668</v>
      </c>
      <c r="AH765" s="304">
        <f t="shared" ca="1" si="347"/>
        <v>-8.6308248627461186</v>
      </c>
    </row>
    <row r="766" spans="1:34" x14ac:dyDescent="0.2">
      <c r="A766" s="347">
        <f t="shared" ca="1" si="325"/>
        <v>1E-4</v>
      </c>
      <c r="B766" s="304">
        <f t="shared" ca="1" si="326"/>
        <v>33.438400000001458</v>
      </c>
      <c r="D766" s="306">
        <f t="shared" ca="1" si="327"/>
        <v>-0.71298801109814836</v>
      </c>
      <c r="E766" s="307">
        <f t="shared" ca="1" si="328"/>
        <v>-1.2086472898668426</v>
      </c>
      <c r="F766" s="304">
        <f t="shared" ca="1" si="329"/>
        <v>1.4032748039041236</v>
      </c>
      <c r="G766" s="306">
        <f t="shared" ca="1" si="330"/>
        <v>8.596688204684062</v>
      </c>
      <c r="H766" s="307">
        <f t="shared" ca="1" si="331"/>
        <v>-103.70980392065648</v>
      </c>
      <c r="I766" s="304">
        <f t="shared" ca="1" si="332"/>
        <v>104.06549128961805</v>
      </c>
      <c r="J766" s="306">
        <f t="shared" ca="1" si="333"/>
        <v>717.43751684692904</v>
      </c>
      <c r="K766" s="307">
        <f t="shared" ca="1" si="334"/>
        <v>-12.08161359337652</v>
      </c>
      <c r="L766" s="304">
        <f t="shared" ca="1" si="319"/>
        <v>717.5392365344959</v>
      </c>
      <c r="M766" s="306">
        <f t="shared" ca="1" si="335"/>
        <v>-1.4880936386320822</v>
      </c>
      <c r="N766" s="304">
        <f t="shared" ca="1" si="336"/>
        <v>-85.261485013884183</v>
      </c>
      <c r="P766" s="310">
        <f t="shared" ca="1" si="337"/>
        <v>23</v>
      </c>
      <c r="Q766" s="304">
        <f t="shared" ca="1" si="338"/>
        <v>0</v>
      </c>
      <c r="R766" s="306">
        <f t="shared" ca="1" si="339"/>
        <v>0</v>
      </c>
      <c r="S766" s="307">
        <f t="shared" ca="1" si="340"/>
        <v>4.9930000000000021</v>
      </c>
      <c r="T766" s="304">
        <f t="shared" ca="1" si="320"/>
        <v>48.981330000000021</v>
      </c>
      <c r="U766" s="311">
        <f t="shared" ca="1" si="321"/>
        <v>0</v>
      </c>
      <c r="V766" s="306">
        <f t="shared" ca="1" si="322"/>
        <v>1.2264808922435819</v>
      </c>
      <c r="W766" s="304">
        <f t="shared" ca="1" si="323"/>
        <v>43.093987688641732</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1.1456167713679513</v>
      </c>
      <c r="AH766" s="304">
        <f t="shared" ca="1" si="347"/>
        <v>-8.6308528169633796</v>
      </c>
    </row>
    <row r="767" spans="1:34" x14ac:dyDescent="0.2">
      <c r="A767" s="347">
        <f t="shared" ca="1" si="325"/>
        <v>1E-4</v>
      </c>
      <c r="B767" s="304">
        <f t="shared" ca="1" si="326"/>
        <v>33.438500000001461</v>
      </c>
      <c r="D767" s="306">
        <f t="shared" ca="1" si="327"/>
        <v>-0.71298362213024313</v>
      </c>
      <c r="E767" s="307">
        <f t="shared" ca="1" si="328"/>
        <v>-1.2086188763392052</v>
      </c>
      <c r="F767" s="304">
        <f t="shared" ca="1" si="329"/>
        <v>1.4032481012527342</v>
      </c>
      <c r="G767" s="306">
        <f t="shared" ca="1" si="330"/>
        <v>8.5966169063218487</v>
      </c>
      <c r="H767" s="307">
        <f t="shared" ca="1" si="331"/>
        <v>-103.70992478254412</v>
      </c>
      <c r="I767" s="304">
        <f t="shared" ca="1" si="332"/>
        <v>104.06560584859446</v>
      </c>
      <c r="J767" s="306">
        <f t="shared" ca="1" si="333"/>
        <v>717.43751684692904</v>
      </c>
      <c r="K767" s="307">
        <f t="shared" ca="1" si="334"/>
        <v>-12.09198457981168</v>
      </c>
      <c r="L767" s="304">
        <f t="shared" ca="1" si="319"/>
        <v>717.53941123158245</v>
      </c>
      <c r="M767" s="306">
        <f t="shared" ca="1" si="335"/>
        <v>-1.488094417360865</v>
      </c>
      <c r="N767" s="304">
        <f t="shared" ca="1" si="336"/>
        <v>-85.261529631756829</v>
      </c>
      <c r="P767" s="310">
        <f t="shared" ca="1" si="337"/>
        <v>23</v>
      </c>
      <c r="Q767" s="304">
        <f t="shared" ca="1" si="338"/>
        <v>0</v>
      </c>
      <c r="R767" s="306">
        <f t="shared" ca="1" si="339"/>
        <v>0</v>
      </c>
      <c r="S767" s="307">
        <f t="shared" ca="1" si="340"/>
        <v>4.9930000000000021</v>
      </c>
      <c r="T767" s="304">
        <f t="shared" ca="1" si="320"/>
        <v>48.981330000000021</v>
      </c>
      <c r="U767" s="311">
        <f t="shared" ca="1" si="321"/>
        <v>0</v>
      </c>
      <c r="V767" s="306">
        <f t="shared" ca="1" si="322"/>
        <v>1.2264821642263757</v>
      </c>
      <c r="W767" s="304">
        <f t="shared" ca="1" si="323"/>
        <v>43.094127260322111</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1.1455894486065468</v>
      </c>
      <c r="AH767" s="304">
        <f t="shared" ca="1" si="347"/>
        <v>-8.6308807708074742</v>
      </c>
    </row>
    <row r="768" spans="1:34" x14ac:dyDescent="0.2">
      <c r="A768" s="347">
        <f t="shared" ca="1" si="325"/>
        <v>1E-4</v>
      </c>
      <c r="B768" s="304">
        <f t="shared" ca="1" si="326"/>
        <v>33.438600000001465</v>
      </c>
      <c r="D768" s="306">
        <f t="shared" ca="1" si="327"/>
        <v>-0.7129792331579905</v>
      </c>
      <c r="E768" s="307">
        <f t="shared" ca="1" si="328"/>
        <v>-1.2085904631908981</v>
      </c>
      <c r="F768" s="304">
        <f t="shared" ca="1" si="329"/>
        <v>1.4032213990067803</v>
      </c>
      <c r="G768" s="306">
        <f t="shared" ca="1" si="330"/>
        <v>8.5965456083985323</v>
      </c>
      <c r="H768" s="307">
        <f t="shared" ca="1" si="331"/>
        <v>-103.71004564159044</v>
      </c>
      <c r="I768" s="304">
        <f t="shared" ca="1" si="332"/>
        <v>104.06572040483863</v>
      </c>
      <c r="J768" s="306">
        <f t="shared" ca="1" si="333"/>
        <v>717.43751684692904</v>
      </c>
      <c r="K768" s="307">
        <f t="shared" ca="1" si="334"/>
        <v>-12.102355578332887</v>
      </c>
      <c r="L768" s="304">
        <f t="shared" ca="1" si="319"/>
        <v>717.53958607872778</v>
      </c>
      <c r="M768" s="306">
        <f t="shared" ca="1" si="335"/>
        <v>-1.488095196081475</v>
      </c>
      <c r="N768" s="304">
        <f t="shared" ca="1" si="336"/>
        <v>-85.2615742491612</v>
      </c>
      <c r="P768" s="310">
        <f t="shared" ca="1" si="337"/>
        <v>23</v>
      </c>
      <c r="Q768" s="304">
        <f t="shared" ca="1" si="338"/>
        <v>0</v>
      </c>
      <c r="R768" s="306">
        <f t="shared" ca="1" si="339"/>
        <v>0</v>
      </c>
      <c r="S768" s="307">
        <f t="shared" ca="1" si="340"/>
        <v>4.9930000000000021</v>
      </c>
      <c r="T768" s="304">
        <f t="shared" ca="1" si="320"/>
        <v>48.981330000000021</v>
      </c>
      <c r="U768" s="311">
        <f t="shared" ca="1" si="321"/>
        <v>0</v>
      </c>
      <c r="V768" s="306">
        <f t="shared" ca="1" si="322"/>
        <v>1.2264834362119716</v>
      </c>
      <c r="W768" s="304">
        <f t="shared" ca="1" si="323"/>
        <v>43.094266830139318</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1.1455621262057534</v>
      </c>
      <c r="AH768" s="304">
        <f t="shared" ca="1" si="347"/>
        <v>-8.6309087242784077</v>
      </c>
    </row>
    <row r="769" spans="1:34" x14ac:dyDescent="0.2">
      <c r="A769" s="347">
        <f t="shared" ca="1" si="325"/>
        <v>1E-4</v>
      </c>
      <c r="B769" s="304">
        <f t="shared" ca="1" si="326"/>
        <v>33.438700000001468</v>
      </c>
      <c r="D769" s="306">
        <f t="shared" ca="1" si="327"/>
        <v>-0.71297484418139068</v>
      </c>
      <c r="E769" s="307">
        <f t="shared" ca="1" si="328"/>
        <v>-1.2085620504219161</v>
      </c>
      <c r="F769" s="304">
        <f t="shared" ca="1" si="329"/>
        <v>1.4031946971662572</v>
      </c>
      <c r="G769" s="306">
        <f t="shared" ca="1" si="330"/>
        <v>8.5964743109141146</v>
      </c>
      <c r="H769" s="307">
        <f t="shared" ca="1" si="331"/>
        <v>-103.71016649779548</v>
      </c>
      <c r="I769" s="304">
        <f t="shared" ca="1" si="332"/>
        <v>104.06583495835061</v>
      </c>
      <c r="J769" s="306">
        <f t="shared" ca="1" si="333"/>
        <v>717.43751684692904</v>
      </c>
      <c r="K769" s="307">
        <f t="shared" ca="1" si="334"/>
        <v>-12.112726588939855</v>
      </c>
      <c r="L769" s="304">
        <f t="shared" ca="1" si="319"/>
        <v>717.53976107593235</v>
      </c>
      <c r="M769" s="306">
        <f t="shared" ca="1" si="335"/>
        <v>-1.4880959747939118</v>
      </c>
      <c r="N769" s="304">
        <f t="shared" ca="1" si="336"/>
        <v>-85.26161886609728</v>
      </c>
      <c r="P769" s="310">
        <f t="shared" ca="1" si="337"/>
        <v>23</v>
      </c>
      <c r="Q769" s="304">
        <f t="shared" ca="1" si="338"/>
        <v>0</v>
      </c>
      <c r="R769" s="306">
        <f t="shared" ca="1" si="339"/>
        <v>0</v>
      </c>
      <c r="S769" s="307">
        <f t="shared" ca="1" si="340"/>
        <v>4.9930000000000021</v>
      </c>
      <c r="T769" s="304">
        <f t="shared" ca="1" si="320"/>
        <v>48.981330000000021</v>
      </c>
      <c r="U769" s="311">
        <f t="shared" ca="1" si="321"/>
        <v>0</v>
      </c>
      <c r="V769" s="306">
        <f t="shared" ca="1" si="322"/>
        <v>1.22648470820037</v>
      </c>
      <c r="W769" s="304">
        <f t="shared" ca="1" si="323"/>
        <v>43.09440639809339</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1.1455348041655622</v>
      </c>
      <c r="AH769" s="304">
        <f t="shared" ca="1" si="347"/>
        <v>-8.6309366773761873</v>
      </c>
    </row>
    <row r="770" spans="1:34" x14ac:dyDescent="0.2">
      <c r="A770" s="347">
        <f t="shared" ca="1" si="325"/>
        <v>1E-4</v>
      </c>
      <c r="B770" s="304">
        <f t="shared" ca="1" si="326"/>
        <v>33.438800000001471</v>
      </c>
      <c r="D770" s="306">
        <f t="shared" ca="1" si="327"/>
        <v>-0.71297045520044933</v>
      </c>
      <c r="E770" s="307">
        <f t="shared" ca="1" si="328"/>
        <v>-1.2085336380322591</v>
      </c>
      <c r="F770" s="304">
        <f t="shared" ca="1" si="329"/>
        <v>1.403167995731168</v>
      </c>
      <c r="G770" s="306">
        <f t="shared" ca="1" si="330"/>
        <v>8.5964030138685938</v>
      </c>
      <c r="H770" s="307">
        <f t="shared" ca="1" si="331"/>
        <v>-103.71028735115928</v>
      </c>
      <c r="I770" s="304">
        <f t="shared" ca="1" si="332"/>
        <v>104.06594950913041</v>
      </c>
      <c r="J770" s="306">
        <f t="shared" ca="1" si="333"/>
        <v>717.43751684692904</v>
      </c>
      <c r="K770" s="307">
        <f t="shared" ca="1" si="334"/>
        <v>-12.123097611632303</v>
      </c>
      <c r="L770" s="304">
        <f t="shared" ca="1" si="319"/>
        <v>717.53993622319638</v>
      </c>
      <c r="M770" s="306">
        <f t="shared" ca="1" si="335"/>
        <v>-1.4880967534981759</v>
      </c>
      <c r="N770" s="304">
        <f t="shared" ca="1" si="336"/>
        <v>-85.261663482565098</v>
      </c>
      <c r="P770" s="310">
        <f t="shared" ca="1" si="337"/>
        <v>23</v>
      </c>
      <c r="Q770" s="304">
        <f t="shared" ca="1" si="338"/>
        <v>0</v>
      </c>
      <c r="R770" s="306">
        <f t="shared" ca="1" si="339"/>
        <v>0</v>
      </c>
      <c r="S770" s="307">
        <f t="shared" ca="1" si="340"/>
        <v>4.9930000000000021</v>
      </c>
      <c r="T770" s="304">
        <f t="shared" ca="1" si="320"/>
        <v>48.981330000000021</v>
      </c>
      <c r="U770" s="311">
        <f t="shared" ca="1" si="321"/>
        <v>0</v>
      </c>
      <c r="V770" s="306">
        <f t="shared" ca="1" si="322"/>
        <v>1.2264859801915704</v>
      </c>
      <c r="W770" s="304">
        <f t="shared" ca="1" si="323"/>
        <v>43.094545964184299</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1.1455074824859697</v>
      </c>
      <c r="AH770" s="304">
        <f t="shared" ca="1" si="347"/>
        <v>-8.6309646301008165</v>
      </c>
    </row>
    <row r="771" spans="1:34" x14ac:dyDescent="0.2">
      <c r="A771" s="347">
        <f t="shared" ca="1" si="325"/>
        <v>1E-4</v>
      </c>
      <c r="B771" s="304">
        <f t="shared" ca="1" si="326"/>
        <v>33.438900000001475</v>
      </c>
      <c r="D771" s="306">
        <f t="shared" ca="1" si="327"/>
        <v>-0.71296606621516179</v>
      </c>
      <c r="E771" s="307">
        <f t="shared" ca="1" si="328"/>
        <v>-1.2085052260219253</v>
      </c>
      <c r="F771" s="304">
        <f t="shared" ca="1" si="329"/>
        <v>1.4031412947015092</v>
      </c>
      <c r="G771" s="306">
        <f t="shared" ca="1" si="330"/>
        <v>8.5963317172619718</v>
      </c>
      <c r="H771" s="307">
        <f t="shared" ca="1" si="331"/>
        <v>-103.71040820168189</v>
      </c>
      <c r="I771" s="304">
        <f t="shared" ca="1" si="332"/>
        <v>104.06606405717807</v>
      </c>
      <c r="J771" s="306">
        <f t="shared" ca="1" si="333"/>
        <v>717.43751684692904</v>
      </c>
      <c r="K771" s="307">
        <f t="shared" ca="1" si="334"/>
        <v>-12.133468646409945</v>
      </c>
      <c r="L771" s="304">
        <f t="shared" ca="1" si="319"/>
        <v>717.54011152052055</v>
      </c>
      <c r="M771" s="306">
        <f t="shared" ca="1" si="335"/>
        <v>-1.4880975321942673</v>
      </c>
      <c r="N771" s="304">
        <f t="shared" ca="1" si="336"/>
        <v>-85.261708098564668</v>
      </c>
      <c r="P771" s="310">
        <f t="shared" ca="1" si="337"/>
        <v>23</v>
      </c>
      <c r="Q771" s="304">
        <f t="shared" ca="1" si="338"/>
        <v>0</v>
      </c>
      <c r="R771" s="306">
        <f t="shared" ca="1" si="339"/>
        <v>0</v>
      </c>
      <c r="S771" s="307">
        <f t="shared" ca="1" si="340"/>
        <v>4.9930000000000021</v>
      </c>
      <c r="T771" s="304">
        <f t="shared" ca="1" si="320"/>
        <v>48.981330000000021</v>
      </c>
      <c r="U771" s="311">
        <f t="shared" ca="1" si="321"/>
        <v>0</v>
      </c>
      <c r="V771" s="306">
        <f t="shared" ca="1" si="322"/>
        <v>1.2264872521855734</v>
      </c>
      <c r="W771" s="304">
        <f t="shared" ca="1" si="323"/>
        <v>43.0946855284121</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1.1454801611669811</v>
      </c>
      <c r="AH771" s="304">
        <f t="shared" ca="1" si="347"/>
        <v>-8.63099258245229</v>
      </c>
    </row>
    <row r="772" spans="1:34" x14ac:dyDescent="0.2">
      <c r="A772" s="347">
        <f t="shared" ca="1" si="325"/>
        <v>1E-4</v>
      </c>
      <c r="B772" s="304">
        <f t="shared" ca="1" si="326"/>
        <v>33.439000000001478</v>
      </c>
      <c r="D772" s="306">
        <f t="shared" ca="1" si="327"/>
        <v>-0.71296167722553272</v>
      </c>
      <c r="E772" s="307">
        <f t="shared" ca="1" si="328"/>
        <v>-1.2084768143909077</v>
      </c>
      <c r="F772" s="304">
        <f t="shared" ca="1" si="329"/>
        <v>1.4031145940772767</v>
      </c>
      <c r="G772" s="306">
        <f t="shared" ca="1" si="330"/>
        <v>8.5962604210942484</v>
      </c>
      <c r="H772" s="307">
        <f t="shared" ca="1" si="331"/>
        <v>-103.71052904936333</v>
      </c>
      <c r="I772" s="304">
        <f t="shared" ca="1" si="332"/>
        <v>104.06617860249365</v>
      </c>
      <c r="J772" s="306">
        <f t="shared" ca="1" si="333"/>
        <v>717.43751684692904</v>
      </c>
      <c r="K772" s="307">
        <f t="shared" ca="1" si="334"/>
        <v>-12.143839693272497</v>
      </c>
      <c r="L772" s="304">
        <f t="shared" ref="L772:L835" ca="1" si="348">SQRT(pos_x^2+pos_z^2)</f>
        <v>717.54028696790499</v>
      </c>
      <c r="M772" s="306">
        <f t="shared" ca="1" si="335"/>
        <v>-1.4880983108821864</v>
      </c>
      <c r="N772" s="304">
        <f t="shared" ca="1" si="336"/>
        <v>-85.261752714095977</v>
      </c>
      <c r="P772" s="310">
        <f t="shared" ca="1" si="337"/>
        <v>23</v>
      </c>
      <c r="Q772" s="304">
        <f t="shared" ca="1" si="338"/>
        <v>0</v>
      </c>
      <c r="R772" s="306">
        <f t="shared" ca="1" si="339"/>
        <v>0</v>
      </c>
      <c r="S772" s="307">
        <f t="shared" ca="1" si="340"/>
        <v>4.9930000000000021</v>
      </c>
      <c r="T772" s="304">
        <f t="shared" ref="T772:T835" ca="1" si="349">m*g</f>
        <v>48.981330000000021</v>
      </c>
      <c r="U772" s="311">
        <f t="shared" ref="U772:U835" ca="1" si="350">IF(pos_xz&lt;L_rampe,Poids*COS(Beta),0)</f>
        <v>0</v>
      </c>
      <c r="V772" s="306">
        <f t="shared" ref="V772:V835" ca="1" si="351">Rho_moyen*(20000-Alt_rampe-pos_z)/(20000+Alt_rampe+pos_z)</f>
        <v>1.2264885241823784</v>
      </c>
      <c r="W772" s="304">
        <f t="shared" ref="W772:W835" ca="1" si="352">1/2*Rho*Sref*Cx*vit_xz^2</f>
        <v>43.094825090776801</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1.1454528402085842</v>
      </c>
      <c r="AH772" s="304">
        <f t="shared" ca="1" si="347"/>
        <v>-8.6310205344306201</v>
      </c>
    </row>
    <row r="773" spans="1:34" x14ac:dyDescent="0.2">
      <c r="A773" s="347">
        <f t="shared" ref="A773:A836" ca="1" si="354">IF(B772+0.01&lt;=T_ini+ROUNDUP(Temps_fin_propu,0), 0.01, IF(K772&gt;0, 0.1, 0.0001))</f>
        <v>1E-4</v>
      </c>
      <c r="B773" s="304">
        <f t="shared" ref="B773:B836" ca="1" si="355">B772+pas</f>
        <v>33.439100000001481</v>
      </c>
      <c r="D773" s="306">
        <f t="shared" ref="D773:D836" ca="1" si="356">IF(AND(L772&lt;L_rampe,Poussee&lt;Poids*SIN(M772)),0,(-W772+Poussee)/m*COS(M772)-U772/m*SIN(M772))</f>
        <v>-0.71295728823155968</v>
      </c>
      <c r="E773" s="307">
        <f t="shared" ref="E773:E836" ca="1" si="357">IF(AND(L772&lt;L_rampe,Poussee&lt;Poids*SIN(M772)),0,(-W772+Poussee)/m*SIN(M772)+U772/m*COS(M772)-Poids/m)</f>
        <v>-1.2084484031392044</v>
      </c>
      <c r="F773" s="304">
        <f t="shared" ref="F773:F836" ca="1" si="358">SQRT(acc_x^2+acc_z^2)</f>
        <v>1.4030878938584683</v>
      </c>
      <c r="G773" s="306">
        <f t="shared" ref="G773:G836" ca="1" si="359">G772+acc_x*pas</f>
        <v>8.5961891253654255</v>
      </c>
      <c r="H773" s="307">
        <f t="shared" ref="H773:H836" ca="1" si="360">H772+acc_z*pas</f>
        <v>-103.71064989420364</v>
      </c>
      <c r="I773" s="304">
        <f t="shared" ref="I773:I836" ca="1" si="361">SQRT(vit_x^2+vit_z^2)</f>
        <v>104.06629314507715</v>
      </c>
      <c r="J773" s="306">
        <f t="shared" ref="J773:J836" ca="1" si="362">J772+0.5*(vit_x+G772)*pas*(K772&gt;=0)</f>
        <v>717.43751684692904</v>
      </c>
      <c r="K773" s="307">
        <f t="shared" ref="K773:K836" ca="1" si="363">K772+0.5*(vit_z+H772)*pas</f>
        <v>-12.154210752219676</v>
      </c>
      <c r="L773" s="304">
        <f t="shared" ca="1" si="348"/>
        <v>717.54046256535037</v>
      </c>
      <c r="M773" s="306">
        <f t="shared" ref="M773:M836" ca="1" si="364">IF(AND(L772&gt;L_rampe,G773&gt;0),ATAN2(G773,H773),$M$4)</f>
        <v>-1.4880990895619328</v>
      </c>
      <c r="N773" s="304">
        <f t="shared" ref="N773:N836" ca="1" si="365">DEGREES(Beta)</f>
        <v>-85.261797329159052</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4.9930000000000021</v>
      </c>
      <c r="T773" s="304">
        <f t="shared" ca="1" si="349"/>
        <v>48.981330000000021</v>
      </c>
      <c r="U773" s="311">
        <f t="shared" ca="1" si="350"/>
        <v>0</v>
      </c>
      <c r="V773" s="306">
        <f t="shared" ca="1" si="351"/>
        <v>1.2264897961819856</v>
      </c>
      <c r="W773" s="304">
        <f t="shared" ca="1" si="352"/>
        <v>43.094964651278396</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1.1454255196107805</v>
      </c>
      <c r="AH773" s="304">
        <f t="shared" ref="AH773:AH836" ca="1" si="376">IF(AND(L772&lt;L_rampe,Poussee&lt;Poids*SIN(M772)), g*SIN(M772), (-W772+Poussee)/m)</f>
        <v>-8.631048486035807</v>
      </c>
    </row>
    <row r="774" spans="1:34" x14ac:dyDescent="0.2">
      <c r="A774" s="347">
        <f t="shared" ca="1" si="354"/>
        <v>1E-4</v>
      </c>
      <c r="B774" s="304">
        <f t="shared" ca="1" si="355"/>
        <v>33.439200000001485</v>
      </c>
      <c r="D774" s="306">
        <f t="shared" ca="1" si="356"/>
        <v>-0.71295289923324623</v>
      </c>
      <c r="E774" s="307">
        <f t="shared" ca="1" si="357"/>
        <v>-1.2084199922668155</v>
      </c>
      <c r="F774" s="304">
        <f t="shared" ca="1" si="358"/>
        <v>1.4030611940450857</v>
      </c>
      <c r="G774" s="306">
        <f t="shared" ca="1" si="359"/>
        <v>8.596117830075503</v>
      </c>
      <c r="H774" s="307">
        <f t="shared" ca="1" si="360"/>
        <v>-103.71077073620287</v>
      </c>
      <c r="I774" s="304">
        <f t="shared" ca="1" si="361"/>
        <v>104.06640768492865</v>
      </c>
      <c r="J774" s="306">
        <f t="shared" ca="1" si="362"/>
        <v>717.43751684692904</v>
      </c>
      <c r="K774" s="307">
        <f t="shared" ca="1" si="363"/>
        <v>-12.164581823251195</v>
      </c>
      <c r="L774" s="304">
        <f t="shared" ca="1" si="348"/>
        <v>717.54063831285691</v>
      </c>
      <c r="M774" s="306">
        <f t="shared" ca="1" si="364"/>
        <v>-1.4880998682335069</v>
      </c>
      <c r="N774" s="304">
        <f t="shared" ca="1" si="365"/>
        <v>-85.261841943753865</v>
      </c>
      <c r="P774" s="310">
        <f t="shared" ca="1" si="366"/>
        <v>23</v>
      </c>
      <c r="Q774" s="304">
        <f t="shared" ca="1" si="367"/>
        <v>0</v>
      </c>
      <c r="R774" s="306">
        <f t="shared" ca="1" si="368"/>
        <v>0</v>
      </c>
      <c r="S774" s="307">
        <f t="shared" ca="1" si="369"/>
        <v>4.9930000000000021</v>
      </c>
      <c r="T774" s="304">
        <f t="shared" ca="1" si="349"/>
        <v>48.981330000000021</v>
      </c>
      <c r="U774" s="311">
        <f t="shared" ca="1" si="350"/>
        <v>0</v>
      </c>
      <c r="V774" s="306">
        <f t="shared" ca="1" si="351"/>
        <v>1.2264910681843948</v>
      </c>
      <c r="W774" s="304">
        <f t="shared" ca="1" si="352"/>
        <v>43.095104209916911</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1.1453981993735702</v>
      </c>
      <c r="AH774" s="304">
        <f t="shared" ca="1" si="376"/>
        <v>-8.6310764372678506</v>
      </c>
    </row>
    <row r="775" spans="1:34" x14ac:dyDescent="0.2">
      <c r="A775" s="347">
        <f t="shared" ca="1" si="354"/>
        <v>1E-4</v>
      </c>
      <c r="B775" s="304">
        <f t="shared" ca="1" si="355"/>
        <v>33.439300000001488</v>
      </c>
      <c r="D775" s="306">
        <f t="shared" ca="1" si="356"/>
        <v>-0.71294851023059258</v>
      </c>
      <c r="E775" s="307">
        <f t="shared" ca="1" si="357"/>
        <v>-1.2083915817737374</v>
      </c>
      <c r="F775" s="304">
        <f t="shared" ca="1" si="358"/>
        <v>1.4030344946371263</v>
      </c>
      <c r="G775" s="306">
        <f t="shared" ca="1" si="359"/>
        <v>8.5960465352244793</v>
      </c>
      <c r="H775" s="307">
        <f t="shared" ca="1" si="360"/>
        <v>-103.71089157536105</v>
      </c>
      <c r="I775" s="304">
        <f t="shared" ca="1" si="361"/>
        <v>104.06652222204814</v>
      </c>
      <c r="J775" s="306">
        <f t="shared" ca="1" si="362"/>
        <v>717.43751684692904</v>
      </c>
      <c r="K775" s="307">
        <f t="shared" ca="1" si="363"/>
        <v>-12.174952906366773</v>
      </c>
      <c r="L775" s="304">
        <f t="shared" ca="1" si="348"/>
        <v>717.5408142104252</v>
      </c>
      <c r="M775" s="306">
        <f t="shared" ca="1" si="364"/>
        <v>-1.4881006468969089</v>
      </c>
      <c r="N775" s="304">
        <f t="shared" ca="1" si="365"/>
        <v>-85.261886557880459</v>
      </c>
      <c r="P775" s="310">
        <f t="shared" ca="1" si="366"/>
        <v>23</v>
      </c>
      <c r="Q775" s="304">
        <f t="shared" ca="1" si="367"/>
        <v>0</v>
      </c>
      <c r="R775" s="306">
        <f t="shared" ca="1" si="368"/>
        <v>0</v>
      </c>
      <c r="S775" s="307">
        <f t="shared" ca="1" si="369"/>
        <v>4.9930000000000021</v>
      </c>
      <c r="T775" s="304">
        <f t="shared" ca="1" si="349"/>
        <v>48.981330000000021</v>
      </c>
      <c r="U775" s="311">
        <f t="shared" ca="1" si="350"/>
        <v>0</v>
      </c>
      <c r="V775" s="306">
        <f t="shared" ca="1" si="351"/>
        <v>1.2264923401896064</v>
      </c>
      <c r="W775" s="304">
        <f t="shared" ca="1" si="352"/>
        <v>43.09524376669237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1.1453708794969462</v>
      </c>
      <c r="AH775" s="304">
        <f t="shared" ca="1" si="376"/>
        <v>-8.6311043881267562</v>
      </c>
    </row>
    <row r="776" spans="1:34" x14ac:dyDescent="0.2">
      <c r="A776" s="347">
        <f t="shared" ca="1" si="354"/>
        <v>1E-4</v>
      </c>
      <c r="B776" s="304">
        <f t="shared" ca="1" si="355"/>
        <v>33.439400000001491</v>
      </c>
      <c r="D776" s="306">
        <f t="shared" ca="1" si="356"/>
        <v>-0.71294412122359851</v>
      </c>
      <c r="E776" s="307">
        <f t="shared" ca="1" si="357"/>
        <v>-1.208363171659963</v>
      </c>
      <c r="F776" s="304">
        <f t="shared" ca="1" si="358"/>
        <v>1.4030077956345839</v>
      </c>
      <c r="G776" s="306">
        <f t="shared" ca="1" si="359"/>
        <v>8.5959752408123578</v>
      </c>
      <c r="H776" s="307">
        <f t="shared" ca="1" si="360"/>
        <v>-103.71101241167821</v>
      </c>
      <c r="I776" s="304">
        <f t="shared" ca="1" si="361"/>
        <v>104.0666367564357</v>
      </c>
      <c r="J776" s="306">
        <f t="shared" ca="1" si="362"/>
        <v>717.43751684692904</v>
      </c>
      <c r="K776" s="307">
        <f t="shared" ca="1" si="363"/>
        <v>-12.185324001566125</v>
      </c>
      <c r="L776" s="304">
        <f t="shared" ca="1" si="348"/>
        <v>717.54099025805533</v>
      </c>
      <c r="M776" s="306">
        <f t="shared" ca="1" si="364"/>
        <v>-1.4881014255521388</v>
      </c>
      <c r="N776" s="304">
        <f t="shared" ca="1" si="365"/>
        <v>-85.261931171538833</v>
      </c>
      <c r="P776" s="310">
        <f t="shared" ca="1" si="366"/>
        <v>23</v>
      </c>
      <c r="Q776" s="304">
        <f t="shared" ca="1" si="367"/>
        <v>0</v>
      </c>
      <c r="R776" s="306">
        <f t="shared" ca="1" si="368"/>
        <v>0</v>
      </c>
      <c r="S776" s="307">
        <f t="shared" ca="1" si="369"/>
        <v>4.9930000000000021</v>
      </c>
      <c r="T776" s="304">
        <f t="shared" ca="1" si="349"/>
        <v>48.981330000000021</v>
      </c>
      <c r="U776" s="311">
        <f t="shared" ca="1" si="350"/>
        <v>0</v>
      </c>
      <c r="V776" s="306">
        <f t="shared" ca="1" si="351"/>
        <v>1.22649361219762</v>
      </c>
      <c r="W776" s="304">
        <f t="shared" ca="1" si="352"/>
        <v>43.095383321604807</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1.1453435599809101</v>
      </c>
      <c r="AH776" s="304">
        <f t="shared" ca="1" si="376"/>
        <v>-8.6311323386125274</v>
      </c>
    </row>
    <row r="777" spans="1:34" x14ac:dyDescent="0.2">
      <c r="A777" s="347">
        <f t="shared" ca="1" si="354"/>
        <v>1E-4</v>
      </c>
      <c r="B777" s="304">
        <f t="shared" ca="1" si="355"/>
        <v>33.439500000001495</v>
      </c>
      <c r="D777" s="306">
        <f t="shared" ca="1" si="356"/>
        <v>-0.71293973221226636</v>
      </c>
      <c r="E777" s="307">
        <f t="shared" ca="1" si="357"/>
        <v>-1.2083347619254852</v>
      </c>
      <c r="F777" s="304">
        <f t="shared" ca="1" si="358"/>
        <v>1.4029810970374537</v>
      </c>
      <c r="G777" s="306">
        <f t="shared" ca="1" si="359"/>
        <v>8.5959039468391367</v>
      </c>
      <c r="H777" s="307">
        <f t="shared" ca="1" si="360"/>
        <v>-103.7111332451544</v>
      </c>
      <c r="I777" s="304">
        <f t="shared" ca="1" si="361"/>
        <v>104.06675128809131</v>
      </c>
      <c r="J777" s="306">
        <f t="shared" ca="1" si="362"/>
        <v>717.43751684692904</v>
      </c>
      <c r="K777" s="307">
        <f t="shared" ca="1" si="363"/>
        <v>-12.195695108848966</v>
      </c>
      <c r="L777" s="304">
        <f t="shared" ca="1" si="348"/>
        <v>717.54116645574811</v>
      </c>
      <c r="M777" s="306">
        <f t="shared" ca="1" si="364"/>
        <v>-1.4881022041991967</v>
      </c>
      <c r="N777" s="304">
        <f t="shared" ca="1" si="365"/>
        <v>-85.261975784728975</v>
      </c>
      <c r="P777" s="310">
        <f t="shared" ca="1" si="366"/>
        <v>23</v>
      </c>
      <c r="Q777" s="304">
        <f t="shared" ca="1" si="367"/>
        <v>0</v>
      </c>
      <c r="R777" s="306">
        <f t="shared" ca="1" si="368"/>
        <v>0</v>
      </c>
      <c r="S777" s="307">
        <f t="shared" ca="1" si="369"/>
        <v>4.9930000000000021</v>
      </c>
      <c r="T777" s="304">
        <f t="shared" ca="1" si="349"/>
        <v>48.981330000000021</v>
      </c>
      <c r="U777" s="311">
        <f t="shared" ca="1" si="350"/>
        <v>0</v>
      </c>
      <c r="V777" s="306">
        <f t="shared" ca="1" si="351"/>
        <v>1.2264948842084358</v>
      </c>
      <c r="W777" s="304">
        <f t="shared" ca="1" si="352"/>
        <v>43.095522874654172</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1.1453162408254478</v>
      </c>
      <c r="AH777" s="304">
        <f t="shared" ca="1" si="376"/>
        <v>-8.631160288725173</v>
      </c>
    </row>
    <row r="778" spans="1:34" x14ac:dyDescent="0.2">
      <c r="A778" s="347">
        <f t="shared" ca="1" si="354"/>
        <v>1E-4</v>
      </c>
      <c r="B778" s="304">
        <f t="shared" ca="1" si="355"/>
        <v>33.439600000001498</v>
      </c>
      <c r="D778" s="306">
        <f t="shared" ca="1" si="356"/>
        <v>-0.7129353431965948</v>
      </c>
      <c r="E778" s="307">
        <f t="shared" ca="1" si="357"/>
        <v>-1.2083063525703164</v>
      </c>
      <c r="F778" s="304">
        <f t="shared" ca="1" si="358"/>
        <v>1.402954398845746</v>
      </c>
      <c r="G778" s="306">
        <f t="shared" ca="1" si="359"/>
        <v>8.5958326533048179</v>
      </c>
      <c r="H778" s="307">
        <f t="shared" ca="1" si="360"/>
        <v>-103.71125407578965</v>
      </c>
      <c r="I778" s="304">
        <f t="shared" ca="1" si="361"/>
        <v>104.06686581701506</v>
      </c>
      <c r="J778" s="306">
        <f t="shared" ca="1" si="362"/>
        <v>717.43751684692904</v>
      </c>
      <c r="K778" s="307">
        <f t="shared" ca="1" si="363"/>
        <v>-12.206066228215013</v>
      </c>
      <c r="L778" s="304">
        <f t="shared" ca="1" si="348"/>
        <v>717.54134280350365</v>
      </c>
      <c r="M778" s="306">
        <f t="shared" ca="1" si="364"/>
        <v>-1.4881029828380827</v>
      </c>
      <c r="N778" s="304">
        <f t="shared" ca="1" si="365"/>
        <v>-85.262020397450911</v>
      </c>
      <c r="P778" s="310">
        <f t="shared" ca="1" si="366"/>
        <v>23</v>
      </c>
      <c r="Q778" s="304">
        <f t="shared" ca="1" si="367"/>
        <v>0</v>
      </c>
      <c r="R778" s="306">
        <f t="shared" ca="1" si="368"/>
        <v>0</v>
      </c>
      <c r="S778" s="307">
        <f t="shared" ca="1" si="369"/>
        <v>4.9930000000000021</v>
      </c>
      <c r="T778" s="304">
        <f t="shared" ca="1" si="349"/>
        <v>48.981330000000021</v>
      </c>
      <c r="U778" s="311">
        <f t="shared" ca="1" si="350"/>
        <v>0</v>
      </c>
      <c r="V778" s="306">
        <f t="shared" ca="1" si="351"/>
        <v>1.2264961562220533</v>
      </c>
      <c r="W778" s="304">
        <f t="shared" ca="1" si="352"/>
        <v>43.09566242584053</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1.1452889220305718</v>
      </c>
      <c r="AH778" s="304">
        <f t="shared" ca="1" si="376"/>
        <v>-8.6311882384646808</v>
      </c>
    </row>
    <row r="779" spans="1:34" x14ac:dyDescent="0.2">
      <c r="A779" s="347">
        <f t="shared" ca="1" si="354"/>
        <v>1E-4</v>
      </c>
      <c r="B779" s="304">
        <f t="shared" ca="1" si="355"/>
        <v>33.439700000001501</v>
      </c>
      <c r="D779" s="306">
        <f t="shared" ca="1" si="356"/>
        <v>-0.7129309541765867</v>
      </c>
      <c r="E779" s="307">
        <f t="shared" ca="1" si="357"/>
        <v>-1.2082779435944389</v>
      </c>
      <c r="F779" s="304">
        <f t="shared" ca="1" si="358"/>
        <v>1.4029277010594468</v>
      </c>
      <c r="G779" s="306">
        <f t="shared" ca="1" si="359"/>
        <v>8.5957613602093996</v>
      </c>
      <c r="H779" s="307">
        <f t="shared" ca="1" si="360"/>
        <v>-103.71137490358402</v>
      </c>
      <c r="I779" s="304">
        <f t="shared" ca="1" si="361"/>
        <v>104.06698034320696</v>
      </c>
      <c r="J779" s="306">
        <f t="shared" ca="1" si="362"/>
        <v>717.43751684692904</v>
      </c>
      <c r="K779" s="307">
        <f t="shared" ca="1" si="363"/>
        <v>-12.216437359663981</v>
      </c>
      <c r="L779" s="304">
        <f t="shared" ca="1" si="348"/>
        <v>717.54151930132252</v>
      </c>
      <c r="M779" s="306">
        <f t="shared" ca="1" si="364"/>
        <v>-1.4881037614687969</v>
      </c>
      <c r="N779" s="304">
        <f t="shared" ca="1" si="365"/>
        <v>-85.262065009704628</v>
      </c>
      <c r="P779" s="310">
        <f t="shared" ca="1" si="366"/>
        <v>23</v>
      </c>
      <c r="Q779" s="304">
        <f t="shared" ca="1" si="367"/>
        <v>0</v>
      </c>
      <c r="R779" s="306">
        <f t="shared" ca="1" si="368"/>
        <v>0</v>
      </c>
      <c r="S779" s="307">
        <f t="shared" ca="1" si="369"/>
        <v>4.9930000000000021</v>
      </c>
      <c r="T779" s="304">
        <f t="shared" ca="1" si="349"/>
        <v>48.981330000000021</v>
      </c>
      <c r="U779" s="311">
        <f t="shared" ca="1" si="350"/>
        <v>0</v>
      </c>
      <c r="V779" s="306">
        <f t="shared" ca="1" si="351"/>
        <v>1.2264974282384726</v>
      </c>
      <c r="W779" s="304">
        <f t="shared" ca="1" si="352"/>
        <v>43.095801975163887</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1.1452616035962713</v>
      </c>
      <c r="AH779" s="304">
        <f t="shared" ca="1" si="376"/>
        <v>-8.6312161878310665</v>
      </c>
    </row>
    <row r="780" spans="1:34" x14ac:dyDescent="0.2">
      <c r="A780" s="347">
        <f t="shared" ca="1" si="354"/>
        <v>1E-4</v>
      </c>
      <c r="B780" s="304">
        <f t="shared" ca="1" si="355"/>
        <v>33.439800000001505</v>
      </c>
      <c r="D780" s="306">
        <f t="shared" ca="1" si="356"/>
        <v>-0.71292656515224351</v>
      </c>
      <c r="E780" s="307">
        <f t="shared" ca="1" si="357"/>
        <v>-1.2082495349978579</v>
      </c>
      <c r="F780" s="304">
        <f t="shared" ca="1" si="358"/>
        <v>1.4029010036785619</v>
      </c>
      <c r="G780" s="306">
        <f t="shared" ca="1" si="359"/>
        <v>8.5956900675528836</v>
      </c>
      <c r="H780" s="307">
        <f t="shared" ca="1" si="360"/>
        <v>-103.71149572853751</v>
      </c>
      <c r="I780" s="304">
        <f t="shared" ca="1" si="361"/>
        <v>104.06709486666706</v>
      </c>
      <c r="J780" s="306">
        <f t="shared" ca="1" si="362"/>
        <v>717.43751684692904</v>
      </c>
      <c r="K780" s="307">
        <f t="shared" ca="1" si="363"/>
        <v>-12.226808503195587</v>
      </c>
      <c r="L780" s="304">
        <f t="shared" ca="1" si="348"/>
        <v>717.54169594920506</v>
      </c>
      <c r="M780" s="306">
        <f t="shared" ca="1" si="364"/>
        <v>-1.4881045400913395</v>
      </c>
      <c r="N780" s="304">
        <f t="shared" ca="1" si="365"/>
        <v>-85.262109621490168</v>
      </c>
      <c r="P780" s="310">
        <f t="shared" ca="1" si="366"/>
        <v>23</v>
      </c>
      <c r="Q780" s="304">
        <f t="shared" ca="1" si="367"/>
        <v>0</v>
      </c>
      <c r="R780" s="306">
        <f t="shared" ca="1" si="368"/>
        <v>0</v>
      </c>
      <c r="S780" s="307">
        <f t="shared" ca="1" si="369"/>
        <v>4.9930000000000021</v>
      </c>
      <c r="T780" s="304">
        <f t="shared" ca="1" si="349"/>
        <v>48.981330000000021</v>
      </c>
      <c r="U780" s="311">
        <f t="shared" ca="1" si="350"/>
        <v>0</v>
      </c>
      <c r="V780" s="306">
        <f t="shared" ca="1" si="351"/>
        <v>1.2264987002576944</v>
      </c>
      <c r="W780" s="304">
        <f t="shared" ca="1" si="352"/>
        <v>43.09594152262428</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1.1452342855225464</v>
      </c>
      <c r="AH780" s="304">
        <f t="shared" ca="1" si="376"/>
        <v>-8.6312441368243285</v>
      </c>
    </row>
    <row r="781" spans="1:34" x14ac:dyDescent="0.2">
      <c r="A781" s="347">
        <f t="shared" ca="1" si="354"/>
        <v>1E-4</v>
      </c>
      <c r="B781" s="304">
        <f t="shared" ca="1" si="355"/>
        <v>33.439900000001508</v>
      </c>
      <c r="D781" s="306">
        <f t="shared" ca="1" si="356"/>
        <v>-0.71292217612356334</v>
      </c>
      <c r="E781" s="307">
        <f t="shared" ca="1" si="357"/>
        <v>-1.2082211267805647</v>
      </c>
      <c r="F781" s="304">
        <f t="shared" ca="1" si="358"/>
        <v>1.4028743067030824</v>
      </c>
      <c r="G781" s="306">
        <f t="shared" ca="1" si="359"/>
        <v>8.5956187753352715</v>
      </c>
      <c r="H781" s="307">
        <f t="shared" ca="1" si="360"/>
        <v>-103.71161655065019</v>
      </c>
      <c r="I781" s="304">
        <f t="shared" ca="1" si="361"/>
        <v>104.06720938739539</v>
      </c>
      <c r="J781" s="306">
        <f t="shared" ca="1" si="362"/>
        <v>717.43751684692904</v>
      </c>
      <c r="K781" s="307">
        <f t="shared" ca="1" si="363"/>
        <v>-12.237179658809547</v>
      </c>
      <c r="L781" s="304">
        <f t="shared" ca="1" si="348"/>
        <v>717.54187274715173</v>
      </c>
      <c r="M781" s="306">
        <f t="shared" ca="1" si="364"/>
        <v>-1.4881053187057107</v>
      </c>
      <c r="N781" s="304">
        <f t="shared" ca="1" si="365"/>
        <v>-85.262154232807504</v>
      </c>
      <c r="P781" s="310">
        <f t="shared" ca="1" si="366"/>
        <v>23</v>
      </c>
      <c r="Q781" s="304">
        <f t="shared" ca="1" si="367"/>
        <v>0</v>
      </c>
      <c r="R781" s="306">
        <f t="shared" ca="1" si="368"/>
        <v>0</v>
      </c>
      <c r="S781" s="307">
        <f t="shared" ca="1" si="369"/>
        <v>4.9930000000000021</v>
      </c>
      <c r="T781" s="304">
        <f t="shared" ca="1" si="349"/>
        <v>48.981330000000021</v>
      </c>
      <c r="U781" s="311">
        <f t="shared" ca="1" si="350"/>
        <v>0</v>
      </c>
      <c r="V781" s="306">
        <f t="shared" ca="1" si="351"/>
        <v>1.2264999722797176</v>
      </c>
      <c r="W781" s="304">
        <f t="shared" ca="1" si="352"/>
        <v>43.096081068221686</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1.1452069678093881</v>
      </c>
      <c r="AH781" s="304">
        <f t="shared" ca="1" si="376"/>
        <v>-8.6312720854444738</v>
      </c>
    </row>
    <row r="782" spans="1:34" x14ac:dyDescent="0.2">
      <c r="A782" s="347">
        <f t="shared" ca="1" si="354"/>
        <v>1E-4</v>
      </c>
      <c r="B782" s="304">
        <f t="shared" ca="1" si="355"/>
        <v>33.440000000001511</v>
      </c>
      <c r="D782" s="306">
        <f t="shared" ca="1" si="356"/>
        <v>-0.71291778709054809</v>
      </c>
      <c r="E782" s="307">
        <f t="shared" ca="1" si="357"/>
        <v>-1.2081927189425574</v>
      </c>
      <c r="F782" s="304">
        <f t="shared" ca="1" si="358"/>
        <v>1.4028476101330085</v>
      </c>
      <c r="G782" s="306">
        <f t="shared" ca="1" si="359"/>
        <v>8.5955474835565617</v>
      </c>
      <c r="H782" s="307">
        <f t="shared" ca="1" si="360"/>
        <v>-103.71173736992209</v>
      </c>
      <c r="I782" s="304">
        <f t="shared" ca="1" si="361"/>
        <v>104.06732390539199</v>
      </c>
      <c r="J782" s="306">
        <f t="shared" ca="1" si="362"/>
        <v>717.43751684692904</v>
      </c>
      <c r="K782" s="307">
        <f t="shared" ca="1" si="363"/>
        <v>-12.247550826505575</v>
      </c>
      <c r="L782" s="304">
        <f t="shared" ca="1" si="348"/>
        <v>717.54204969516275</v>
      </c>
      <c r="M782" s="306">
        <f t="shared" ca="1" si="364"/>
        <v>-1.4881060973119105</v>
      </c>
      <c r="N782" s="304">
        <f t="shared" ca="1" si="365"/>
        <v>-85.262198843656648</v>
      </c>
      <c r="P782" s="310">
        <f t="shared" ca="1" si="366"/>
        <v>23</v>
      </c>
      <c r="Q782" s="304">
        <f t="shared" ca="1" si="367"/>
        <v>0</v>
      </c>
      <c r="R782" s="306">
        <f t="shared" ca="1" si="368"/>
        <v>0</v>
      </c>
      <c r="S782" s="307">
        <f t="shared" ca="1" si="369"/>
        <v>4.9930000000000021</v>
      </c>
      <c r="T782" s="304">
        <f t="shared" ca="1" si="349"/>
        <v>48.981330000000021</v>
      </c>
      <c r="U782" s="311">
        <f t="shared" ca="1" si="350"/>
        <v>0</v>
      </c>
      <c r="V782" s="306">
        <f t="shared" ca="1" si="351"/>
        <v>1.2265012443045431</v>
      </c>
      <c r="W782" s="304">
        <f t="shared" ca="1" si="352"/>
        <v>43.096220611956142</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1.1451796504567984</v>
      </c>
      <c r="AH782" s="304">
        <f t="shared" ca="1" si="376"/>
        <v>-8.6313000336915024</v>
      </c>
    </row>
    <row r="783" spans="1:34" x14ac:dyDescent="0.2">
      <c r="A783" s="347">
        <f t="shared" ca="1" si="354"/>
        <v>1E-4</v>
      </c>
      <c r="B783" s="304">
        <f t="shared" ca="1" si="355"/>
        <v>33.440100000001515</v>
      </c>
      <c r="D783" s="306">
        <f t="shared" ca="1" si="356"/>
        <v>-0.71291339805319942</v>
      </c>
      <c r="E783" s="307">
        <f t="shared" ca="1" si="357"/>
        <v>-1.2081643114838361</v>
      </c>
      <c r="F783" s="304">
        <f t="shared" ca="1" si="358"/>
        <v>1.4028209139683407</v>
      </c>
      <c r="G783" s="306">
        <f t="shared" ca="1" si="359"/>
        <v>8.595476192216756</v>
      </c>
      <c r="H783" s="307">
        <f t="shared" ca="1" si="360"/>
        <v>-103.71185818635324</v>
      </c>
      <c r="I783" s="304">
        <f t="shared" ca="1" si="361"/>
        <v>104.06743842065687</v>
      </c>
      <c r="J783" s="306">
        <f t="shared" ca="1" si="362"/>
        <v>717.43751684692904</v>
      </c>
      <c r="K783" s="307">
        <f t="shared" ca="1" si="363"/>
        <v>-12.257922006283389</v>
      </c>
      <c r="L783" s="304">
        <f t="shared" ca="1" si="348"/>
        <v>717.5422267932388</v>
      </c>
      <c r="M783" s="306">
        <f t="shared" ca="1" si="364"/>
        <v>-1.488106875909939</v>
      </c>
      <c r="N783" s="304">
        <f t="shared" ca="1" si="365"/>
        <v>-85.262243454037616</v>
      </c>
      <c r="P783" s="310">
        <f t="shared" ca="1" si="366"/>
        <v>23</v>
      </c>
      <c r="Q783" s="304">
        <f t="shared" ca="1" si="367"/>
        <v>0</v>
      </c>
      <c r="R783" s="306">
        <f t="shared" ca="1" si="368"/>
        <v>0</v>
      </c>
      <c r="S783" s="307">
        <f t="shared" ca="1" si="369"/>
        <v>4.9930000000000021</v>
      </c>
      <c r="T783" s="304">
        <f t="shared" ca="1" si="349"/>
        <v>48.981330000000021</v>
      </c>
      <c r="U783" s="311">
        <f t="shared" ca="1" si="350"/>
        <v>0</v>
      </c>
      <c r="V783" s="306">
        <f t="shared" ca="1" si="351"/>
        <v>1.2265025163321706</v>
      </c>
      <c r="W783" s="304">
        <f t="shared" ca="1" si="352"/>
        <v>43.096360153827668</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1.1451523334647771</v>
      </c>
      <c r="AH783" s="304">
        <f t="shared" ca="1" si="376"/>
        <v>-8.6313279815654163</v>
      </c>
    </row>
    <row r="784" spans="1:34" x14ac:dyDescent="0.2">
      <c r="A784" s="347">
        <f t="shared" ca="1" si="354"/>
        <v>1E-4</v>
      </c>
      <c r="B784" s="304">
        <f t="shared" ca="1" si="355"/>
        <v>33.440200000001518</v>
      </c>
      <c r="D784" s="306">
        <f t="shared" ca="1" si="356"/>
        <v>-0.71290900901151733</v>
      </c>
      <c r="E784" s="307">
        <f t="shared" ca="1" si="357"/>
        <v>-1.2081359044043918</v>
      </c>
      <c r="F784" s="304">
        <f t="shared" ca="1" si="358"/>
        <v>1.402794218209072</v>
      </c>
      <c r="G784" s="306">
        <f t="shared" ca="1" si="359"/>
        <v>8.5954049013158542</v>
      </c>
      <c r="H784" s="307">
        <f t="shared" ca="1" si="360"/>
        <v>-103.71197899994368</v>
      </c>
      <c r="I784" s="304">
        <f t="shared" ca="1" si="361"/>
        <v>104.0675529331901</v>
      </c>
      <c r="J784" s="306">
        <f t="shared" ca="1" si="362"/>
        <v>717.43751684692904</v>
      </c>
      <c r="K784" s="307">
        <f t="shared" ca="1" si="363"/>
        <v>-12.268293198142704</v>
      </c>
      <c r="L784" s="304">
        <f t="shared" ca="1" si="348"/>
        <v>717.54240404138011</v>
      </c>
      <c r="M784" s="306">
        <f t="shared" ca="1" si="364"/>
        <v>-1.4881076544997962</v>
      </c>
      <c r="N784" s="304">
        <f t="shared" ca="1" si="365"/>
        <v>-85.262288063950407</v>
      </c>
      <c r="P784" s="310">
        <f t="shared" ca="1" si="366"/>
        <v>23</v>
      </c>
      <c r="Q784" s="304">
        <f t="shared" ca="1" si="367"/>
        <v>0</v>
      </c>
      <c r="R784" s="306">
        <f t="shared" ca="1" si="368"/>
        <v>0</v>
      </c>
      <c r="S784" s="307">
        <f t="shared" ca="1" si="369"/>
        <v>4.9930000000000021</v>
      </c>
      <c r="T784" s="304">
        <f t="shared" ca="1" si="349"/>
        <v>48.981330000000021</v>
      </c>
      <c r="U784" s="311">
        <f t="shared" ca="1" si="350"/>
        <v>0</v>
      </c>
      <c r="V784" s="306">
        <f t="shared" ca="1" si="351"/>
        <v>1.2265037883625998</v>
      </c>
      <c r="W784" s="304">
        <f t="shared" ca="1" si="352"/>
        <v>43.096499693836257</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1.1451250168333136</v>
      </c>
      <c r="AH784" s="304">
        <f t="shared" ca="1" si="376"/>
        <v>-8.6313559290662223</v>
      </c>
    </row>
    <row r="785" spans="1:34" x14ac:dyDescent="0.2">
      <c r="A785" s="347">
        <f t="shared" ca="1" si="354"/>
        <v>1E-4</v>
      </c>
      <c r="B785" s="304">
        <f t="shared" ca="1" si="355"/>
        <v>33.440300000001521</v>
      </c>
      <c r="D785" s="306">
        <f t="shared" ca="1" si="356"/>
        <v>-0.71290461996550336</v>
      </c>
      <c r="E785" s="307">
        <f t="shared" ca="1" si="357"/>
        <v>-1.2081074977042299</v>
      </c>
      <c r="F785" s="304">
        <f t="shared" ca="1" si="358"/>
        <v>1.4027675228552072</v>
      </c>
      <c r="G785" s="306">
        <f t="shared" ca="1" si="359"/>
        <v>8.5953336108538583</v>
      </c>
      <c r="H785" s="307">
        <f t="shared" ca="1" si="360"/>
        <v>-103.71209981069346</v>
      </c>
      <c r="I785" s="304">
        <f t="shared" ca="1" si="361"/>
        <v>104.06766744299172</v>
      </c>
      <c r="J785" s="306">
        <f t="shared" ca="1" si="362"/>
        <v>717.43751684692904</v>
      </c>
      <c r="K785" s="307">
        <f t="shared" ca="1" si="363"/>
        <v>-12.278664402083235</v>
      </c>
      <c r="L785" s="304">
        <f t="shared" ca="1" si="348"/>
        <v>717.54258143958714</v>
      </c>
      <c r="M785" s="306">
        <f t="shared" ca="1" si="364"/>
        <v>-1.4881084330814824</v>
      </c>
      <c r="N785" s="304">
        <f t="shared" ca="1" si="365"/>
        <v>-85.262332673395036</v>
      </c>
      <c r="P785" s="310">
        <f t="shared" ca="1" si="366"/>
        <v>23</v>
      </c>
      <c r="Q785" s="304">
        <f t="shared" ca="1" si="367"/>
        <v>0</v>
      </c>
      <c r="R785" s="306">
        <f t="shared" ca="1" si="368"/>
        <v>0</v>
      </c>
      <c r="S785" s="307">
        <f t="shared" ca="1" si="369"/>
        <v>4.9930000000000021</v>
      </c>
      <c r="T785" s="304">
        <f t="shared" ca="1" si="349"/>
        <v>48.981330000000021</v>
      </c>
      <c r="U785" s="311">
        <f t="shared" ca="1" si="350"/>
        <v>0</v>
      </c>
      <c r="V785" s="306">
        <f t="shared" ca="1" si="351"/>
        <v>1.2265050603958305</v>
      </c>
      <c r="W785" s="304">
        <f t="shared" ca="1" si="352"/>
        <v>43.096639231981953</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1.145097700562415</v>
      </c>
      <c r="AH785" s="304">
        <f t="shared" ca="1" si="376"/>
        <v>-8.6313838761939188</v>
      </c>
    </row>
    <row r="786" spans="1:34" x14ac:dyDescent="0.2">
      <c r="A786" s="347">
        <f t="shared" ca="1" si="354"/>
        <v>1E-4</v>
      </c>
      <c r="B786" s="304">
        <f t="shared" ca="1" si="355"/>
        <v>33.440400000001524</v>
      </c>
      <c r="D786" s="306">
        <f t="shared" ca="1" si="356"/>
        <v>-0.71290023091515797</v>
      </c>
      <c r="E786" s="307">
        <f t="shared" ca="1" si="357"/>
        <v>-1.2080790913833379</v>
      </c>
      <c r="F786" s="304">
        <f t="shared" ca="1" si="358"/>
        <v>1.4027408279067366</v>
      </c>
      <c r="G786" s="306">
        <f t="shared" ca="1" si="359"/>
        <v>8.5952623208307664</v>
      </c>
      <c r="H786" s="307">
        <f t="shared" ca="1" si="360"/>
        <v>-103.7122206186026</v>
      </c>
      <c r="I786" s="304">
        <f t="shared" ca="1" si="361"/>
        <v>104.06778195006171</v>
      </c>
      <c r="J786" s="306">
        <f t="shared" ca="1" si="362"/>
        <v>717.43751684692904</v>
      </c>
      <c r="K786" s="307">
        <f t="shared" ca="1" si="363"/>
        <v>-12.2890356181047</v>
      </c>
      <c r="L786" s="304">
        <f t="shared" ca="1" si="348"/>
        <v>717.54275898786034</v>
      </c>
      <c r="M786" s="306">
        <f t="shared" ca="1" si="364"/>
        <v>-1.4881092116549977</v>
      </c>
      <c r="N786" s="304">
        <f t="shared" ca="1" si="365"/>
        <v>-85.262377282371503</v>
      </c>
      <c r="P786" s="310">
        <f t="shared" ca="1" si="366"/>
        <v>23</v>
      </c>
      <c r="Q786" s="304">
        <f t="shared" ca="1" si="367"/>
        <v>0</v>
      </c>
      <c r="R786" s="306">
        <f t="shared" ca="1" si="368"/>
        <v>0</v>
      </c>
      <c r="S786" s="307">
        <f t="shared" ca="1" si="369"/>
        <v>4.9930000000000021</v>
      </c>
      <c r="T786" s="304">
        <f t="shared" ca="1" si="349"/>
        <v>48.981330000000021</v>
      </c>
      <c r="U786" s="311">
        <f t="shared" ca="1" si="350"/>
        <v>0</v>
      </c>
      <c r="V786" s="306">
        <f t="shared" ca="1" si="351"/>
        <v>1.2265063324318632</v>
      </c>
      <c r="W786" s="304">
        <f t="shared" ca="1" si="352"/>
        <v>43.096778768264727</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1.1450703846520689</v>
      </c>
      <c r="AH786" s="304">
        <f t="shared" ca="1" si="376"/>
        <v>-8.6314118229485146</v>
      </c>
    </row>
    <row r="787" spans="1:34" x14ac:dyDescent="0.2">
      <c r="A787" s="347">
        <f t="shared" ca="1" si="354"/>
        <v>1E-4</v>
      </c>
      <c r="B787" s="304">
        <f t="shared" ca="1" si="355"/>
        <v>33.440500000001528</v>
      </c>
      <c r="D787" s="306">
        <f t="shared" ca="1" si="356"/>
        <v>-0.71289584186048227</v>
      </c>
      <c r="E787" s="307">
        <f t="shared" ca="1" si="357"/>
        <v>-1.2080506854417212</v>
      </c>
      <c r="F787" s="304">
        <f t="shared" ca="1" si="358"/>
        <v>1.4027141333636652</v>
      </c>
      <c r="G787" s="306">
        <f t="shared" ca="1" si="359"/>
        <v>8.5951910312465802</v>
      </c>
      <c r="H787" s="307">
        <f t="shared" ca="1" si="360"/>
        <v>-103.71234142367115</v>
      </c>
      <c r="I787" s="304">
        <f t="shared" ca="1" si="361"/>
        <v>104.06789645440017</v>
      </c>
      <c r="J787" s="306">
        <f t="shared" ca="1" si="362"/>
        <v>717.43751684692904</v>
      </c>
      <c r="K787" s="307">
        <f t="shared" ca="1" si="363"/>
        <v>-12.299406846206814</v>
      </c>
      <c r="L787" s="304">
        <f t="shared" ca="1" si="348"/>
        <v>717.54293668620005</v>
      </c>
      <c r="M787" s="306">
        <f t="shared" ca="1" si="364"/>
        <v>-1.4881099902203421</v>
      </c>
      <c r="N787" s="304">
        <f t="shared" ca="1" si="365"/>
        <v>-85.262421890879807</v>
      </c>
      <c r="P787" s="310">
        <f t="shared" ca="1" si="366"/>
        <v>23</v>
      </c>
      <c r="Q787" s="304">
        <f t="shared" ca="1" si="367"/>
        <v>0</v>
      </c>
      <c r="R787" s="306">
        <f t="shared" ca="1" si="368"/>
        <v>0</v>
      </c>
      <c r="S787" s="307">
        <f t="shared" ca="1" si="369"/>
        <v>4.9930000000000021</v>
      </c>
      <c r="T787" s="304">
        <f t="shared" ca="1" si="349"/>
        <v>48.981330000000021</v>
      </c>
      <c r="U787" s="311">
        <f t="shared" ca="1" si="350"/>
        <v>0</v>
      </c>
      <c r="V787" s="306">
        <f t="shared" ca="1" si="351"/>
        <v>1.226507604470698</v>
      </c>
      <c r="W787" s="304">
        <f t="shared" ca="1" si="352"/>
        <v>43.096918302684657</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1.1450430691022824</v>
      </c>
      <c r="AH787" s="304">
        <f t="shared" ca="1" si="376"/>
        <v>-8.6314397693300045</v>
      </c>
    </row>
    <row r="788" spans="1:34" x14ac:dyDescent="0.2">
      <c r="A788" s="347">
        <f t="shared" ca="1" si="354"/>
        <v>1E-4</v>
      </c>
      <c r="B788" s="304">
        <f t="shared" ca="1" si="355"/>
        <v>33.440600000001531</v>
      </c>
      <c r="D788" s="306">
        <f t="shared" ca="1" si="356"/>
        <v>-0.71289145280147681</v>
      </c>
      <c r="E788" s="307">
        <f t="shared" ca="1" si="357"/>
        <v>-1.2080222798793709</v>
      </c>
      <c r="F788" s="304">
        <f t="shared" ca="1" si="358"/>
        <v>1.4026874392259858</v>
      </c>
      <c r="G788" s="306">
        <f t="shared" ca="1" si="359"/>
        <v>8.5951197421012999</v>
      </c>
      <c r="H788" s="307">
        <f t="shared" ca="1" si="360"/>
        <v>-103.71246222589913</v>
      </c>
      <c r="I788" s="304">
        <f t="shared" ca="1" si="361"/>
        <v>104.0680109560071</v>
      </c>
      <c r="J788" s="306">
        <f t="shared" ca="1" si="362"/>
        <v>717.43751684692904</v>
      </c>
      <c r="K788" s="307">
        <f t="shared" ca="1" si="363"/>
        <v>-12.309778086389294</v>
      </c>
      <c r="L788" s="304">
        <f t="shared" ca="1" si="348"/>
        <v>717.54311453460673</v>
      </c>
      <c r="M788" s="306">
        <f t="shared" ca="1" si="364"/>
        <v>-1.4881107687775157</v>
      </c>
      <c r="N788" s="304">
        <f t="shared" ca="1" si="365"/>
        <v>-85.262466498919963</v>
      </c>
      <c r="P788" s="310">
        <f t="shared" ca="1" si="366"/>
        <v>23</v>
      </c>
      <c r="Q788" s="304">
        <f t="shared" ca="1" si="367"/>
        <v>0</v>
      </c>
      <c r="R788" s="306">
        <f t="shared" ca="1" si="368"/>
        <v>0</v>
      </c>
      <c r="S788" s="307">
        <f t="shared" ca="1" si="369"/>
        <v>4.9930000000000021</v>
      </c>
      <c r="T788" s="304">
        <f t="shared" ca="1" si="349"/>
        <v>48.981330000000021</v>
      </c>
      <c r="U788" s="311">
        <f t="shared" ca="1" si="350"/>
        <v>0</v>
      </c>
      <c r="V788" s="306">
        <f t="shared" ca="1" si="351"/>
        <v>1.2265088765123342</v>
      </c>
      <c r="W788" s="304">
        <f t="shared" ca="1" si="352"/>
        <v>43.097057835241706</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1.1450157539130412</v>
      </c>
      <c r="AH788" s="304">
        <f t="shared" ca="1" si="376"/>
        <v>-8.6314677153384007</v>
      </c>
    </row>
    <row r="789" spans="1:34" x14ac:dyDescent="0.2">
      <c r="A789" s="347">
        <f t="shared" ca="1" si="354"/>
        <v>1E-4</v>
      </c>
      <c r="B789" s="304">
        <f t="shared" ca="1" si="355"/>
        <v>33.440700000001534</v>
      </c>
      <c r="D789" s="306">
        <f t="shared" ca="1" si="356"/>
        <v>-0.71288706373814315</v>
      </c>
      <c r="E789" s="307">
        <f t="shared" ca="1" si="357"/>
        <v>-1.2079938746962835</v>
      </c>
      <c r="F789" s="304">
        <f t="shared" ca="1" si="358"/>
        <v>1.4026607454936961</v>
      </c>
      <c r="G789" s="306">
        <f t="shared" ca="1" si="359"/>
        <v>8.5950484533949254</v>
      </c>
      <c r="H789" s="307">
        <f t="shared" ca="1" si="360"/>
        <v>-103.71258302528661</v>
      </c>
      <c r="I789" s="304">
        <f t="shared" ca="1" si="361"/>
        <v>104.06812545488255</v>
      </c>
      <c r="J789" s="306">
        <f t="shared" ca="1" si="362"/>
        <v>717.43751684692904</v>
      </c>
      <c r="K789" s="307">
        <f t="shared" ca="1" si="363"/>
        <v>-12.320149338651852</v>
      </c>
      <c r="L789" s="304">
        <f t="shared" ca="1" si="348"/>
        <v>717.54329253308072</v>
      </c>
      <c r="M789" s="306">
        <f t="shared" ca="1" si="364"/>
        <v>-1.488111547326519</v>
      </c>
      <c r="N789" s="304">
        <f t="shared" ca="1" si="365"/>
        <v>-85.262511106491999</v>
      </c>
      <c r="P789" s="310">
        <f t="shared" ca="1" si="366"/>
        <v>23</v>
      </c>
      <c r="Q789" s="304">
        <f t="shared" ca="1" si="367"/>
        <v>0</v>
      </c>
      <c r="R789" s="306">
        <f t="shared" ca="1" si="368"/>
        <v>0</v>
      </c>
      <c r="S789" s="307">
        <f t="shared" ca="1" si="369"/>
        <v>4.9930000000000021</v>
      </c>
      <c r="T789" s="304">
        <f t="shared" ca="1" si="349"/>
        <v>48.981330000000021</v>
      </c>
      <c r="U789" s="311">
        <f t="shared" ca="1" si="350"/>
        <v>0</v>
      </c>
      <c r="V789" s="306">
        <f t="shared" ca="1" si="351"/>
        <v>1.226510148556772</v>
      </c>
      <c r="W789" s="304">
        <f t="shared" ca="1" si="352"/>
        <v>43.097197365935905</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1.1449884390843508</v>
      </c>
      <c r="AH789" s="304">
        <f t="shared" ca="1" si="376"/>
        <v>-8.6314956609737017</v>
      </c>
    </row>
    <row r="790" spans="1:34" x14ac:dyDescent="0.2">
      <c r="A790" s="347">
        <f t="shared" ca="1" si="354"/>
        <v>1E-4</v>
      </c>
      <c r="B790" s="304">
        <f t="shared" ca="1" si="355"/>
        <v>33.440800000001538</v>
      </c>
      <c r="D790" s="306">
        <f t="shared" ca="1" si="356"/>
        <v>-0.71288267467047906</v>
      </c>
      <c r="E790" s="307">
        <f t="shared" ca="1" si="357"/>
        <v>-1.2079654698924642</v>
      </c>
      <c r="F790" s="304">
        <f t="shared" ca="1" si="358"/>
        <v>1.4026340521668001</v>
      </c>
      <c r="G790" s="306">
        <f t="shared" ca="1" si="359"/>
        <v>8.5949771651274585</v>
      </c>
      <c r="H790" s="307">
        <f t="shared" ca="1" si="360"/>
        <v>-103.7127038218336</v>
      </c>
      <c r="I790" s="304">
        <f t="shared" ca="1" si="361"/>
        <v>104.06823995102656</v>
      </c>
      <c r="J790" s="306">
        <f t="shared" ca="1" si="362"/>
        <v>717.43751684692904</v>
      </c>
      <c r="K790" s="307">
        <f t="shared" ca="1" si="363"/>
        <v>-12.330520602994207</v>
      </c>
      <c r="L790" s="304">
        <f t="shared" ca="1" si="348"/>
        <v>717.54347068162247</v>
      </c>
      <c r="M790" s="306">
        <f t="shared" ca="1" si="364"/>
        <v>-1.4881123258673514</v>
      </c>
      <c r="N790" s="304">
        <f t="shared" ca="1" si="365"/>
        <v>-85.262555713595873</v>
      </c>
      <c r="P790" s="310">
        <f t="shared" ca="1" si="366"/>
        <v>23</v>
      </c>
      <c r="Q790" s="304">
        <f t="shared" ca="1" si="367"/>
        <v>0</v>
      </c>
      <c r="R790" s="306">
        <f t="shared" ca="1" si="368"/>
        <v>0</v>
      </c>
      <c r="S790" s="307">
        <f t="shared" ca="1" si="369"/>
        <v>4.9930000000000021</v>
      </c>
      <c r="T790" s="304">
        <f t="shared" ca="1" si="349"/>
        <v>48.981330000000021</v>
      </c>
      <c r="U790" s="311">
        <f t="shared" ca="1" si="350"/>
        <v>0</v>
      </c>
      <c r="V790" s="306">
        <f t="shared" ca="1" si="351"/>
        <v>1.2265114206040117</v>
      </c>
      <c r="W790" s="304">
        <f t="shared" ca="1" si="352"/>
        <v>43.097336894767274</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1.1449611246162075</v>
      </c>
      <c r="AH790" s="304">
        <f t="shared" ca="1" si="376"/>
        <v>-8.6315236062359073</v>
      </c>
    </row>
    <row r="791" spans="1:34" x14ac:dyDescent="0.2">
      <c r="A791" s="347">
        <f t="shared" ca="1" si="354"/>
        <v>1E-4</v>
      </c>
      <c r="B791" s="304">
        <f t="shared" ca="1" si="355"/>
        <v>33.440900000001541</v>
      </c>
      <c r="D791" s="306">
        <f t="shared" ca="1" si="356"/>
        <v>-0.71287828559849042</v>
      </c>
      <c r="E791" s="307">
        <f t="shared" ca="1" si="357"/>
        <v>-1.2079370654679007</v>
      </c>
      <c r="F791" s="304">
        <f t="shared" ca="1" si="358"/>
        <v>1.4026073592452901</v>
      </c>
      <c r="G791" s="306">
        <f t="shared" ca="1" si="359"/>
        <v>8.5949058772988991</v>
      </c>
      <c r="H791" s="307">
        <f t="shared" ca="1" si="360"/>
        <v>-103.71282461554014</v>
      </c>
      <c r="I791" s="304">
        <f t="shared" ca="1" si="361"/>
        <v>104.06835444443915</v>
      </c>
      <c r="J791" s="306">
        <f t="shared" ca="1" si="362"/>
        <v>717.43751684692904</v>
      </c>
      <c r="K791" s="307">
        <f t="shared" ca="1" si="363"/>
        <v>-12.340891879416077</v>
      </c>
      <c r="L791" s="304">
        <f t="shared" ca="1" si="348"/>
        <v>717.54364898023243</v>
      </c>
      <c r="M791" s="306">
        <f t="shared" ca="1" si="364"/>
        <v>-1.4881131044000138</v>
      </c>
      <c r="N791" s="304">
        <f t="shared" ca="1" si="365"/>
        <v>-85.262600320231641</v>
      </c>
      <c r="P791" s="310">
        <f t="shared" ca="1" si="366"/>
        <v>23</v>
      </c>
      <c r="Q791" s="304">
        <f t="shared" ca="1" si="367"/>
        <v>0</v>
      </c>
      <c r="R791" s="306">
        <f t="shared" ca="1" si="368"/>
        <v>0</v>
      </c>
      <c r="S791" s="307">
        <f t="shared" ca="1" si="369"/>
        <v>4.9930000000000021</v>
      </c>
      <c r="T791" s="304">
        <f t="shared" ca="1" si="349"/>
        <v>48.981330000000021</v>
      </c>
      <c r="U791" s="311">
        <f t="shared" ca="1" si="350"/>
        <v>0</v>
      </c>
      <c r="V791" s="306">
        <f t="shared" ca="1" si="351"/>
        <v>1.226512692654053</v>
      </c>
      <c r="W791" s="304">
        <f t="shared" ca="1" si="352"/>
        <v>43.097476421735841</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1.1449338105086078</v>
      </c>
      <c r="AH791" s="304">
        <f t="shared" ca="1" si="376"/>
        <v>-8.6315515511250265</v>
      </c>
    </row>
    <row r="792" spans="1:34" x14ac:dyDescent="0.2">
      <c r="A792" s="347">
        <f t="shared" ca="1" si="354"/>
        <v>1E-4</v>
      </c>
      <c r="B792" s="304">
        <f t="shared" ca="1" si="355"/>
        <v>33.441000000001544</v>
      </c>
      <c r="D792" s="306">
        <f t="shared" ca="1" si="356"/>
        <v>-0.7128738965221737</v>
      </c>
      <c r="E792" s="307">
        <f t="shared" ca="1" si="357"/>
        <v>-1.2079086614225893</v>
      </c>
      <c r="F792" s="304">
        <f t="shared" ca="1" si="358"/>
        <v>1.4025806667291612</v>
      </c>
      <c r="G792" s="306">
        <f t="shared" ca="1" si="359"/>
        <v>8.5948345899092473</v>
      </c>
      <c r="H792" s="307">
        <f t="shared" ca="1" si="360"/>
        <v>-103.71294540640629</v>
      </c>
      <c r="I792" s="304">
        <f t="shared" ca="1" si="361"/>
        <v>104.06846893512036</v>
      </c>
      <c r="J792" s="306">
        <f t="shared" ca="1" si="362"/>
        <v>717.43751684692904</v>
      </c>
      <c r="K792" s="307">
        <f t="shared" ca="1" si="363"/>
        <v>-12.351263167917175</v>
      </c>
      <c r="L792" s="304">
        <f t="shared" ca="1" si="348"/>
        <v>717.54382742891096</v>
      </c>
      <c r="M792" s="306">
        <f t="shared" ca="1" si="364"/>
        <v>-1.4881138829245057</v>
      </c>
      <c r="N792" s="304">
        <f t="shared" ca="1" si="365"/>
        <v>-85.26264492639929</v>
      </c>
      <c r="P792" s="310">
        <f t="shared" ca="1" si="366"/>
        <v>23</v>
      </c>
      <c r="Q792" s="304">
        <f t="shared" ca="1" si="367"/>
        <v>0</v>
      </c>
      <c r="R792" s="306">
        <f t="shared" ca="1" si="368"/>
        <v>0</v>
      </c>
      <c r="S792" s="307">
        <f t="shared" ca="1" si="369"/>
        <v>4.9930000000000021</v>
      </c>
      <c r="T792" s="304">
        <f t="shared" ca="1" si="349"/>
        <v>48.981330000000021</v>
      </c>
      <c r="U792" s="311">
        <f t="shared" ca="1" si="350"/>
        <v>0</v>
      </c>
      <c r="V792" s="306">
        <f t="shared" ca="1" si="351"/>
        <v>1.2265139647068963</v>
      </c>
      <c r="W792" s="304">
        <f t="shared" ca="1" si="352"/>
        <v>43.097615946841607</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1.1449064967615445</v>
      </c>
      <c r="AH792" s="304">
        <f t="shared" ca="1" si="376"/>
        <v>-8.6315794956410627</v>
      </c>
    </row>
    <row r="793" spans="1:34" x14ac:dyDescent="0.2">
      <c r="A793" s="347">
        <f t="shared" ca="1" si="354"/>
        <v>1E-4</v>
      </c>
      <c r="B793" s="304">
        <f t="shared" ca="1" si="355"/>
        <v>33.441100000001548</v>
      </c>
      <c r="D793" s="306">
        <f t="shared" ca="1" si="356"/>
        <v>-0.7128695074415321</v>
      </c>
      <c r="E793" s="307">
        <f t="shared" ca="1" si="357"/>
        <v>-1.207880257756532</v>
      </c>
      <c r="F793" s="304">
        <f t="shared" ca="1" si="358"/>
        <v>1.4025539746184168</v>
      </c>
      <c r="G793" s="306">
        <f t="shared" ca="1" si="359"/>
        <v>8.5947633029585031</v>
      </c>
      <c r="H793" s="307">
        <f t="shared" ca="1" si="360"/>
        <v>-103.71306619443207</v>
      </c>
      <c r="I793" s="304">
        <f t="shared" ca="1" si="361"/>
        <v>104.06858342307025</v>
      </c>
      <c r="J793" s="306">
        <f t="shared" ca="1" si="362"/>
        <v>717.43751684692904</v>
      </c>
      <c r="K793" s="307">
        <f t="shared" ca="1" si="363"/>
        <v>-12.361634468497217</v>
      </c>
      <c r="L793" s="304">
        <f t="shared" ca="1" si="348"/>
        <v>717.5440060276585</v>
      </c>
      <c r="M793" s="306">
        <f t="shared" ca="1" si="364"/>
        <v>-1.4881146614408276</v>
      </c>
      <c r="N793" s="304">
        <f t="shared" ca="1" si="365"/>
        <v>-85.262689532098804</v>
      </c>
      <c r="P793" s="310">
        <f t="shared" ca="1" si="366"/>
        <v>23</v>
      </c>
      <c r="Q793" s="304">
        <f t="shared" ca="1" si="367"/>
        <v>0</v>
      </c>
      <c r="R793" s="306">
        <f t="shared" ca="1" si="368"/>
        <v>0</v>
      </c>
      <c r="S793" s="307">
        <f t="shared" ca="1" si="369"/>
        <v>4.9930000000000021</v>
      </c>
      <c r="T793" s="304">
        <f t="shared" ca="1" si="349"/>
        <v>48.981330000000021</v>
      </c>
      <c r="U793" s="311">
        <f t="shared" ca="1" si="350"/>
        <v>0</v>
      </c>
      <c r="V793" s="306">
        <f t="shared" ca="1" si="351"/>
        <v>1.2265152367625405</v>
      </c>
      <c r="W793" s="304">
        <f t="shared" ca="1" si="352"/>
        <v>43.097755470084564</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1.1448791833750178</v>
      </c>
      <c r="AH793" s="304">
        <f t="shared" ca="1" si="376"/>
        <v>-8.6316074397840161</v>
      </c>
    </row>
    <row r="794" spans="1:34" x14ac:dyDescent="0.2">
      <c r="A794" s="347">
        <f t="shared" ca="1" si="354"/>
        <v>1E-4</v>
      </c>
      <c r="B794" s="304">
        <f t="shared" ca="1" si="355"/>
        <v>33.441200000001551</v>
      </c>
      <c r="D794" s="306">
        <f t="shared" ca="1" si="356"/>
        <v>-0.71286511835656508</v>
      </c>
      <c r="E794" s="307">
        <f t="shared" ca="1" si="357"/>
        <v>-1.2078518544697285</v>
      </c>
      <c r="F794" s="304">
        <f t="shared" ca="1" si="358"/>
        <v>1.4025272829130568</v>
      </c>
      <c r="G794" s="306">
        <f t="shared" ca="1" si="359"/>
        <v>8.5946920164466682</v>
      </c>
      <c r="H794" s="307">
        <f t="shared" ca="1" si="360"/>
        <v>-103.71318697961752</v>
      </c>
      <c r="I794" s="304">
        <f t="shared" ca="1" si="361"/>
        <v>104.06869790828881</v>
      </c>
      <c r="J794" s="306">
        <f t="shared" ca="1" si="362"/>
        <v>717.43751684692904</v>
      </c>
      <c r="K794" s="307">
        <f t="shared" ca="1" si="363"/>
        <v>-12.372005781155918</v>
      </c>
      <c r="L794" s="304">
        <f t="shared" ca="1" si="348"/>
        <v>717.54418477647528</v>
      </c>
      <c r="M794" s="306">
        <f t="shared" ca="1" si="364"/>
        <v>-1.4881154399489793</v>
      </c>
      <c r="N794" s="304">
        <f t="shared" ca="1" si="365"/>
        <v>-85.262734137330213</v>
      </c>
      <c r="P794" s="310">
        <f t="shared" ca="1" si="366"/>
        <v>23</v>
      </c>
      <c r="Q794" s="304">
        <f t="shared" ca="1" si="367"/>
        <v>0</v>
      </c>
      <c r="R794" s="306">
        <f t="shared" ca="1" si="368"/>
        <v>0</v>
      </c>
      <c r="S794" s="307">
        <f t="shared" ca="1" si="369"/>
        <v>4.9930000000000021</v>
      </c>
      <c r="T794" s="304">
        <f t="shared" ca="1" si="349"/>
        <v>48.981330000000021</v>
      </c>
      <c r="U794" s="311">
        <f t="shared" ca="1" si="350"/>
        <v>0</v>
      </c>
      <c r="V794" s="306">
        <f t="shared" ca="1" si="351"/>
        <v>1.2265165088209866</v>
      </c>
      <c r="W794" s="304">
        <f t="shared" ca="1" si="352"/>
        <v>43.097894991464756</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1.1448518703490311</v>
      </c>
      <c r="AH794" s="304">
        <f t="shared" ca="1" si="376"/>
        <v>-8.6316353835538848</v>
      </c>
    </row>
    <row r="795" spans="1:34" x14ac:dyDescent="0.2">
      <c r="A795" s="347">
        <f t="shared" ca="1" si="354"/>
        <v>1E-4</v>
      </c>
      <c r="B795" s="304">
        <f t="shared" ca="1" si="355"/>
        <v>33.441300000001554</v>
      </c>
      <c r="D795" s="306">
        <f t="shared" ca="1" si="356"/>
        <v>-0.71286072926727528</v>
      </c>
      <c r="E795" s="307">
        <f t="shared" ca="1" si="357"/>
        <v>-1.207823451562172</v>
      </c>
      <c r="F795" s="304">
        <f t="shared" ca="1" si="358"/>
        <v>1.4025005916130766</v>
      </c>
      <c r="G795" s="306">
        <f t="shared" ca="1" si="359"/>
        <v>8.594620730373741</v>
      </c>
      <c r="H795" s="307">
        <f t="shared" ca="1" si="360"/>
        <v>-103.71330776196267</v>
      </c>
      <c r="I795" s="304">
        <f t="shared" ca="1" si="361"/>
        <v>104.06881239077612</v>
      </c>
      <c r="J795" s="306">
        <f t="shared" ca="1" si="362"/>
        <v>717.43751684692904</v>
      </c>
      <c r="K795" s="307">
        <f t="shared" ca="1" si="363"/>
        <v>-12.382377105892997</v>
      </c>
      <c r="L795" s="304">
        <f t="shared" ca="1" si="348"/>
        <v>717.54436367536198</v>
      </c>
      <c r="M795" s="306">
        <f t="shared" ca="1" si="364"/>
        <v>-1.4881162184489614</v>
      </c>
      <c r="N795" s="304">
        <f t="shared" ca="1" si="365"/>
        <v>-85.262778742093545</v>
      </c>
      <c r="P795" s="310">
        <f t="shared" ca="1" si="366"/>
        <v>23</v>
      </c>
      <c r="Q795" s="304">
        <f t="shared" ca="1" si="367"/>
        <v>0</v>
      </c>
      <c r="R795" s="306">
        <f t="shared" ca="1" si="368"/>
        <v>0</v>
      </c>
      <c r="S795" s="307">
        <f t="shared" ca="1" si="369"/>
        <v>4.9930000000000021</v>
      </c>
      <c r="T795" s="304">
        <f t="shared" ca="1" si="349"/>
        <v>48.981330000000021</v>
      </c>
      <c r="U795" s="311">
        <f t="shared" ca="1" si="350"/>
        <v>0</v>
      </c>
      <c r="V795" s="306">
        <f t="shared" ca="1" si="351"/>
        <v>1.2265177808822343</v>
      </c>
      <c r="W795" s="304">
        <f t="shared" ca="1" si="352"/>
        <v>43.098034510982195</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1.1448245576835774</v>
      </c>
      <c r="AH795" s="304">
        <f t="shared" ca="1" si="376"/>
        <v>-8.6316633269506777</v>
      </c>
    </row>
    <row r="796" spans="1:34" x14ac:dyDescent="0.2">
      <c r="A796" s="347">
        <f t="shared" ca="1" si="354"/>
        <v>1E-4</v>
      </c>
      <c r="B796" s="304">
        <f t="shared" ca="1" si="355"/>
        <v>33.441400000001558</v>
      </c>
      <c r="D796" s="306">
        <f t="shared" ca="1" si="356"/>
        <v>-0.71285634017366062</v>
      </c>
      <c r="E796" s="307">
        <f t="shared" ca="1" si="357"/>
        <v>-1.2077950490338534</v>
      </c>
      <c r="F796" s="304">
        <f t="shared" ca="1" si="358"/>
        <v>1.4024739007184674</v>
      </c>
      <c r="G796" s="306">
        <f t="shared" ca="1" si="359"/>
        <v>8.594549444739723</v>
      </c>
      <c r="H796" s="307">
        <f t="shared" ca="1" si="360"/>
        <v>-103.71342854146756</v>
      </c>
      <c r="I796" s="304">
        <f t="shared" ca="1" si="361"/>
        <v>104.06892687053218</v>
      </c>
      <c r="J796" s="306">
        <f t="shared" ca="1" si="362"/>
        <v>717.43751684692904</v>
      </c>
      <c r="K796" s="307">
        <f t="shared" ca="1" si="363"/>
        <v>-12.39274844270817</v>
      </c>
      <c r="L796" s="304">
        <f t="shared" ca="1" si="348"/>
        <v>717.54454272431883</v>
      </c>
      <c r="M796" s="306">
        <f t="shared" ca="1" si="364"/>
        <v>-1.4881169969407735</v>
      </c>
      <c r="N796" s="304">
        <f t="shared" ca="1" si="365"/>
        <v>-85.262823346388757</v>
      </c>
      <c r="P796" s="310">
        <f t="shared" ca="1" si="366"/>
        <v>23</v>
      </c>
      <c r="Q796" s="304">
        <f t="shared" ca="1" si="367"/>
        <v>0</v>
      </c>
      <c r="R796" s="306">
        <f t="shared" ca="1" si="368"/>
        <v>0</v>
      </c>
      <c r="S796" s="307">
        <f t="shared" ca="1" si="369"/>
        <v>4.9930000000000021</v>
      </c>
      <c r="T796" s="304">
        <f t="shared" ca="1" si="349"/>
        <v>48.981330000000021</v>
      </c>
      <c r="U796" s="311">
        <f t="shared" ca="1" si="350"/>
        <v>0</v>
      </c>
      <c r="V796" s="306">
        <f t="shared" ca="1" si="351"/>
        <v>1.2265190529462835</v>
      </c>
      <c r="W796" s="304">
        <f t="shared" ca="1" si="352"/>
        <v>43.09817402863689</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1.1447972453786495</v>
      </c>
      <c r="AH796" s="304">
        <f t="shared" ca="1" si="376"/>
        <v>-8.6316912699744002</v>
      </c>
    </row>
    <row r="797" spans="1:34" x14ac:dyDescent="0.2">
      <c r="A797" s="347">
        <f t="shared" ca="1" si="354"/>
        <v>1E-4</v>
      </c>
      <c r="B797" s="304">
        <f t="shared" ca="1" si="355"/>
        <v>33.441500000001561</v>
      </c>
      <c r="D797" s="306">
        <f t="shared" ca="1" si="356"/>
        <v>-0.71285195107572463</v>
      </c>
      <c r="E797" s="307">
        <f t="shared" ca="1" si="357"/>
        <v>-1.2077666468847781</v>
      </c>
      <c r="F797" s="304">
        <f t="shared" ca="1" si="358"/>
        <v>1.4024472102292362</v>
      </c>
      <c r="G797" s="306">
        <f t="shared" ca="1" si="359"/>
        <v>8.5944781595446162</v>
      </c>
      <c r="H797" s="307">
        <f t="shared" ca="1" si="360"/>
        <v>-103.71354931813225</v>
      </c>
      <c r="I797" s="304">
        <f t="shared" ca="1" si="361"/>
        <v>104.06904134755706</v>
      </c>
      <c r="J797" s="306">
        <f t="shared" ca="1" si="362"/>
        <v>717.43751684692904</v>
      </c>
      <c r="K797" s="307">
        <f t="shared" ca="1" si="363"/>
        <v>-12.403119791601149</v>
      </c>
      <c r="L797" s="304">
        <f t="shared" ca="1" si="348"/>
        <v>717.5447219233464</v>
      </c>
      <c r="M797" s="306">
        <f t="shared" ca="1" si="364"/>
        <v>-1.4881177754244159</v>
      </c>
      <c r="N797" s="304">
        <f t="shared" ca="1" si="365"/>
        <v>-85.262867950215892</v>
      </c>
      <c r="P797" s="310">
        <f t="shared" ca="1" si="366"/>
        <v>23</v>
      </c>
      <c r="Q797" s="304">
        <f t="shared" ca="1" si="367"/>
        <v>0</v>
      </c>
      <c r="R797" s="306">
        <f t="shared" ca="1" si="368"/>
        <v>0</v>
      </c>
      <c r="S797" s="307">
        <f t="shared" ca="1" si="369"/>
        <v>4.9930000000000021</v>
      </c>
      <c r="T797" s="304">
        <f t="shared" ca="1" si="349"/>
        <v>48.981330000000021</v>
      </c>
      <c r="U797" s="311">
        <f t="shared" ca="1" si="350"/>
        <v>0</v>
      </c>
      <c r="V797" s="306">
        <f t="shared" ca="1" si="351"/>
        <v>1.2265203250131342</v>
      </c>
      <c r="W797" s="304">
        <f t="shared" ca="1" si="352"/>
        <v>43.098313544428876</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1.1447699334342492</v>
      </c>
      <c r="AH797" s="304">
        <f t="shared" ca="1" si="376"/>
        <v>-8.6317192126250504</v>
      </c>
    </row>
    <row r="798" spans="1:34" x14ac:dyDescent="0.2">
      <c r="A798" s="347">
        <f t="shared" ca="1" si="354"/>
        <v>1E-4</v>
      </c>
      <c r="B798" s="304">
        <f t="shared" ca="1" si="355"/>
        <v>33.441600000001564</v>
      </c>
      <c r="D798" s="306">
        <f t="shared" ca="1" si="356"/>
        <v>-0.71284756197346733</v>
      </c>
      <c r="E798" s="307">
        <f t="shared" ca="1" si="357"/>
        <v>-1.207738245114939</v>
      </c>
      <c r="F798" s="304">
        <f t="shared" ca="1" si="358"/>
        <v>1.4024205201453768</v>
      </c>
      <c r="G798" s="306">
        <f t="shared" ca="1" si="359"/>
        <v>8.5944068747884188</v>
      </c>
      <c r="H798" s="307">
        <f t="shared" ca="1" si="360"/>
        <v>-103.71367009195676</v>
      </c>
      <c r="I798" s="304">
        <f t="shared" ca="1" si="361"/>
        <v>104.06915582185077</v>
      </c>
      <c r="J798" s="306">
        <f t="shared" ca="1" si="362"/>
        <v>717.43751684692904</v>
      </c>
      <c r="K798" s="307">
        <f t="shared" ca="1" si="363"/>
        <v>-12.413491152571654</v>
      </c>
      <c r="L798" s="304">
        <f t="shared" ca="1" si="348"/>
        <v>717.5449012724448</v>
      </c>
      <c r="M798" s="306">
        <f t="shared" ca="1" si="364"/>
        <v>-1.4881185538998887</v>
      </c>
      <c r="N798" s="304">
        <f t="shared" ca="1" si="365"/>
        <v>-85.262912553574935</v>
      </c>
      <c r="P798" s="310">
        <f t="shared" ca="1" si="366"/>
        <v>23</v>
      </c>
      <c r="Q798" s="304">
        <f t="shared" ca="1" si="367"/>
        <v>0</v>
      </c>
      <c r="R798" s="306">
        <f t="shared" ca="1" si="368"/>
        <v>0</v>
      </c>
      <c r="S798" s="307">
        <f t="shared" ca="1" si="369"/>
        <v>4.9930000000000021</v>
      </c>
      <c r="T798" s="304">
        <f t="shared" ca="1" si="349"/>
        <v>48.981330000000021</v>
      </c>
      <c r="U798" s="311">
        <f t="shared" ca="1" si="350"/>
        <v>0</v>
      </c>
      <c r="V798" s="306">
        <f t="shared" ca="1" si="351"/>
        <v>1.2265215970827865</v>
      </c>
      <c r="W798" s="304">
        <f t="shared" ca="1" si="352"/>
        <v>43.098453058358146</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1.1447426218503711</v>
      </c>
      <c r="AH798" s="304">
        <f t="shared" ca="1" si="376"/>
        <v>-8.6317471549026354</v>
      </c>
    </row>
    <row r="799" spans="1:34" x14ac:dyDescent="0.2">
      <c r="A799" s="347">
        <f t="shared" ca="1" si="354"/>
        <v>1E-4</v>
      </c>
      <c r="B799" s="304">
        <f t="shared" ca="1" si="355"/>
        <v>33.441700000001568</v>
      </c>
      <c r="D799" s="306">
        <f t="shared" ca="1" si="356"/>
        <v>-0.71284317286689025</v>
      </c>
      <c r="E799" s="307">
        <f t="shared" ca="1" si="357"/>
        <v>-1.2077098437243343</v>
      </c>
      <c r="F799" s="304">
        <f t="shared" ca="1" si="358"/>
        <v>1.4023938304668881</v>
      </c>
      <c r="G799" s="306">
        <f t="shared" ca="1" si="359"/>
        <v>8.5943355904711325</v>
      </c>
      <c r="H799" s="307">
        <f t="shared" ca="1" si="360"/>
        <v>-103.71379086294112</v>
      </c>
      <c r="I799" s="304">
        <f t="shared" ca="1" si="361"/>
        <v>104.06927029341335</v>
      </c>
      <c r="J799" s="306">
        <f t="shared" ca="1" si="362"/>
        <v>717.43751684692904</v>
      </c>
      <c r="K799" s="307">
        <f t="shared" ca="1" si="363"/>
        <v>-12.423862525619398</v>
      </c>
      <c r="L799" s="304">
        <f t="shared" ca="1" si="348"/>
        <v>717.54508077161472</v>
      </c>
      <c r="M799" s="306">
        <f t="shared" ca="1" si="364"/>
        <v>-1.4881193323671922</v>
      </c>
      <c r="N799" s="304">
        <f t="shared" ca="1" si="365"/>
        <v>-85.262957156465916</v>
      </c>
      <c r="P799" s="310">
        <f t="shared" ca="1" si="366"/>
        <v>23</v>
      </c>
      <c r="Q799" s="304">
        <f t="shared" ca="1" si="367"/>
        <v>0</v>
      </c>
      <c r="R799" s="306">
        <f t="shared" ca="1" si="368"/>
        <v>0</v>
      </c>
      <c r="S799" s="307">
        <f t="shared" ca="1" si="369"/>
        <v>4.9930000000000021</v>
      </c>
      <c r="T799" s="304">
        <f t="shared" ca="1" si="349"/>
        <v>48.981330000000021</v>
      </c>
      <c r="U799" s="311">
        <f t="shared" ca="1" si="350"/>
        <v>0</v>
      </c>
      <c r="V799" s="306">
        <f t="shared" ca="1" si="351"/>
        <v>1.2265228691552399</v>
      </c>
      <c r="W799" s="304">
        <f t="shared" ca="1" si="352"/>
        <v>43.098592570424699</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1.1447153106270136</v>
      </c>
      <c r="AH799" s="304">
        <f t="shared" ca="1" si="376"/>
        <v>-8.6317750968071554</v>
      </c>
    </row>
    <row r="800" spans="1:34" x14ac:dyDescent="0.2">
      <c r="A800" s="347">
        <f t="shared" ca="1" si="354"/>
        <v>1E-4</v>
      </c>
      <c r="B800" s="304">
        <f t="shared" ca="1" si="355"/>
        <v>33.441800000001571</v>
      </c>
      <c r="D800" s="306">
        <f t="shared" ca="1" si="356"/>
        <v>-0.7128387837559913</v>
      </c>
      <c r="E800" s="307">
        <f t="shared" ca="1" si="357"/>
        <v>-1.2076814427129641</v>
      </c>
      <c r="F800" s="304">
        <f t="shared" ca="1" si="358"/>
        <v>1.4023671411937699</v>
      </c>
      <c r="G800" s="306">
        <f t="shared" ca="1" si="359"/>
        <v>8.5942643065927573</v>
      </c>
      <c r="H800" s="307">
        <f t="shared" ca="1" si="360"/>
        <v>-103.7139116310854</v>
      </c>
      <c r="I800" s="304">
        <f t="shared" ca="1" si="361"/>
        <v>104.06938476224487</v>
      </c>
      <c r="J800" s="306">
        <f t="shared" ca="1" si="362"/>
        <v>717.43751684692904</v>
      </c>
      <c r="K800" s="307">
        <f t="shared" ca="1" si="363"/>
        <v>-12.4342339107441</v>
      </c>
      <c r="L800" s="304">
        <f t="shared" ca="1" si="348"/>
        <v>717.54526042085649</v>
      </c>
      <c r="M800" s="306">
        <f t="shared" ca="1" si="364"/>
        <v>-1.4881201108263262</v>
      </c>
      <c r="N800" s="304">
        <f t="shared" ca="1" si="365"/>
        <v>-85.263001758888819</v>
      </c>
      <c r="P800" s="310">
        <f t="shared" ca="1" si="366"/>
        <v>23</v>
      </c>
      <c r="Q800" s="304">
        <f t="shared" ca="1" si="367"/>
        <v>0</v>
      </c>
      <c r="R800" s="306">
        <f t="shared" ca="1" si="368"/>
        <v>0</v>
      </c>
      <c r="S800" s="307">
        <f t="shared" ca="1" si="369"/>
        <v>4.9930000000000021</v>
      </c>
      <c r="T800" s="304">
        <f t="shared" ca="1" si="349"/>
        <v>48.981330000000021</v>
      </c>
      <c r="U800" s="311">
        <f t="shared" ca="1" si="350"/>
        <v>0</v>
      </c>
      <c r="V800" s="306">
        <f t="shared" ca="1" si="351"/>
        <v>1.2265241412304948</v>
      </c>
      <c r="W800" s="304">
        <f t="shared" ca="1" si="352"/>
        <v>43.098732080628601</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1.1446879997641766</v>
      </c>
      <c r="AH800" s="304">
        <f t="shared" ca="1" si="376"/>
        <v>-8.6318030383386102</v>
      </c>
    </row>
    <row r="801" spans="1:34" x14ac:dyDescent="0.2">
      <c r="A801" s="347">
        <f t="shared" ca="1" si="354"/>
        <v>1E-4</v>
      </c>
      <c r="B801" s="304">
        <f t="shared" ca="1" si="355"/>
        <v>33.441900000001574</v>
      </c>
      <c r="D801" s="306">
        <f t="shared" ca="1" si="356"/>
        <v>-0.71283439464077503</v>
      </c>
      <c r="E801" s="307">
        <f t="shared" ca="1" si="357"/>
        <v>-1.207653042080814</v>
      </c>
      <c r="F801" s="304">
        <f t="shared" ca="1" si="358"/>
        <v>1.4023404523260123</v>
      </c>
      <c r="G801" s="306">
        <f t="shared" ca="1" si="359"/>
        <v>8.5941930231532933</v>
      </c>
      <c r="H801" s="307">
        <f t="shared" ca="1" si="360"/>
        <v>-103.7140323963896</v>
      </c>
      <c r="I801" s="304">
        <f t="shared" ca="1" si="361"/>
        <v>104.06949922834534</v>
      </c>
      <c r="J801" s="306">
        <f t="shared" ca="1" si="362"/>
        <v>717.43751684692904</v>
      </c>
      <c r="K801" s="307">
        <f t="shared" ca="1" si="363"/>
        <v>-12.444605307945473</v>
      </c>
      <c r="L801" s="304">
        <f t="shared" ca="1" si="348"/>
        <v>717.54544022017035</v>
      </c>
      <c r="M801" s="306">
        <f t="shared" ca="1" si="364"/>
        <v>-1.488120889277291</v>
      </c>
      <c r="N801" s="304">
        <f t="shared" ca="1" si="365"/>
        <v>-85.26304636084366</v>
      </c>
      <c r="P801" s="310">
        <f t="shared" ca="1" si="366"/>
        <v>23</v>
      </c>
      <c r="Q801" s="304">
        <f t="shared" ca="1" si="367"/>
        <v>0</v>
      </c>
      <c r="R801" s="306">
        <f t="shared" ca="1" si="368"/>
        <v>0</v>
      </c>
      <c r="S801" s="307">
        <f t="shared" ca="1" si="369"/>
        <v>4.9930000000000021</v>
      </c>
      <c r="T801" s="304">
        <f t="shared" ca="1" si="349"/>
        <v>48.981330000000021</v>
      </c>
      <c r="U801" s="311">
        <f t="shared" ca="1" si="350"/>
        <v>0</v>
      </c>
      <c r="V801" s="306">
        <f t="shared" ca="1" si="351"/>
        <v>1.2265254133085512</v>
      </c>
      <c r="W801" s="304">
        <f t="shared" ca="1" si="352"/>
        <v>43.098871588969843</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1.1446606892618529</v>
      </c>
      <c r="AH801" s="304">
        <f t="shared" ca="1" si="376"/>
        <v>-8.6318309794970123</v>
      </c>
    </row>
    <row r="802" spans="1:34" x14ac:dyDescent="0.2">
      <c r="A802" s="347">
        <f t="shared" ca="1" si="354"/>
        <v>1E-4</v>
      </c>
      <c r="B802" s="304">
        <f t="shared" ca="1" si="355"/>
        <v>33.442000000001578</v>
      </c>
      <c r="D802" s="306">
        <f t="shared" ca="1" si="356"/>
        <v>-0.71283000552124087</v>
      </c>
      <c r="E802" s="307">
        <f t="shared" ca="1" si="357"/>
        <v>-1.2076246418278913</v>
      </c>
      <c r="F802" s="304">
        <f t="shared" ca="1" si="358"/>
        <v>1.4023137638636209</v>
      </c>
      <c r="G802" s="306">
        <f t="shared" ca="1" si="359"/>
        <v>8.5941217401527403</v>
      </c>
      <c r="H802" s="307">
        <f t="shared" ca="1" si="360"/>
        <v>-103.71415315885378</v>
      </c>
      <c r="I802" s="304">
        <f t="shared" ca="1" si="361"/>
        <v>104.06961369171476</v>
      </c>
      <c r="J802" s="306">
        <f t="shared" ca="1" si="362"/>
        <v>717.43751684692904</v>
      </c>
      <c r="K802" s="307">
        <f t="shared" ca="1" si="363"/>
        <v>-12.454976717223236</v>
      </c>
      <c r="L802" s="304">
        <f t="shared" ca="1" si="348"/>
        <v>717.54562016955697</v>
      </c>
      <c r="M802" s="306">
        <f t="shared" ca="1" si="364"/>
        <v>-1.4881216677200868</v>
      </c>
      <c r="N802" s="304">
        <f t="shared" ca="1" si="365"/>
        <v>-85.263090962330452</v>
      </c>
      <c r="P802" s="310">
        <f t="shared" ca="1" si="366"/>
        <v>23</v>
      </c>
      <c r="Q802" s="304">
        <f t="shared" ca="1" si="367"/>
        <v>0</v>
      </c>
      <c r="R802" s="306">
        <f t="shared" ca="1" si="368"/>
        <v>0</v>
      </c>
      <c r="S802" s="307">
        <f t="shared" ca="1" si="369"/>
        <v>4.9930000000000021</v>
      </c>
      <c r="T802" s="304">
        <f t="shared" ca="1" si="349"/>
        <v>48.981330000000021</v>
      </c>
      <c r="U802" s="311">
        <f t="shared" ca="1" si="350"/>
        <v>0</v>
      </c>
      <c r="V802" s="306">
        <f t="shared" ca="1" si="351"/>
        <v>1.2265266853894092</v>
      </c>
      <c r="W802" s="304">
        <f t="shared" ca="1" si="352"/>
        <v>43.099011095448432</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1.1446333791200392</v>
      </c>
      <c r="AH802" s="304">
        <f t="shared" ca="1" si="376"/>
        <v>-8.6318589202823599</v>
      </c>
    </row>
    <row r="803" spans="1:34" x14ac:dyDescent="0.2">
      <c r="A803" s="347">
        <f t="shared" ca="1" si="354"/>
        <v>1E-4</v>
      </c>
      <c r="B803" s="304">
        <f t="shared" ca="1" si="355"/>
        <v>33.442100000001581</v>
      </c>
      <c r="D803" s="306">
        <f t="shared" ca="1" si="356"/>
        <v>-0.7128256163973884</v>
      </c>
      <c r="E803" s="307">
        <f t="shared" ca="1" si="357"/>
        <v>-1.2075962419541888</v>
      </c>
      <c r="F803" s="304">
        <f t="shared" ca="1" si="358"/>
        <v>1.4022870758065897</v>
      </c>
      <c r="G803" s="306">
        <f t="shared" ca="1" si="359"/>
        <v>8.5940504575911003</v>
      </c>
      <c r="H803" s="307">
        <f t="shared" ca="1" si="360"/>
        <v>-103.71427391847797</v>
      </c>
      <c r="I803" s="304">
        <f t="shared" ca="1" si="361"/>
        <v>104.06972815235322</v>
      </c>
      <c r="J803" s="306">
        <f t="shared" ca="1" si="362"/>
        <v>717.43751684692904</v>
      </c>
      <c r="K803" s="307">
        <f t="shared" ca="1" si="363"/>
        <v>-12.465348138577102</v>
      </c>
      <c r="L803" s="304">
        <f t="shared" ca="1" si="348"/>
        <v>717.54580026901669</v>
      </c>
      <c r="M803" s="306">
        <f t="shared" ca="1" si="364"/>
        <v>-1.4881224461547136</v>
      </c>
      <c r="N803" s="304">
        <f t="shared" ca="1" si="365"/>
        <v>-85.263135563349195</v>
      </c>
      <c r="P803" s="310">
        <f t="shared" ca="1" si="366"/>
        <v>23</v>
      </c>
      <c r="Q803" s="304">
        <f t="shared" ca="1" si="367"/>
        <v>0</v>
      </c>
      <c r="R803" s="306">
        <f t="shared" ca="1" si="368"/>
        <v>0</v>
      </c>
      <c r="S803" s="307">
        <f t="shared" ca="1" si="369"/>
        <v>4.9930000000000021</v>
      </c>
      <c r="T803" s="304">
        <f t="shared" ca="1" si="349"/>
        <v>48.981330000000021</v>
      </c>
      <c r="U803" s="311">
        <f t="shared" ca="1" si="350"/>
        <v>0</v>
      </c>
      <c r="V803" s="306">
        <f t="shared" ca="1" si="351"/>
        <v>1.2265279574730679</v>
      </c>
      <c r="W803" s="304">
        <f t="shared" ca="1" si="352"/>
        <v>43.099150600064362</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1.144606069338737</v>
      </c>
      <c r="AH803" s="304">
        <f t="shared" ca="1" si="376"/>
        <v>-8.6318868606946548</v>
      </c>
    </row>
    <row r="804" spans="1:34" x14ac:dyDescent="0.2">
      <c r="A804" s="347">
        <f t="shared" ca="1" si="354"/>
        <v>1E-4</v>
      </c>
      <c r="B804" s="304">
        <f t="shared" ca="1" si="355"/>
        <v>33.442200000001584</v>
      </c>
      <c r="D804" s="306">
        <f t="shared" ca="1" si="356"/>
        <v>-0.71282122726921959</v>
      </c>
      <c r="E804" s="307">
        <f t="shared" ca="1" si="357"/>
        <v>-1.2075678424597083</v>
      </c>
      <c r="F804" s="304">
        <f t="shared" ca="1" si="358"/>
        <v>1.4022603881549216</v>
      </c>
      <c r="G804" s="306">
        <f t="shared" ca="1" si="359"/>
        <v>8.5939791754683732</v>
      </c>
      <c r="H804" s="307">
        <f t="shared" ca="1" si="360"/>
        <v>-103.71439467526221</v>
      </c>
      <c r="I804" s="304">
        <f t="shared" ca="1" si="361"/>
        <v>104.06984261026075</v>
      </c>
      <c r="J804" s="306">
        <f t="shared" ca="1" si="362"/>
        <v>717.43751684692904</v>
      </c>
      <c r="K804" s="307">
        <f t="shared" ca="1" si="363"/>
        <v>-12.47571957200679</v>
      </c>
      <c r="L804" s="304">
        <f t="shared" ca="1" si="348"/>
        <v>717.54598051854975</v>
      </c>
      <c r="M804" s="306">
        <f t="shared" ca="1" si="364"/>
        <v>-1.4881232245811713</v>
      </c>
      <c r="N804" s="304">
        <f t="shared" ca="1" si="365"/>
        <v>-85.263180163899875</v>
      </c>
      <c r="P804" s="310">
        <f t="shared" ca="1" si="366"/>
        <v>23</v>
      </c>
      <c r="Q804" s="304">
        <f t="shared" ca="1" si="367"/>
        <v>0</v>
      </c>
      <c r="R804" s="306">
        <f t="shared" ca="1" si="368"/>
        <v>0</v>
      </c>
      <c r="S804" s="307">
        <f t="shared" ca="1" si="369"/>
        <v>4.9930000000000021</v>
      </c>
      <c r="T804" s="304">
        <f t="shared" ca="1" si="349"/>
        <v>48.981330000000021</v>
      </c>
      <c r="U804" s="311">
        <f t="shared" ca="1" si="350"/>
        <v>0</v>
      </c>
      <c r="V804" s="306">
        <f t="shared" ca="1" si="351"/>
        <v>1.2265292295595285</v>
      </c>
      <c r="W804" s="304">
        <f t="shared" ca="1" si="352"/>
        <v>43.099290102817719</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1.1445787599179447</v>
      </c>
      <c r="AH804" s="304">
        <f t="shared" ca="1" si="376"/>
        <v>-8.6319148007338971</v>
      </c>
    </row>
    <row r="805" spans="1:34" x14ac:dyDescent="0.2">
      <c r="A805" s="347">
        <f t="shared" ca="1" si="354"/>
        <v>1E-4</v>
      </c>
      <c r="B805" s="304">
        <f t="shared" ca="1" si="355"/>
        <v>33.442300000001588</v>
      </c>
      <c r="D805" s="306">
        <f t="shared" ca="1" si="356"/>
        <v>-0.71281683813673691</v>
      </c>
      <c r="E805" s="307">
        <f t="shared" ca="1" si="357"/>
        <v>-1.2075394433444373</v>
      </c>
      <c r="F805" s="304">
        <f t="shared" ca="1" si="358"/>
        <v>1.402233700908607</v>
      </c>
      <c r="G805" s="306">
        <f t="shared" ca="1" si="359"/>
        <v>8.593907893784559</v>
      </c>
      <c r="H805" s="307">
        <f t="shared" ca="1" si="360"/>
        <v>-103.71451542920654</v>
      </c>
      <c r="I805" s="304">
        <f t="shared" ca="1" si="361"/>
        <v>104.06995706543736</v>
      </c>
      <c r="J805" s="306">
        <f t="shared" ca="1" si="362"/>
        <v>717.43751684692904</v>
      </c>
      <c r="K805" s="307">
        <f t="shared" ca="1" si="363"/>
        <v>-12.486091017512013</v>
      </c>
      <c r="L805" s="304">
        <f t="shared" ca="1" si="348"/>
        <v>717.54616091815672</v>
      </c>
      <c r="M805" s="306">
        <f t="shared" ca="1" si="364"/>
        <v>-1.4881240029994605</v>
      </c>
      <c r="N805" s="304">
        <f t="shared" ca="1" si="365"/>
        <v>-85.263224763982549</v>
      </c>
      <c r="P805" s="310">
        <f t="shared" ca="1" si="366"/>
        <v>23</v>
      </c>
      <c r="Q805" s="304">
        <f t="shared" ca="1" si="367"/>
        <v>0</v>
      </c>
      <c r="R805" s="306">
        <f t="shared" ca="1" si="368"/>
        <v>0</v>
      </c>
      <c r="S805" s="307">
        <f t="shared" ca="1" si="369"/>
        <v>4.9930000000000021</v>
      </c>
      <c r="T805" s="304">
        <f t="shared" ca="1" si="349"/>
        <v>48.981330000000021</v>
      </c>
      <c r="U805" s="311">
        <f t="shared" ca="1" si="350"/>
        <v>0</v>
      </c>
      <c r="V805" s="306">
        <f t="shared" ca="1" si="351"/>
        <v>1.2265305016487897</v>
      </c>
      <c r="W805" s="304">
        <f t="shared" ca="1" si="352"/>
        <v>43.099429603708444</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1.144551450857648</v>
      </c>
      <c r="AH805" s="304">
        <f t="shared" ca="1" si="376"/>
        <v>-8.6319427404001008</v>
      </c>
    </row>
    <row r="806" spans="1:34" x14ac:dyDescent="0.2">
      <c r="A806" s="347">
        <f t="shared" ca="1" si="354"/>
        <v>1E-4</v>
      </c>
      <c r="B806" s="304">
        <f t="shared" ca="1" si="355"/>
        <v>33.442400000001591</v>
      </c>
      <c r="D806" s="306">
        <f t="shared" ca="1" si="356"/>
        <v>-0.71281244899993723</v>
      </c>
      <c r="E806" s="307">
        <f t="shared" ca="1" si="357"/>
        <v>-1.2075110446083848</v>
      </c>
      <c r="F806" s="304">
        <f t="shared" ca="1" si="358"/>
        <v>1.4022070140676521</v>
      </c>
      <c r="G806" s="306">
        <f t="shared" ca="1" si="359"/>
        <v>8.5938366125396595</v>
      </c>
      <c r="H806" s="307">
        <f t="shared" ca="1" si="360"/>
        <v>-103.714636180311</v>
      </c>
      <c r="I806" s="304">
        <f t="shared" ca="1" si="361"/>
        <v>104.07007151788311</v>
      </c>
      <c r="J806" s="306">
        <f t="shared" ca="1" si="362"/>
        <v>717.43751684692904</v>
      </c>
      <c r="K806" s="307">
        <f t="shared" ca="1" si="363"/>
        <v>-12.496462475092489</v>
      </c>
      <c r="L806" s="304">
        <f t="shared" ca="1" si="348"/>
        <v>717.54634146783792</v>
      </c>
      <c r="M806" s="306">
        <f t="shared" ca="1" si="364"/>
        <v>-1.4881247814095808</v>
      </c>
      <c r="N806" s="304">
        <f t="shared" ca="1" si="365"/>
        <v>-85.263269363597175</v>
      </c>
      <c r="P806" s="310">
        <f t="shared" ca="1" si="366"/>
        <v>23</v>
      </c>
      <c r="Q806" s="304">
        <f t="shared" ca="1" si="367"/>
        <v>0</v>
      </c>
      <c r="R806" s="306">
        <f t="shared" ca="1" si="368"/>
        <v>0</v>
      </c>
      <c r="S806" s="307">
        <f t="shared" ca="1" si="369"/>
        <v>4.9930000000000021</v>
      </c>
      <c r="T806" s="304">
        <f t="shared" ca="1" si="349"/>
        <v>48.981330000000021</v>
      </c>
      <c r="U806" s="311">
        <f t="shared" ca="1" si="350"/>
        <v>0</v>
      </c>
      <c r="V806" s="306">
        <f t="shared" ca="1" si="351"/>
        <v>1.2265317737408528</v>
      </c>
      <c r="W806" s="304">
        <f t="shared" ca="1" si="352"/>
        <v>43.099569102736602</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1.1445241421578594</v>
      </c>
      <c r="AH806" s="304">
        <f t="shared" ca="1" si="376"/>
        <v>-8.6319706796932554</v>
      </c>
    </row>
    <row r="807" spans="1:34" x14ac:dyDescent="0.2">
      <c r="A807" s="347">
        <f t="shared" ca="1" si="354"/>
        <v>1E-4</v>
      </c>
      <c r="B807" s="304">
        <f t="shared" ca="1" si="355"/>
        <v>33.442500000001594</v>
      </c>
      <c r="D807" s="306">
        <f t="shared" ca="1" si="356"/>
        <v>-0.71280805985882523</v>
      </c>
      <c r="E807" s="307">
        <f t="shared" ca="1" si="357"/>
        <v>-1.2074826462515347</v>
      </c>
      <c r="F807" s="304">
        <f t="shared" ca="1" si="358"/>
        <v>1.4021803276320459</v>
      </c>
      <c r="G807" s="306">
        <f t="shared" ca="1" si="359"/>
        <v>8.5937653317336729</v>
      </c>
      <c r="H807" s="307">
        <f t="shared" ca="1" si="360"/>
        <v>-103.71475692857562</v>
      </c>
      <c r="I807" s="304">
        <f t="shared" ca="1" si="361"/>
        <v>104.07018596759801</v>
      </c>
      <c r="J807" s="306">
        <f t="shared" ca="1" si="362"/>
        <v>717.43751684692904</v>
      </c>
      <c r="K807" s="307">
        <f t="shared" ca="1" si="363"/>
        <v>-12.506833944747934</v>
      </c>
      <c r="L807" s="304">
        <f t="shared" ca="1" si="348"/>
        <v>717.54652216759382</v>
      </c>
      <c r="M807" s="306">
        <f t="shared" ca="1" si="364"/>
        <v>-1.4881255598115328</v>
      </c>
      <c r="N807" s="304">
        <f t="shared" ca="1" si="365"/>
        <v>-85.26331396274378</v>
      </c>
      <c r="P807" s="310">
        <f t="shared" ca="1" si="366"/>
        <v>23</v>
      </c>
      <c r="Q807" s="304">
        <f t="shared" ca="1" si="367"/>
        <v>0</v>
      </c>
      <c r="R807" s="306">
        <f t="shared" ca="1" si="368"/>
        <v>0</v>
      </c>
      <c r="S807" s="307">
        <f t="shared" ca="1" si="369"/>
        <v>4.9930000000000021</v>
      </c>
      <c r="T807" s="304">
        <f t="shared" ca="1" si="349"/>
        <v>48.981330000000021</v>
      </c>
      <c r="U807" s="311">
        <f t="shared" ca="1" si="350"/>
        <v>0</v>
      </c>
      <c r="V807" s="306">
        <f t="shared" ca="1" si="351"/>
        <v>1.2265330458357164</v>
      </c>
      <c r="W807" s="304">
        <f t="shared" ca="1" si="352"/>
        <v>43.099708599902158</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1.1444968338185664</v>
      </c>
      <c r="AH807" s="304">
        <f t="shared" ca="1" si="376"/>
        <v>-8.631998618613375</v>
      </c>
    </row>
    <row r="808" spans="1:34" x14ac:dyDescent="0.2">
      <c r="A808" s="347">
        <f t="shared" ca="1" si="354"/>
        <v>1E-4</v>
      </c>
      <c r="B808" s="304">
        <f t="shared" ca="1" si="355"/>
        <v>33.442600000001597</v>
      </c>
      <c r="D808" s="306">
        <f t="shared" ca="1" si="356"/>
        <v>-0.71280367071339823</v>
      </c>
      <c r="E808" s="307">
        <f t="shared" ca="1" si="357"/>
        <v>-1.2074542482738959</v>
      </c>
      <c r="F808" s="304">
        <f t="shared" ca="1" si="358"/>
        <v>1.4021536416017946</v>
      </c>
      <c r="G808" s="306">
        <f t="shared" ca="1" si="359"/>
        <v>8.5936940513666009</v>
      </c>
      <c r="H808" s="307">
        <f t="shared" ca="1" si="360"/>
        <v>-103.71487767400045</v>
      </c>
      <c r="I808" s="304">
        <f t="shared" ca="1" si="361"/>
        <v>104.07030041458211</v>
      </c>
      <c r="J808" s="306">
        <f t="shared" ca="1" si="362"/>
        <v>717.43751684692904</v>
      </c>
      <c r="K808" s="307">
        <f t="shared" ca="1" si="363"/>
        <v>-12.517205426478062</v>
      </c>
      <c r="L808" s="304">
        <f t="shared" ca="1" si="348"/>
        <v>717.54670301742465</v>
      </c>
      <c r="M808" s="306">
        <f t="shared" ca="1" si="364"/>
        <v>-1.4881263382053163</v>
      </c>
      <c r="N808" s="304">
        <f t="shared" ca="1" si="365"/>
        <v>-85.263358561422379</v>
      </c>
      <c r="P808" s="310">
        <f t="shared" ca="1" si="366"/>
        <v>23</v>
      </c>
      <c r="Q808" s="304">
        <f t="shared" ca="1" si="367"/>
        <v>0</v>
      </c>
      <c r="R808" s="306">
        <f t="shared" ca="1" si="368"/>
        <v>0</v>
      </c>
      <c r="S808" s="307">
        <f t="shared" ca="1" si="369"/>
        <v>4.9930000000000021</v>
      </c>
      <c r="T808" s="304">
        <f t="shared" ca="1" si="349"/>
        <v>48.981330000000021</v>
      </c>
      <c r="U808" s="311">
        <f t="shared" ca="1" si="350"/>
        <v>0</v>
      </c>
      <c r="V808" s="306">
        <f t="shared" ca="1" si="351"/>
        <v>1.2265343179333816</v>
      </c>
      <c r="W808" s="304">
        <f t="shared" ca="1" si="352"/>
        <v>43.099848095205168</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1.1444695258397708</v>
      </c>
      <c r="AH808" s="304">
        <f t="shared" ca="1" si="376"/>
        <v>-8.6320265571604526</v>
      </c>
    </row>
    <row r="809" spans="1:34" x14ac:dyDescent="0.2">
      <c r="A809" s="347">
        <f t="shared" ca="1" si="354"/>
        <v>1E-4</v>
      </c>
      <c r="B809" s="304">
        <f t="shared" ca="1" si="355"/>
        <v>33.442700000001601</v>
      </c>
      <c r="D809" s="306">
        <f t="shared" ca="1" si="356"/>
        <v>-0.71279928156366035</v>
      </c>
      <c r="E809" s="307">
        <f t="shared" ca="1" si="357"/>
        <v>-1.2074258506754578</v>
      </c>
      <c r="F809" s="304">
        <f t="shared" ca="1" si="358"/>
        <v>1.4021269559768912</v>
      </c>
      <c r="G809" s="306">
        <f t="shared" ca="1" si="359"/>
        <v>8.5936227714384437</v>
      </c>
      <c r="H809" s="307">
        <f t="shared" ca="1" si="360"/>
        <v>-103.71499841658552</v>
      </c>
      <c r="I809" s="304">
        <f t="shared" ca="1" si="361"/>
        <v>104.07041485883548</v>
      </c>
      <c r="J809" s="306">
        <f t="shared" ca="1" si="362"/>
        <v>717.43751684692904</v>
      </c>
      <c r="K809" s="307">
        <f t="shared" ca="1" si="363"/>
        <v>-12.527576920282591</v>
      </c>
      <c r="L809" s="304">
        <f t="shared" ca="1" si="348"/>
        <v>717.54688401733108</v>
      </c>
      <c r="M809" s="306">
        <f t="shared" ca="1" si="364"/>
        <v>-1.4881271165909316</v>
      </c>
      <c r="N809" s="304">
        <f t="shared" ca="1" si="365"/>
        <v>-85.263403159632972</v>
      </c>
      <c r="P809" s="310">
        <f t="shared" ca="1" si="366"/>
        <v>23</v>
      </c>
      <c r="Q809" s="304">
        <f t="shared" ca="1" si="367"/>
        <v>0</v>
      </c>
      <c r="R809" s="306">
        <f t="shared" ca="1" si="368"/>
        <v>0</v>
      </c>
      <c r="S809" s="307">
        <f t="shared" ca="1" si="369"/>
        <v>4.9930000000000021</v>
      </c>
      <c r="T809" s="304">
        <f t="shared" ca="1" si="349"/>
        <v>48.981330000000021</v>
      </c>
      <c r="U809" s="311">
        <f t="shared" ca="1" si="350"/>
        <v>0</v>
      </c>
      <c r="V809" s="306">
        <f t="shared" ca="1" si="351"/>
        <v>1.2265355900338479</v>
      </c>
      <c r="W809" s="304">
        <f t="shared" ca="1" si="352"/>
        <v>43.099987588645668</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1.1444422182214691</v>
      </c>
      <c r="AH809" s="304">
        <f t="shared" ca="1" si="376"/>
        <v>-8.6320544953344989</v>
      </c>
    </row>
    <row r="810" spans="1:34" x14ac:dyDescent="0.2">
      <c r="A810" s="347">
        <f t="shared" ca="1" si="354"/>
        <v>1E-4</v>
      </c>
      <c r="B810" s="304">
        <f t="shared" ca="1" si="355"/>
        <v>33.442800000001604</v>
      </c>
      <c r="D810" s="306">
        <f t="shared" ca="1" si="356"/>
        <v>-0.71279489240960991</v>
      </c>
      <c r="E810" s="307">
        <f t="shared" ca="1" si="357"/>
        <v>-1.2073974534562169</v>
      </c>
      <c r="F810" s="304">
        <f t="shared" ca="1" si="358"/>
        <v>1.4021002707573325</v>
      </c>
      <c r="G810" s="306">
        <f t="shared" ca="1" si="359"/>
        <v>8.5935514919492029</v>
      </c>
      <c r="H810" s="307">
        <f t="shared" ca="1" si="360"/>
        <v>-103.71511915633086</v>
      </c>
      <c r="I810" s="304">
        <f t="shared" ca="1" si="361"/>
        <v>104.07052930035807</v>
      </c>
      <c r="J810" s="306">
        <f t="shared" ca="1" si="362"/>
        <v>717.43751684692904</v>
      </c>
      <c r="K810" s="307">
        <f t="shared" ca="1" si="363"/>
        <v>-12.537948426161238</v>
      </c>
      <c r="L810" s="304">
        <f t="shared" ca="1" si="348"/>
        <v>717.54706516731335</v>
      </c>
      <c r="M810" s="306">
        <f t="shared" ca="1" si="364"/>
        <v>-1.4881278949683785</v>
      </c>
      <c r="N810" s="304">
        <f t="shared" ca="1" si="365"/>
        <v>-85.263447757375545</v>
      </c>
      <c r="P810" s="310">
        <f t="shared" ca="1" si="366"/>
        <v>23</v>
      </c>
      <c r="Q810" s="304">
        <f t="shared" ca="1" si="367"/>
        <v>0</v>
      </c>
      <c r="R810" s="306">
        <f t="shared" ca="1" si="368"/>
        <v>0</v>
      </c>
      <c r="S810" s="307">
        <f t="shared" ca="1" si="369"/>
        <v>4.9930000000000021</v>
      </c>
      <c r="T810" s="304">
        <f t="shared" ca="1" si="349"/>
        <v>48.981330000000021</v>
      </c>
      <c r="U810" s="311">
        <f t="shared" ca="1" si="350"/>
        <v>0</v>
      </c>
      <c r="V810" s="306">
        <f t="shared" ca="1" si="351"/>
        <v>1.2265368621371153</v>
      </c>
      <c r="W810" s="304">
        <f t="shared" ca="1" si="352"/>
        <v>43.100127080223608</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1.1444149109636523</v>
      </c>
      <c r="AH810" s="304">
        <f t="shared" ca="1" si="376"/>
        <v>-8.632082433135519</v>
      </c>
    </row>
    <row r="811" spans="1:34" x14ac:dyDescent="0.2">
      <c r="A811" s="347">
        <f t="shared" ca="1" si="354"/>
        <v>1E-4</v>
      </c>
      <c r="B811" s="304">
        <f t="shared" ca="1" si="355"/>
        <v>33.442900000001607</v>
      </c>
      <c r="D811" s="306">
        <f t="shared" ca="1" si="356"/>
        <v>-0.71279050325124982</v>
      </c>
      <c r="E811" s="307">
        <f t="shared" ca="1" si="357"/>
        <v>-1.2073690566161766</v>
      </c>
      <c r="F811" s="304">
        <f t="shared" ca="1" si="358"/>
        <v>1.4020735859431224</v>
      </c>
      <c r="G811" s="306">
        <f t="shared" ca="1" si="359"/>
        <v>8.5934802128988785</v>
      </c>
      <c r="H811" s="307">
        <f t="shared" ca="1" si="360"/>
        <v>-103.71523989323651</v>
      </c>
      <c r="I811" s="304">
        <f t="shared" ca="1" si="361"/>
        <v>104.07064373915</v>
      </c>
      <c r="J811" s="306">
        <f t="shared" ca="1" si="362"/>
        <v>717.43751684692904</v>
      </c>
      <c r="K811" s="307">
        <f t="shared" ca="1" si="363"/>
        <v>-12.548319944113716</v>
      </c>
      <c r="L811" s="304">
        <f t="shared" ca="1" si="348"/>
        <v>717.54724646737202</v>
      </c>
      <c r="M811" s="306">
        <f t="shared" ca="1" si="364"/>
        <v>-1.4881286733376573</v>
      </c>
      <c r="N811" s="304">
        <f t="shared" ca="1" si="365"/>
        <v>-85.263492354650126</v>
      </c>
      <c r="P811" s="310">
        <f t="shared" ca="1" si="366"/>
        <v>23</v>
      </c>
      <c r="Q811" s="304">
        <f t="shared" ca="1" si="367"/>
        <v>0</v>
      </c>
      <c r="R811" s="306">
        <f t="shared" ca="1" si="368"/>
        <v>0</v>
      </c>
      <c r="S811" s="307">
        <f t="shared" ca="1" si="369"/>
        <v>4.9930000000000021</v>
      </c>
      <c r="T811" s="304">
        <f t="shared" ca="1" si="349"/>
        <v>48.981330000000021</v>
      </c>
      <c r="U811" s="311">
        <f t="shared" ca="1" si="350"/>
        <v>0</v>
      </c>
      <c r="V811" s="306">
        <f t="shared" ca="1" si="351"/>
        <v>1.226538134243184</v>
      </c>
      <c r="W811" s="304">
        <f t="shared" ca="1" si="352"/>
        <v>43.100266569939059</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1.1443876040663277</v>
      </c>
      <c r="AH811" s="304">
        <f t="shared" ca="1" si="376"/>
        <v>-8.6321103705635061</v>
      </c>
    </row>
    <row r="812" spans="1:34" x14ac:dyDescent="0.2">
      <c r="A812" s="347">
        <f t="shared" ca="1" si="354"/>
        <v>1E-4</v>
      </c>
      <c r="B812" s="304">
        <f t="shared" ca="1" si="355"/>
        <v>33.443000000001611</v>
      </c>
      <c r="D812" s="306">
        <f t="shared" ca="1" si="356"/>
        <v>-0.71278611408858084</v>
      </c>
      <c r="E812" s="307">
        <f t="shared" ca="1" si="357"/>
        <v>-1.2073406601553245</v>
      </c>
      <c r="F812" s="304">
        <f t="shared" ca="1" si="358"/>
        <v>1.4020469015342512</v>
      </c>
      <c r="G812" s="306">
        <f t="shared" ca="1" si="359"/>
        <v>8.5934089342874689</v>
      </c>
      <c r="H812" s="307">
        <f t="shared" ca="1" si="360"/>
        <v>-103.71536062730253</v>
      </c>
      <c r="I812" s="304">
        <f t="shared" ca="1" si="361"/>
        <v>104.0707581752113</v>
      </c>
      <c r="J812" s="306">
        <f t="shared" ca="1" si="362"/>
        <v>717.43751684692904</v>
      </c>
      <c r="K812" s="307">
        <f t="shared" ca="1" si="363"/>
        <v>-12.558691474139744</v>
      </c>
      <c r="L812" s="304">
        <f t="shared" ca="1" si="348"/>
        <v>717.54742791750721</v>
      </c>
      <c r="M812" s="306">
        <f t="shared" ca="1" si="364"/>
        <v>-1.4881294516987682</v>
      </c>
      <c r="N812" s="304">
        <f t="shared" ca="1" si="365"/>
        <v>-85.263536951456715</v>
      </c>
      <c r="P812" s="310">
        <f t="shared" ca="1" si="366"/>
        <v>23</v>
      </c>
      <c r="Q812" s="304">
        <f t="shared" ca="1" si="367"/>
        <v>0</v>
      </c>
      <c r="R812" s="306">
        <f t="shared" ca="1" si="368"/>
        <v>0</v>
      </c>
      <c r="S812" s="307">
        <f t="shared" ca="1" si="369"/>
        <v>4.9930000000000021</v>
      </c>
      <c r="T812" s="304">
        <f t="shared" ca="1" si="349"/>
        <v>48.981330000000021</v>
      </c>
      <c r="U812" s="311">
        <f t="shared" ca="1" si="350"/>
        <v>0</v>
      </c>
      <c r="V812" s="306">
        <f t="shared" ca="1" si="351"/>
        <v>1.2265394063520536</v>
      </c>
      <c r="W812" s="304">
        <f t="shared" ca="1" si="352"/>
        <v>43.100406057792014</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1.1443602975294844</v>
      </c>
      <c r="AH812" s="304">
        <f t="shared" ca="1" si="376"/>
        <v>-8.6321383076184741</v>
      </c>
    </row>
    <row r="813" spans="1:34" x14ac:dyDescent="0.2">
      <c r="A813" s="347">
        <f t="shared" ca="1" si="354"/>
        <v>1E-4</v>
      </c>
      <c r="B813" s="304">
        <f t="shared" ca="1" si="355"/>
        <v>33.443100000001614</v>
      </c>
      <c r="D813" s="306">
        <f t="shared" ca="1" si="356"/>
        <v>-0.71278172492160219</v>
      </c>
      <c r="E813" s="307">
        <f t="shared" ca="1" si="357"/>
        <v>-1.2073122640736642</v>
      </c>
      <c r="F813" s="304">
        <f t="shared" ca="1" si="358"/>
        <v>1.4020202175307215</v>
      </c>
      <c r="G813" s="306">
        <f t="shared" ca="1" si="359"/>
        <v>8.5933376561149775</v>
      </c>
      <c r="H813" s="307">
        <f t="shared" ca="1" si="360"/>
        <v>-103.71548135852893</v>
      </c>
      <c r="I813" s="304">
        <f t="shared" ca="1" si="361"/>
        <v>104.07087260854195</v>
      </c>
      <c r="J813" s="306">
        <f t="shared" ca="1" si="362"/>
        <v>717.43751684692904</v>
      </c>
      <c r="K813" s="307">
        <f t="shared" ca="1" si="363"/>
        <v>-12.569063016239035</v>
      </c>
      <c r="L813" s="304">
        <f t="shared" ca="1" si="348"/>
        <v>717.54760951771959</v>
      </c>
      <c r="M813" s="306">
        <f t="shared" ca="1" si="364"/>
        <v>-1.4881302300517114</v>
      </c>
      <c r="N813" s="304">
        <f t="shared" ca="1" si="365"/>
        <v>-85.263581547795326</v>
      </c>
      <c r="P813" s="310">
        <f t="shared" ca="1" si="366"/>
        <v>23</v>
      </c>
      <c r="Q813" s="304">
        <f t="shared" ca="1" si="367"/>
        <v>0</v>
      </c>
      <c r="R813" s="306">
        <f t="shared" ca="1" si="368"/>
        <v>0</v>
      </c>
      <c r="S813" s="307">
        <f t="shared" ca="1" si="369"/>
        <v>4.9930000000000021</v>
      </c>
      <c r="T813" s="304">
        <f t="shared" ca="1" si="349"/>
        <v>48.981330000000021</v>
      </c>
      <c r="U813" s="311">
        <f t="shared" ca="1" si="350"/>
        <v>0</v>
      </c>
      <c r="V813" s="306">
        <f t="shared" ca="1" si="351"/>
        <v>1.2265406784637243</v>
      </c>
      <c r="W813" s="304">
        <f t="shared" ca="1" si="352"/>
        <v>43.100545543782481</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1.1443329913531226</v>
      </c>
      <c r="AH813" s="304">
        <f t="shared" ca="1" si="376"/>
        <v>-8.6321662443004197</v>
      </c>
    </row>
    <row r="814" spans="1:34" x14ac:dyDescent="0.2">
      <c r="A814" s="347">
        <f t="shared" ca="1" si="354"/>
        <v>1E-4</v>
      </c>
      <c r="B814" s="304">
        <f t="shared" ca="1" si="355"/>
        <v>33.443200000001617</v>
      </c>
      <c r="D814" s="306">
        <f t="shared" ca="1" si="356"/>
        <v>-0.7127773357503141</v>
      </c>
      <c r="E814" s="307">
        <f t="shared" ca="1" si="357"/>
        <v>-1.2072838683711904</v>
      </c>
      <c r="F814" s="304">
        <f t="shared" ca="1" si="358"/>
        <v>1.4019935339325291</v>
      </c>
      <c r="G814" s="306">
        <f t="shared" ca="1" si="359"/>
        <v>8.5932663783814025</v>
      </c>
      <c r="H814" s="307">
        <f t="shared" ca="1" si="360"/>
        <v>-103.71560208691577</v>
      </c>
      <c r="I814" s="304">
        <f t="shared" ca="1" si="361"/>
        <v>104.07098703914203</v>
      </c>
      <c r="J814" s="306">
        <f t="shared" ca="1" si="362"/>
        <v>717.43751684692904</v>
      </c>
      <c r="K814" s="307">
        <f t="shared" ca="1" si="363"/>
        <v>-12.579434570411307</v>
      </c>
      <c r="L814" s="304">
        <f t="shared" ca="1" si="348"/>
        <v>717.54779126800941</v>
      </c>
      <c r="M814" s="306">
        <f t="shared" ca="1" si="364"/>
        <v>-1.4881310083964867</v>
      </c>
      <c r="N814" s="304">
        <f t="shared" ca="1" si="365"/>
        <v>-85.263626143665959</v>
      </c>
      <c r="P814" s="310">
        <f t="shared" ca="1" si="366"/>
        <v>23</v>
      </c>
      <c r="Q814" s="304">
        <f t="shared" ca="1" si="367"/>
        <v>0</v>
      </c>
      <c r="R814" s="306">
        <f t="shared" ca="1" si="368"/>
        <v>0</v>
      </c>
      <c r="S814" s="307">
        <f t="shared" ca="1" si="369"/>
        <v>4.9930000000000021</v>
      </c>
      <c r="T814" s="304">
        <f t="shared" ca="1" si="349"/>
        <v>48.981330000000021</v>
      </c>
      <c r="U814" s="311">
        <f t="shared" ca="1" si="350"/>
        <v>0</v>
      </c>
      <c r="V814" s="306">
        <f t="shared" ca="1" si="351"/>
        <v>1.2265419505781963</v>
      </c>
      <c r="W814" s="304">
        <f t="shared" ca="1" si="352"/>
        <v>43.100685027910501</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1.1443056855372404</v>
      </c>
      <c r="AH814" s="304">
        <f t="shared" ca="1" si="376"/>
        <v>-8.6321941806093463</v>
      </c>
    </row>
    <row r="815" spans="1:34" x14ac:dyDescent="0.2">
      <c r="A815" s="347">
        <f t="shared" ca="1" si="354"/>
        <v>1E-4</v>
      </c>
      <c r="B815" s="304">
        <f t="shared" ca="1" si="355"/>
        <v>33.443300000001621</v>
      </c>
      <c r="D815" s="306">
        <f t="shared" ca="1" si="356"/>
        <v>-0.71277294657472023</v>
      </c>
      <c r="E815" s="307">
        <f t="shared" ca="1" si="357"/>
        <v>-1.2072554730479013</v>
      </c>
      <c r="F815" s="304">
        <f t="shared" ca="1" si="358"/>
        <v>1.4019668507396745</v>
      </c>
      <c r="G815" s="306">
        <f t="shared" ca="1" si="359"/>
        <v>8.5931951010867458</v>
      </c>
      <c r="H815" s="307">
        <f t="shared" ca="1" si="360"/>
        <v>-103.71572281246307</v>
      </c>
      <c r="I815" s="304">
        <f t="shared" ca="1" si="361"/>
        <v>104.07110146701156</v>
      </c>
      <c r="J815" s="306">
        <f t="shared" ca="1" si="362"/>
        <v>717.43751684692904</v>
      </c>
      <c r="K815" s="307">
        <f t="shared" ca="1" si="363"/>
        <v>-12.589806136656275</v>
      </c>
      <c r="L815" s="304">
        <f t="shared" ca="1" si="348"/>
        <v>717.54797316837721</v>
      </c>
      <c r="M815" s="306">
        <f t="shared" ca="1" si="364"/>
        <v>-1.4881317867330945</v>
      </c>
      <c r="N815" s="304">
        <f t="shared" ca="1" si="365"/>
        <v>-85.26367073906863</v>
      </c>
      <c r="P815" s="310">
        <f t="shared" ca="1" si="366"/>
        <v>23</v>
      </c>
      <c r="Q815" s="304">
        <f t="shared" ca="1" si="367"/>
        <v>0</v>
      </c>
      <c r="R815" s="306">
        <f t="shared" ca="1" si="368"/>
        <v>0</v>
      </c>
      <c r="S815" s="307">
        <f t="shared" ca="1" si="369"/>
        <v>4.9930000000000021</v>
      </c>
      <c r="T815" s="304">
        <f t="shared" ca="1" si="349"/>
        <v>48.981330000000021</v>
      </c>
      <c r="U815" s="311">
        <f t="shared" ca="1" si="350"/>
        <v>0</v>
      </c>
      <c r="V815" s="306">
        <f t="shared" ca="1" si="351"/>
        <v>1.2265432226954687</v>
      </c>
      <c r="W815" s="304">
        <f t="shared" ca="1" si="352"/>
        <v>43.100824510176061</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1.1442783800818326</v>
      </c>
      <c r="AH815" s="304">
        <f t="shared" ca="1" si="376"/>
        <v>-8.6322221165452593</v>
      </c>
    </row>
    <row r="816" spans="1:34" x14ac:dyDescent="0.2">
      <c r="A816" s="347">
        <f t="shared" ca="1" si="354"/>
        <v>1E-4</v>
      </c>
      <c r="B816" s="304">
        <f t="shared" ca="1" si="355"/>
        <v>33.443400000001624</v>
      </c>
      <c r="D816" s="306">
        <f t="shared" ca="1" si="356"/>
        <v>-0.71276855739481859</v>
      </c>
      <c r="E816" s="307">
        <f t="shared" ca="1" si="357"/>
        <v>-1.2072270781037915</v>
      </c>
      <c r="F816" s="304">
        <f t="shared" ca="1" si="358"/>
        <v>1.4019401679521521</v>
      </c>
      <c r="G816" s="306">
        <f t="shared" ca="1" si="359"/>
        <v>8.5931238242310055</v>
      </c>
      <c r="H816" s="307">
        <f t="shared" ca="1" si="360"/>
        <v>-103.71584353517088</v>
      </c>
      <c r="I816" s="304">
        <f t="shared" ca="1" si="361"/>
        <v>104.07121589215056</v>
      </c>
      <c r="J816" s="306">
        <f t="shared" ca="1" si="362"/>
        <v>717.43751684692904</v>
      </c>
      <c r="K816" s="307">
        <f t="shared" ca="1" si="363"/>
        <v>-12.600177714973658</v>
      </c>
      <c r="L816" s="304">
        <f t="shared" ca="1" si="348"/>
        <v>717.54815521882324</v>
      </c>
      <c r="M816" s="306">
        <f t="shared" ca="1" si="364"/>
        <v>-1.4881325650615347</v>
      </c>
      <c r="N816" s="304">
        <f t="shared" ca="1" si="365"/>
        <v>-85.263715334003322</v>
      </c>
      <c r="P816" s="310">
        <f t="shared" ca="1" si="366"/>
        <v>23</v>
      </c>
      <c r="Q816" s="304">
        <f t="shared" ca="1" si="367"/>
        <v>0</v>
      </c>
      <c r="R816" s="306">
        <f t="shared" ca="1" si="368"/>
        <v>0</v>
      </c>
      <c r="S816" s="307">
        <f t="shared" ca="1" si="369"/>
        <v>4.9930000000000021</v>
      </c>
      <c r="T816" s="304">
        <f t="shared" ca="1" si="349"/>
        <v>48.981330000000021</v>
      </c>
      <c r="U816" s="311">
        <f t="shared" ca="1" si="350"/>
        <v>0</v>
      </c>
      <c r="V816" s="306">
        <f t="shared" ca="1" si="351"/>
        <v>1.226544494815542</v>
      </c>
      <c r="W816" s="304">
        <f t="shared" ca="1" si="352"/>
        <v>43.100963990579167</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1.144251074986899</v>
      </c>
      <c r="AH816" s="304">
        <f t="shared" ca="1" si="376"/>
        <v>-8.6322500521081604</v>
      </c>
    </row>
    <row r="817" spans="1:34" x14ac:dyDescent="0.2">
      <c r="A817" s="347">
        <f t="shared" ca="1" si="354"/>
        <v>1E-4</v>
      </c>
      <c r="B817" s="304">
        <f t="shared" ca="1" si="355"/>
        <v>33.443500000001627</v>
      </c>
      <c r="D817" s="306">
        <f t="shared" ca="1" si="356"/>
        <v>-0.71276416821061261</v>
      </c>
      <c r="E817" s="307">
        <f t="shared" ca="1" si="357"/>
        <v>-1.2071986835388646</v>
      </c>
      <c r="F817" s="304">
        <f t="shared" ca="1" si="358"/>
        <v>1.4019134855699671</v>
      </c>
      <c r="G817" s="306">
        <f t="shared" ca="1" si="359"/>
        <v>8.5930525478141853</v>
      </c>
      <c r="H817" s="307">
        <f t="shared" ca="1" si="360"/>
        <v>-103.71596425503922</v>
      </c>
      <c r="I817" s="304">
        <f t="shared" ca="1" si="361"/>
        <v>104.07133031455911</v>
      </c>
      <c r="J817" s="306">
        <f t="shared" ca="1" si="362"/>
        <v>717.43751684692904</v>
      </c>
      <c r="K817" s="307">
        <f t="shared" ca="1" si="363"/>
        <v>-12.610549305363168</v>
      </c>
      <c r="L817" s="304">
        <f t="shared" ca="1" si="348"/>
        <v>717.54833741934806</v>
      </c>
      <c r="M817" s="306">
        <f t="shared" ca="1" si="364"/>
        <v>-1.4881333433818076</v>
      </c>
      <c r="N817" s="304">
        <f t="shared" ca="1" si="365"/>
        <v>-85.263759928470066</v>
      </c>
      <c r="P817" s="310">
        <f t="shared" ca="1" si="366"/>
        <v>23</v>
      </c>
      <c r="Q817" s="304">
        <f t="shared" ca="1" si="367"/>
        <v>0</v>
      </c>
      <c r="R817" s="306">
        <f t="shared" ca="1" si="368"/>
        <v>0</v>
      </c>
      <c r="S817" s="307">
        <f t="shared" ca="1" si="369"/>
        <v>4.9930000000000021</v>
      </c>
      <c r="T817" s="304">
        <f t="shared" ca="1" si="349"/>
        <v>48.981330000000021</v>
      </c>
      <c r="U817" s="311">
        <f t="shared" ca="1" si="350"/>
        <v>0</v>
      </c>
      <c r="V817" s="306">
        <f t="shared" ca="1" si="351"/>
        <v>1.2265457669384165</v>
      </c>
      <c r="W817" s="304">
        <f t="shared" ca="1" si="352"/>
        <v>43.10110346911987</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1.144223770252438</v>
      </c>
      <c r="AH817" s="304">
        <f t="shared" ca="1" si="376"/>
        <v>-8.632277987298048</v>
      </c>
    </row>
    <row r="818" spans="1:34" x14ac:dyDescent="0.2">
      <c r="A818" s="347">
        <f t="shared" ca="1" si="354"/>
        <v>1E-4</v>
      </c>
      <c r="B818" s="304">
        <f t="shared" ca="1" si="355"/>
        <v>33.443600000001631</v>
      </c>
      <c r="D818" s="306">
        <f t="shared" ca="1" si="356"/>
        <v>-0.71275977902210064</v>
      </c>
      <c r="E818" s="307">
        <f t="shared" ca="1" si="357"/>
        <v>-1.20717028935311</v>
      </c>
      <c r="F818" s="304">
        <f t="shared" ca="1" si="358"/>
        <v>1.4018868035931094</v>
      </c>
      <c r="G818" s="306">
        <f t="shared" ca="1" si="359"/>
        <v>8.5929812718362832</v>
      </c>
      <c r="H818" s="307">
        <f t="shared" ca="1" si="360"/>
        <v>-103.71608497206816</v>
      </c>
      <c r="I818" s="304">
        <f t="shared" ca="1" si="361"/>
        <v>104.07144473423722</v>
      </c>
      <c r="J818" s="306">
        <f t="shared" ca="1" si="362"/>
        <v>717.43751684692904</v>
      </c>
      <c r="K818" s="307">
        <f t="shared" ca="1" si="363"/>
        <v>-12.620920907824523</v>
      </c>
      <c r="L818" s="304">
        <f t="shared" ca="1" si="348"/>
        <v>717.54851976995201</v>
      </c>
      <c r="M818" s="306">
        <f t="shared" ca="1" si="364"/>
        <v>-1.4881341216939132</v>
      </c>
      <c r="N818" s="304">
        <f t="shared" ca="1" si="365"/>
        <v>-85.263804522468874</v>
      </c>
      <c r="P818" s="310">
        <f t="shared" ca="1" si="366"/>
        <v>23</v>
      </c>
      <c r="Q818" s="304">
        <f t="shared" ca="1" si="367"/>
        <v>0</v>
      </c>
      <c r="R818" s="306">
        <f t="shared" ca="1" si="368"/>
        <v>0</v>
      </c>
      <c r="S818" s="307">
        <f t="shared" ca="1" si="369"/>
        <v>4.9930000000000021</v>
      </c>
      <c r="T818" s="304">
        <f t="shared" ca="1" si="349"/>
        <v>48.981330000000021</v>
      </c>
      <c r="U818" s="311">
        <f t="shared" ca="1" si="350"/>
        <v>0</v>
      </c>
      <c r="V818" s="306">
        <f t="shared" ca="1" si="351"/>
        <v>1.2265470390640922</v>
      </c>
      <c r="W818" s="304">
        <f t="shared" ca="1" si="352"/>
        <v>43.101242945798198</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1.1441964658784478</v>
      </c>
      <c r="AH818" s="304">
        <f t="shared" ca="1" si="376"/>
        <v>-8.6323059221149308</v>
      </c>
    </row>
    <row r="819" spans="1:34" x14ac:dyDescent="0.2">
      <c r="A819" s="347">
        <f t="shared" ca="1" si="354"/>
        <v>1E-4</v>
      </c>
      <c r="B819" s="304">
        <f t="shared" ca="1" si="355"/>
        <v>33.443700000001634</v>
      </c>
      <c r="D819" s="306">
        <f t="shared" ca="1" si="356"/>
        <v>-0.71275538982928488</v>
      </c>
      <c r="E819" s="307">
        <f t="shared" ca="1" si="357"/>
        <v>-1.2071418955465205</v>
      </c>
      <c r="F819" s="304">
        <f t="shared" ca="1" si="358"/>
        <v>1.4018601220215741</v>
      </c>
      <c r="G819" s="306">
        <f t="shared" ca="1" si="359"/>
        <v>8.5929099962972995</v>
      </c>
      <c r="H819" s="307">
        <f t="shared" ca="1" si="360"/>
        <v>-103.71620568625771</v>
      </c>
      <c r="I819" s="304">
        <f t="shared" ca="1" si="361"/>
        <v>104.07155915118493</v>
      </c>
      <c r="J819" s="306">
        <f t="shared" ca="1" si="362"/>
        <v>717.43751684692904</v>
      </c>
      <c r="K819" s="307">
        <f t="shared" ca="1" si="363"/>
        <v>-12.631292522357439</v>
      </c>
      <c r="L819" s="304">
        <f t="shared" ca="1" si="348"/>
        <v>717.54870227063543</v>
      </c>
      <c r="M819" s="306">
        <f t="shared" ca="1" si="364"/>
        <v>-1.4881348999978516</v>
      </c>
      <c r="N819" s="304">
        <f t="shared" ca="1" si="365"/>
        <v>-85.263849115999719</v>
      </c>
      <c r="P819" s="310">
        <f t="shared" ca="1" si="366"/>
        <v>23</v>
      </c>
      <c r="Q819" s="304">
        <f t="shared" ca="1" si="367"/>
        <v>0</v>
      </c>
      <c r="R819" s="306">
        <f t="shared" ca="1" si="368"/>
        <v>0</v>
      </c>
      <c r="S819" s="307">
        <f t="shared" ca="1" si="369"/>
        <v>4.9930000000000021</v>
      </c>
      <c r="T819" s="304">
        <f t="shared" ca="1" si="349"/>
        <v>48.981330000000021</v>
      </c>
      <c r="U819" s="311">
        <f t="shared" ca="1" si="350"/>
        <v>0</v>
      </c>
      <c r="V819" s="306">
        <f t="shared" ca="1" si="351"/>
        <v>1.2265483111925684</v>
      </c>
      <c r="W819" s="304">
        <f t="shared" ca="1" si="352"/>
        <v>43.101382420614122</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1.1441691618649124</v>
      </c>
      <c r="AH819" s="304">
        <f t="shared" ca="1" si="376"/>
        <v>-8.6323338565588177</v>
      </c>
    </row>
    <row r="820" spans="1:34" x14ac:dyDescent="0.2">
      <c r="A820" s="347">
        <f t="shared" ca="1" si="354"/>
        <v>1E-4</v>
      </c>
      <c r="B820" s="304">
        <f t="shared" ca="1" si="355"/>
        <v>33.443800000001637</v>
      </c>
      <c r="D820" s="306">
        <f t="shared" ca="1" si="356"/>
        <v>-0.71275100063216656</v>
      </c>
      <c r="E820" s="307">
        <f t="shared" ca="1" si="357"/>
        <v>-1.2071135021191015</v>
      </c>
      <c r="F820" s="304">
        <f t="shared" ca="1" si="358"/>
        <v>1.4018334408553668</v>
      </c>
      <c r="G820" s="306">
        <f t="shared" ca="1" si="359"/>
        <v>8.5928387211972357</v>
      </c>
      <c r="H820" s="307">
        <f t="shared" ca="1" si="360"/>
        <v>-103.71632639760792</v>
      </c>
      <c r="I820" s="304">
        <f t="shared" ca="1" si="361"/>
        <v>104.07167356540225</v>
      </c>
      <c r="J820" s="306">
        <f t="shared" ca="1" si="362"/>
        <v>717.43751684692904</v>
      </c>
      <c r="K820" s="307">
        <f t="shared" ca="1" si="363"/>
        <v>-12.641664148961633</v>
      </c>
      <c r="L820" s="304">
        <f t="shared" ca="1" si="348"/>
        <v>717.54888492139878</v>
      </c>
      <c r="M820" s="306">
        <f t="shared" ca="1" si="364"/>
        <v>-1.488135678293623</v>
      </c>
      <c r="N820" s="304">
        <f t="shared" ca="1" si="365"/>
        <v>-85.263893709062629</v>
      </c>
      <c r="P820" s="310">
        <f t="shared" ca="1" si="366"/>
        <v>23</v>
      </c>
      <c r="Q820" s="304">
        <f t="shared" ca="1" si="367"/>
        <v>0</v>
      </c>
      <c r="R820" s="306">
        <f t="shared" ca="1" si="368"/>
        <v>0</v>
      </c>
      <c r="S820" s="307">
        <f t="shared" ca="1" si="369"/>
        <v>4.9930000000000021</v>
      </c>
      <c r="T820" s="304">
        <f t="shared" ca="1" si="349"/>
        <v>48.981330000000021</v>
      </c>
      <c r="U820" s="311">
        <f t="shared" ca="1" si="350"/>
        <v>0</v>
      </c>
      <c r="V820" s="306">
        <f t="shared" ca="1" si="351"/>
        <v>1.2265495833238458</v>
      </c>
      <c r="W820" s="304">
        <f t="shared" ca="1" si="352"/>
        <v>43.101521893567664</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1.1441418582118441</v>
      </c>
      <c r="AH820" s="304">
        <f t="shared" ca="1" si="376"/>
        <v>-8.6323617906297017</v>
      </c>
    </row>
    <row r="821" spans="1:34" x14ac:dyDescent="0.2">
      <c r="A821" s="347">
        <f t="shared" ca="1" si="354"/>
        <v>1E-4</v>
      </c>
      <c r="B821" s="304">
        <f t="shared" ca="1" si="355"/>
        <v>33.443900000001641</v>
      </c>
      <c r="D821" s="306">
        <f t="shared" ca="1" si="356"/>
        <v>-0.71274661143074558</v>
      </c>
      <c r="E821" s="307">
        <f t="shared" ca="1" si="357"/>
        <v>-1.2070851090708494</v>
      </c>
      <c r="F821" s="304">
        <f t="shared" ca="1" si="358"/>
        <v>1.4018067600944841</v>
      </c>
      <c r="G821" s="306">
        <f t="shared" ca="1" si="359"/>
        <v>8.5927674465360919</v>
      </c>
      <c r="H821" s="307">
        <f t="shared" ca="1" si="360"/>
        <v>-103.71644710611882</v>
      </c>
      <c r="I821" s="304">
        <f t="shared" ca="1" si="361"/>
        <v>104.07178797688927</v>
      </c>
      <c r="J821" s="306">
        <f t="shared" ca="1" si="362"/>
        <v>717.43751684692904</v>
      </c>
      <c r="K821" s="307">
        <f t="shared" ca="1" si="363"/>
        <v>-12.652035787636819</v>
      </c>
      <c r="L821" s="304">
        <f t="shared" ca="1" si="348"/>
        <v>717.5490677222424</v>
      </c>
      <c r="M821" s="306">
        <f t="shared" ca="1" si="364"/>
        <v>-1.4881364565812274</v>
      </c>
      <c r="N821" s="304">
        <f t="shared" ca="1" si="365"/>
        <v>-85.263938301657603</v>
      </c>
      <c r="P821" s="310">
        <f t="shared" ca="1" si="366"/>
        <v>23</v>
      </c>
      <c r="Q821" s="304">
        <f t="shared" ca="1" si="367"/>
        <v>0</v>
      </c>
      <c r="R821" s="306">
        <f t="shared" ca="1" si="368"/>
        <v>0</v>
      </c>
      <c r="S821" s="307">
        <f t="shared" ca="1" si="369"/>
        <v>4.9930000000000021</v>
      </c>
      <c r="T821" s="304">
        <f t="shared" ca="1" si="349"/>
        <v>48.981330000000021</v>
      </c>
      <c r="U821" s="311">
        <f t="shared" ca="1" si="350"/>
        <v>0</v>
      </c>
      <c r="V821" s="306">
        <f t="shared" ca="1" si="351"/>
        <v>1.2265508554579232</v>
      </c>
      <c r="W821" s="304">
        <f t="shared" ca="1" si="352"/>
        <v>43.101661364658845</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1.144114554919236</v>
      </c>
      <c r="AH821" s="304">
        <f t="shared" ca="1" si="376"/>
        <v>-8.632389724327588</v>
      </c>
    </row>
    <row r="822" spans="1:34" x14ac:dyDescent="0.2">
      <c r="A822" s="347">
        <f t="shared" ca="1" si="354"/>
        <v>1E-4</v>
      </c>
      <c r="B822" s="304">
        <f t="shared" ca="1" si="355"/>
        <v>33.444000000001644</v>
      </c>
      <c r="D822" s="306">
        <f t="shared" ca="1" si="356"/>
        <v>-0.7127422222250237</v>
      </c>
      <c r="E822" s="307">
        <f t="shared" ca="1" si="357"/>
        <v>-1.2070567164017625</v>
      </c>
      <c r="F822" s="304">
        <f t="shared" ca="1" si="358"/>
        <v>1.4017800797389262</v>
      </c>
      <c r="G822" s="306">
        <f t="shared" ca="1" si="359"/>
        <v>8.59269617231387</v>
      </c>
      <c r="H822" s="307">
        <f t="shared" ca="1" si="360"/>
        <v>-103.71656781179045</v>
      </c>
      <c r="I822" s="304">
        <f t="shared" ca="1" si="361"/>
        <v>104.07190238564597</v>
      </c>
      <c r="J822" s="306">
        <f t="shared" ca="1" si="362"/>
        <v>717.43751684692904</v>
      </c>
      <c r="K822" s="307">
        <f t="shared" ca="1" si="363"/>
        <v>-12.662407438382715</v>
      </c>
      <c r="L822" s="304">
        <f t="shared" ca="1" si="348"/>
        <v>717.54925067316685</v>
      </c>
      <c r="M822" s="306">
        <f t="shared" ca="1" si="364"/>
        <v>-1.488137234860665</v>
      </c>
      <c r="N822" s="304">
        <f t="shared" ca="1" si="365"/>
        <v>-85.263982893784672</v>
      </c>
      <c r="P822" s="310">
        <f t="shared" ca="1" si="366"/>
        <v>23</v>
      </c>
      <c r="Q822" s="304">
        <f t="shared" ca="1" si="367"/>
        <v>0</v>
      </c>
      <c r="R822" s="306">
        <f t="shared" ca="1" si="368"/>
        <v>0</v>
      </c>
      <c r="S822" s="307">
        <f t="shared" ca="1" si="369"/>
        <v>4.9930000000000021</v>
      </c>
      <c r="T822" s="304">
        <f t="shared" ca="1" si="349"/>
        <v>48.981330000000021</v>
      </c>
      <c r="U822" s="311">
        <f t="shared" ca="1" si="350"/>
        <v>0</v>
      </c>
      <c r="V822" s="306">
        <f t="shared" ca="1" si="351"/>
        <v>1.2265521275948021</v>
      </c>
      <c r="W822" s="304">
        <f t="shared" ca="1" si="352"/>
        <v>43.101800833887694</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1.1440872519870844</v>
      </c>
      <c r="AH822" s="304">
        <f t="shared" ca="1" si="376"/>
        <v>-8.6324176576524785</v>
      </c>
    </row>
    <row r="823" spans="1:34" x14ac:dyDescent="0.2">
      <c r="A823" s="347">
        <f t="shared" ca="1" si="354"/>
        <v>1E-4</v>
      </c>
      <c r="B823" s="304">
        <f t="shared" ca="1" si="355"/>
        <v>33.444100000001647</v>
      </c>
      <c r="D823" s="306">
        <f t="shared" ca="1" si="356"/>
        <v>-0.71273783301500138</v>
      </c>
      <c r="E823" s="307">
        <f t="shared" ca="1" si="357"/>
        <v>-1.20702832411183</v>
      </c>
      <c r="F823" s="304">
        <f t="shared" ca="1" si="358"/>
        <v>1.4017533997886835</v>
      </c>
      <c r="G823" s="306">
        <f t="shared" ca="1" si="359"/>
        <v>8.592624898530568</v>
      </c>
      <c r="H823" s="307">
        <f t="shared" ca="1" si="360"/>
        <v>-103.71668851462286</v>
      </c>
      <c r="I823" s="304">
        <f t="shared" ca="1" si="361"/>
        <v>104.07201679167243</v>
      </c>
      <c r="J823" s="306">
        <f t="shared" ca="1" si="362"/>
        <v>717.43751684692904</v>
      </c>
      <c r="K823" s="307">
        <f t="shared" ca="1" si="363"/>
        <v>-12.672779101199035</v>
      </c>
      <c r="L823" s="304">
        <f t="shared" ca="1" si="348"/>
        <v>717.54943377417237</v>
      </c>
      <c r="M823" s="306">
        <f t="shared" ca="1" si="364"/>
        <v>-1.4881380131319359</v>
      </c>
      <c r="N823" s="304">
        <f t="shared" ca="1" si="365"/>
        <v>-85.264027485443805</v>
      </c>
      <c r="P823" s="310">
        <f t="shared" ca="1" si="366"/>
        <v>23</v>
      </c>
      <c r="Q823" s="304">
        <f t="shared" ca="1" si="367"/>
        <v>0</v>
      </c>
      <c r="R823" s="306">
        <f t="shared" ca="1" si="368"/>
        <v>0</v>
      </c>
      <c r="S823" s="307">
        <f t="shared" ca="1" si="369"/>
        <v>4.9930000000000021</v>
      </c>
      <c r="T823" s="304">
        <f t="shared" ca="1" si="349"/>
        <v>48.981330000000021</v>
      </c>
      <c r="U823" s="311">
        <f t="shared" ca="1" si="350"/>
        <v>0</v>
      </c>
      <c r="V823" s="306">
        <f t="shared" ca="1" si="351"/>
        <v>1.2265533997344813</v>
      </c>
      <c r="W823" s="304">
        <f t="shared" ca="1" si="352"/>
        <v>43.10194030125421</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1.1440599494153858</v>
      </c>
      <c r="AH823" s="304">
        <f t="shared" ca="1" si="376"/>
        <v>-8.632445590604382</v>
      </c>
    </row>
    <row r="824" spans="1:34" x14ac:dyDescent="0.2">
      <c r="A824" s="347">
        <f t="shared" ca="1" si="354"/>
        <v>1E-4</v>
      </c>
      <c r="B824" s="304">
        <f t="shared" ca="1" si="355"/>
        <v>33.444200000001651</v>
      </c>
      <c r="D824" s="306">
        <f t="shared" ca="1" si="356"/>
        <v>-0.71273344380067782</v>
      </c>
      <c r="E824" s="307">
        <f t="shared" ca="1" si="357"/>
        <v>-1.2069999322010556</v>
      </c>
      <c r="F824" s="304">
        <f t="shared" ca="1" si="358"/>
        <v>1.4017267202437595</v>
      </c>
      <c r="G824" s="306">
        <f t="shared" ca="1" si="359"/>
        <v>8.5925536251861878</v>
      </c>
      <c r="H824" s="307">
        <f t="shared" ca="1" si="360"/>
        <v>-103.71680921461608</v>
      </c>
      <c r="I824" s="304">
        <f t="shared" ca="1" si="361"/>
        <v>104.07213119496866</v>
      </c>
      <c r="J824" s="306">
        <f t="shared" ca="1" si="362"/>
        <v>717.43751684692904</v>
      </c>
      <c r="K824" s="307">
        <f t="shared" ca="1" si="363"/>
        <v>-12.683150776085498</v>
      </c>
      <c r="L824" s="304">
        <f t="shared" ca="1" si="348"/>
        <v>717.54961702525952</v>
      </c>
      <c r="M824" s="306">
        <f t="shared" ca="1" si="364"/>
        <v>-1.4881387913950404</v>
      </c>
      <c r="N824" s="304">
        <f t="shared" ca="1" si="365"/>
        <v>-85.264072076635046</v>
      </c>
      <c r="P824" s="310">
        <f t="shared" ca="1" si="366"/>
        <v>23</v>
      </c>
      <c r="Q824" s="304">
        <f t="shared" ca="1" si="367"/>
        <v>0</v>
      </c>
      <c r="R824" s="306">
        <f t="shared" ca="1" si="368"/>
        <v>0</v>
      </c>
      <c r="S824" s="307">
        <f t="shared" ca="1" si="369"/>
        <v>4.9930000000000021</v>
      </c>
      <c r="T824" s="304">
        <f t="shared" ca="1" si="349"/>
        <v>48.981330000000021</v>
      </c>
      <c r="U824" s="311">
        <f t="shared" ca="1" si="350"/>
        <v>0</v>
      </c>
      <c r="V824" s="306">
        <f t="shared" ca="1" si="351"/>
        <v>1.2265546718769618</v>
      </c>
      <c r="W824" s="304">
        <f t="shared" ca="1" si="352"/>
        <v>43.102079766758443</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1.1440326472041402</v>
      </c>
      <c r="AH824" s="304">
        <f t="shared" ca="1" si="376"/>
        <v>-8.632473523183295</v>
      </c>
    </row>
    <row r="825" spans="1:34" x14ac:dyDescent="0.2">
      <c r="A825" s="347">
        <f t="shared" ca="1" si="354"/>
        <v>1E-4</v>
      </c>
      <c r="B825" s="304">
        <f t="shared" ca="1" si="355"/>
        <v>33.444300000001654</v>
      </c>
      <c r="D825" s="306">
        <f t="shared" ca="1" si="356"/>
        <v>-0.71272905458205571</v>
      </c>
      <c r="E825" s="307">
        <f t="shared" ca="1" si="357"/>
        <v>-1.2069715406694286</v>
      </c>
      <c r="F825" s="304">
        <f t="shared" ca="1" si="358"/>
        <v>1.4017000411041463</v>
      </c>
      <c r="G825" s="306">
        <f t="shared" ca="1" si="359"/>
        <v>8.5924823522807294</v>
      </c>
      <c r="H825" s="307">
        <f t="shared" ca="1" si="360"/>
        <v>-103.71692991177015</v>
      </c>
      <c r="I825" s="304">
        <f t="shared" ca="1" si="361"/>
        <v>104.07224559553472</v>
      </c>
      <c r="J825" s="306">
        <f t="shared" ca="1" si="362"/>
        <v>717.43751684692904</v>
      </c>
      <c r="K825" s="307">
        <f t="shared" ca="1" si="363"/>
        <v>-12.693522463041816</v>
      </c>
      <c r="L825" s="304">
        <f t="shared" ca="1" si="348"/>
        <v>717.54980042642853</v>
      </c>
      <c r="M825" s="306">
        <f t="shared" ca="1" si="364"/>
        <v>-1.4881395696499782</v>
      </c>
      <c r="N825" s="304">
        <f t="shared" ca="1" si="365"/>
        <v>-85.264116667358365</v>
      </c>
      <c r="P825" s="310">
        <f t="shared" ca="1" si="366"/>
        <v>23</v>
      </c>
      <c r="Q825" s="304">
        <f t="shared" ca="1" si="367"/>
        <v>0</v>
      </c>
      <c r="R825" s="306">
        <f t="shared" ca="1" si="368"/>
        <v>0</v>
      </c>
      <c r="S825" s="307">
        <f t="shared" ca="1" si="369"/>
        <v>4.9930000000000021</v>
      </c>
      <c r="T825" s="304">
        <f t="shared" ca="1" si="349"/>
        <v>48.981330000000021</v>
      </c>
      <c r="U825" s="311">
        <f t="shared" ca="1" si="350"/>
        <v>0</v>
      </c>
      <c r="V825" s="306">
        <f t="shared" ca="1" si="351"/>
        <v>1.2265559440222429</v>
      </c>
      <c r="W825" s="304">
        <f t="shared" ca="1" si="352"/>
        <v>43.10221923040038</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1.144005345353337</v>
      </c>
      <c r="AH825" s="304">
        <f t="shared" ca="1" si="376"/>
        <v>-8.6325014553892299</v>
      </c>
    </row>
    <row r="826" spans="1:34" x14ac:dyDescent="0.2">
      <c r="A826" s="347">
        <f t="shared" ca="1" si="354"/>
        <v>1E-4</v>
      </c>
      <c r="B826" s="304">
        <f t="shared" ca="1" si="355"/>
        <v>33.444400000001657</v>
      </c>
      <c r="D826" s="306">
        <f t="shared" ca="1" si="356"/>
        <v>-0.71272466535913637</v>
      </c>
      <c r="E826" s="307">
        <f t="shared" ca="1" si="357"/>
        <v>-1.2069431495169525</v>
      </c>
      <c r="F826" s="304">
        <f t="shared" ca="1" si="358"/>
        <v>1.4016733623698474</v>
      </c>
      <c r="G826" s="306">
        <f t="shared" ca="1" si="359"/>
        <v>8.5924110798141928</v>
      </c>
      <c r="H826" s="307">
        <f t="shared" ca="1" si="360"/>
        <v>-103.71705060608511</v>
      </c>
      <c r="I826" s="304">
        <f t="shared" ca="1" si="361"/>
        <v>104.07235999337064</v>
      </c>
      <c r="J826" s="306">
        <f t="shared" ca="1" si="362"/>
        <v>717.43751684692904</v>
      </c>
      <c r="K826" s="307">
        <f t="shared" ca="1" si="363"/>
        <v>-12.703894162067709</v>
      </c>
      <c r="L826" s="304">
        <f t="shared" ca="1" si="348"/>
        <v>717.54998397767986</v>
      </c>
      <c r="M826" s="306">
        <f t="shared" ca="1" si="364"/>
        <v>-1.4881403478967496</v>
      </c>
      <c r="N826" s="304">
        <f t="shared" ca="1" si="365"/>
        <v>-85.264161257613793</v>
      </c>
      <c r="P826" s="310">
        <f t="shared" ca="1" si="366"/>
        <v>23</v>
      </c>
      <c r="Q826" s="304">
        <f t="shared" ca="1" si="367"/>
        <v>0</v>
      </c>
      <c r="R826" s="306">
        <f t="shared" ca="1" si="368"/>
        <v>0</v>
      </c>
      <c r="S826" s="307">
        <f t="shared" ca="1" si="369"/>
        <v>4.9930000000000021</v>
      </c>
      <c r="T826" s="304">
        <f t="shared" ca="1" si="349"/>
        <v>48.981330000000021</v>
      </c>
      <c r="U826" s="311">
        <f t="shared" ca="1" si="350"/>
        <v>0</v>
      </c>
      <c r="V826" s="306">
        <f t="shared" ca="1" si="351"/>
        <v>1.2265572161703242</v>
      </c>
      <c r="W826" s="304">
        <f t="shared" ca="1" si="352"/>
        <v>43.102358692180019</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1.1439780438629779</v>
      </c>
      <c r="AH826" s="304">
        <f t="shared" ca="1" si="376"/>
        <v>-8.6325293872221831</v>
      </c>
    </row>
    <row r="827" spans="1:34" x14ac:dyDescent="0.2">
      <c r="A827" s="347">
        <f t="shared" ca="1" si="354"/>
        <v>1E-4</v>
      </c>
      <c r="B827" s="304">
        <f t="shared" ca="1" si="355"/>
        <v>33.444500000001661</v>
      </c>
      <c r="D827" s="306">
        <f t="shared" ca="1" si="356"/>
        <v>-0.71272027613191935</v>
      </c>
      <c r="E827" s="307">
        <f t="shared" ca="1" si="357"/>
        <v>-1.2069147587436255</v>
      </c>
      <c r="F827" s="304">
        <f t="shared" ca="1" si="358"/>
        <v>1.4016466840408617</v>
      </c>
      <c r="G827" s="306">
        <f t="shared" ca="1" si="359"/>
        <v>8.5923398077865798</v>
      </c>
      <c r="H827" s="307">
        <f t="shared" ca="1" si="360"/>
        <v>-103.71717129756098</v>
      </c>
      <c r="I827" s="304">
        <f t="shared" ca="1" si="361"/>
        <v>104.07247438847642</v>
      </c>
      <c r="J827" s="306">
        <f t="shared" ca="1" si="362"/>
        <v>717.43751684692904</v>
      </c>
      <c r="K827" s="307">
        <f t="shared" ca="1" si="363"/>
        <v>-12.714265873162891</v>
      </c>
      <c r="L827" s="304">
        <f t="shared" ca="1" si="348"/>
        <v>717.55016767901395</v>
      </c>
      <c r="M827" s="306">
        <f t="shared" ca="1" si="364"/>
        <v>-1.488141126135355</v>
      </c>
      <c r="N827" s="304">
        <f t="shared" ca="1" si="365"/>
        <v>-85.264205847401328</v>
      </c>
      <c r="P827" s="310">
        <f t="shared" ca="1" si="366"/>
        <v>23</v>
      </c>
      <c r="Q827" s="304">
        <f t="shared" ca="1" si="367"/>
        <v>0</v>
      </c>
      <c r="R827" s="306">
        <f t="shared" ca="1" si="368"/>
        <v>0</v>
      </c>
      <c r="S827" s="307">
        <f t="shared" ca="1" si="369"/>
        <v>4.9930000000000021</v>
      </c>
      <c r="T827" s="304">
        <f t="shared" ca="1" si="349"/>
        <v>48.981330000000021</v>
      </c>
      <c r="U827" s="311">
        <f t="shared" ca="1" si="350"/>
        <v>0</v>
      </c>
      <c r="V827" s="306">
        <f t="shared" ca="1" si="351"/>
        <v>1.2265584883212066</v>
      </c>
      <c r="W827" s="304">
        <f t="shared" ca="1" si="352"/>
        <v>43.102498152097404</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1.1439507427330664</v>
      </c>
      <c r="AH827" s="304">
        <f t="shared" ca="1" si="376"/>
        <v>-8.6325573186821547</v>
      </c>
    </row>
    <row r="828" spans="1:34" x14ac:dyDescent="0.2">
      <c r="A828" s="347">
        <f t="shared" ca="1" si="354"/>
        <v>1E-4</v>
      </c>
      <c r="B828" s="304">
        <f t="shared" ca="1" si="355"/>
        <v>33.444600000001664</v>
      </c>
      <c r="D828" s="306">
        <f t="shared" ca="1" si="356"/>
        <v>-0.71271588690040499</v>
      </c>
      <c r="E828" s="307">
        <f t="shared" ca="1" si="357"/>
        <v>-1.2068863683494371</v>
      </c>
      <c r="F828" s="304">
        <f t="shared" ca="1" si="358"/>
        <v>1.40162000611718</v>
      </c>
      <c r="G828" s="306">
        <f t="shared" ca="1" si="359"/>
        <v>8.5922685361978903</v>
      </c>
      <c r="H828" s="307">
        <f t="shared" ca="1" si="360"/>
        <v>-103.71729198619782</v>
      </c>
      <c r="I828" s="304">
        <f t="shared" ca="1" si="361"/>
        <v>104.07258878085214</v>
      </c>
      <c r="J828" s="306">
        <f t="shared" ca="1" si="362"/>
        <v>717.43751684692904</v>
      </c>
      <c r="K828" s="307">
        <f t="shared" ca="1" si="363"/>
        <v>-12.724637596327078</v>
      </c>
      <c r="L828" s="304">
        <f t="shared" ca="1" si="348"/>
        <v>717.55035153043127</v>
      </c>
      <c r="M828" s="306">
        <f t="shared" ca="1" si="364"/>
        <v>-1.488141904365794</v>
      </c>
      <c r="N828" s="304">
        <f t="shared" ca="1" si="365"/>
        <v>-85.264250436720971</v>
      </c>
      <c r="P828" s="310">
        <f t="shared" ca="1" si="366"/>
        <v>23</v>
      </c>
      <c r="Q828" s="304">
        <f t="shared" ca="1" si="367"/>
        <v>0</v>
      </c>
      <c r="R828" s="306">
        <f t="shared" ca="1" si="368"/>
        <v>0</v>
      </c>
      <c r="S828" s="307">
        <f t="shared" ca="1" si="369"/>
        <v>4.9930000000000021</v>
      </c>
      <c r="T828" s="304">
        <f t="shared" ca="1" si="349"/>
        <v>48.981330000000021</v>
      </c>
      <c r="U828" s="311">
        <f t="shared" ca="1" si="350"/>
        <v>0</v>
      </c>
      <c r="V828" s="306">
        <f t="shared" ca="1" si="351"/>
        <v>1.226559760474889</v>
      </c>
      <c r="W828" s="304">
        <f t="shared" ca="1" si="352"/>
        <v>43.102637610152527</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1.1439234419635902</v>
      </c>
      <c r="AH828" s="304">
        <f t="shared" ca="1" si="376"/>
        <v>-8.6325852497691535</v>
      </c>
    </row>
    <row r="829" spans="1:34" x14ac:dyDescent="0.2">
      <c r="A829" s="347">
        <f t="shared" ca="1" si="354"/>
        <v>1E-4</v>
      </c>
      <c r="B829" s="304">
        <f t="shared" ca="1" si="355"/>
        <v>33.444700000001667</v>
      </c>
      <c r="D829" s="306">
        <f t="shared" ca="1" si="356"/>
        <v>-0.71271149766459685</v>
      </c>
      <c r="E829" s="307">
        <f t="shared" ca="1" si="357"/>
        <v>-1.2068579783343942</v>
      </c>
      <c r="F829" s="304">
        <f t="shared" ca="1" si="358"/>
        <v>1.4015933285988107</v>
      </c>
      <c r="G829" s="306">
        <f t="shared" ca="1" si="359"/>
        <v>8.5921972650481244</v>
      </c>
      <c r="H829" s="307">
        <f t="shared" ca="1" si="360"/>
        <v>-103.71741267199566</v>
      </c>
      <c r="I829" s="304">
        <f t="shared" ca="1" si="361"/>
        <v>104.07270317049782</v>
      </c>
      <c r="J829" s="306">
        <f t="shared" ca="1" si="362"/>
        <v>717.43751684692904</v>
      </c>
      <c r="K829" s="307">
        <f t="shared" ca="1" si="363"/>
        <v>-12.735009331559988</v>
      </c>
      <c r="L829" s="304">
        <f t="shared" ca="1" si="348"/>
        <v>717.55053553193216</v>
      </c>
      <c r="M829" s="306">
        <f t="shared" ca="1" si="364"/>
        <v>-1.488142682588067</v>
      </c>
      <c r="N829" s="304">
        <f t="shared" ca="1" si="365"/>
        <v>-85.264295025572736</v>
      </c>
      <c r="P829" s="310">
        <f t="shared" ca="1" si="366"/>
        <v>23</v>
      </c>
      <c r="Q829" s="304">
        <f t="shared" ca="1" si="367"/>
        <v>0</v>
      </c>
      <c r="R829" s="306">
        <f t="shared" ca="1" si="368"/>
        <v>0</v>
      </c>
      <c r="S829" s="307">
        <f t="shared" ca="1" si="369"/>
        <v>4.9930000000000021</v>
      </c>
      <c r="T829" s="304">
        <f t="shared" ca="1" si="349"/>
        <v>48.981330000000021</v>
      </c>
      <c r="U829" s="311">
        <f t="shared" ca="1" si="350"/>
        <v>0</v>
      </c>
      <c r="V829" s="306">
        <f t="shared" ca="1" si="351"/>
        <v>1.2265610326313727</v>
      </c>
      <c r="W829" s="304">
        <f t="shared" ca="1" si="352"/>
        <v>43.102777066345446</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1.1438961415545563</v>
      </c>
      <c r="AH829" s="304">
        <f t="shared" ca="1" si="376"/>
        <v>-8.6326131804831778</v>
      </c>
    </row>
    <row r="830" spans="1:34" x14ac:dyDescent="0.2">
      <c r="A830" s="347">
        <f t="shared" ca="1" si="354"/>
        <v>1E-4</v>
      </c>
      <c r="B830" s="304">
        <f t="shared" ca="1" si="355"/>
        <v>33.444800000001671</v>
      </c>
      <c r="D830" s="306">
        <f t="shared" ca="1" si="356"/>
        <v>-0.71270710842449359</v>
      </c>
      <c r="E830" s="307">
        <f t="shared" ca="1" si="357"/>
        <v>-1.206829588698481</v>
      </c>
      <c r="F830" s="304">
        <f t="shared" ca="1" si="358"/>
        <v>1.4015666514857392</v>
      </c>
      <c r="G830" s="306">
        <f t="shared" ca="1" si="359"/>
        <v>8.5921259943372821</v>
      </c>
      <c r="H830" s="307">
        <f t="shared" ca="1" si="360"/>
        <v>-103.71753335495453</v>
      </c>
      <c r="I830" s="304">
        <f t="shared" ca="1" si="361"/>
        <v>104.07281755741347</v>
      </c>
      <c r="J830" s="306">
        <f t="shared" ca="1" si="362"/>
        <v>717.43751684692904</v>
      </c>
      <c r="K830" s="307">
        <f t="shared" ca="1" si="363"/>
        <v>-12.745381078861335</v>
      </c>
      <c r="L830" s="304">
        <f t="shared" ca="1" si="348"/>
        <v>717.55071968351683</v>
      </c>
      <c r="M830" s="306">
        <f t="shared" ca="1" si="364"/>
        <v>-1.4881434608021744</v>
      </c>
      <c r="N830" s="304">
        <f t="shared" ca="1" si="365"/>
        <v>-85.264339613956651</v>
      </c>
      <c r="P830" s="310">
        <f t="shared" ca="1" si="366"/>
        <v>23</v>
      </c>
      <c r="Q830" s="304">
        <f t="shared" ca="1" si="367"/>
        <v>0</v>
      </c>
      <c r="R830" s="306">
        <f t="shared" ca="1" si="368"/>
        <v>0</v>
      </c>
      <c r="S830" s="307">
        <f t="shared" ca="1" si="369"/>
        <v>4.9930000000000021</v>
      </c>
      <c r="T830" s="304">
        <f t="shared" ca="1" si="349"/>
        <v>48.981330000000021</v>
      </c>
      <c r="U830" s="311">
        <f t="shared" ca="1" si="350"/>
        <v>0</v>
      </c>
      <c r="V830" s="306">
        <f t="shared" ca="1" si="351"/>
        <v>1.2265623047906566</v>
      </c>
      <c r="W830" s="304">
        <f t="shared" ca="1" si="352"/>
        <v>43.102916520676111</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1.1438688415059488</v>
      </c>
      <c r="AH830" s="304">
        <f t="shared" ca="1" si="376"/>
        <v>-8.63264111082424</v>
      </c>
    </row>
    <row r="831" spans="1:34" x14ac:dyDescent="0.2">
      <c r="A831" s="347">
        <f t="shared" ca="1" si="354"/>
        <v>1E-4</v>
      </c>
      <c r="B831" s="304">
        <f t="shared" ca="1" si="355"/>
        <v>33.444900000001674</v>
      </c>
      <c r="D831" s="306">
        <f t="shared" ca="1" si="356"/>
        <v>-0.71270271918009376</v>
      </c>
      <c r="E831" s="307">
        <f t="shared" ca="1" si="357"/>
        <v>-1.2068011994417098</v>
      </c>
      <c r="F831" s="304">
        <f t="shared" ca="1" si="358"/>
        <v>1.4015399747779758</v>
      </c>
      <c r="G831" s="306">
        <f t="shared" ca="1" si="359"/>
        <v>8.5920547240653633</v>
      </c>
      <c r="H831" s="307">
        <f t="shared" ca="1" si="360"/>
        <v>-103.71765403507447</v>
      </c>
      <c r="I831" s="304">
        <f t="shared" ca="1" si="361"/>
        <v>104.07293194159918</v>
      </c>
      <c r="J831" s="306">
        <f t="shared" ca="1" si="362"/>
        <v>717.43751684692904</v>
      </c>
      <c r="K831" s="307">
        <f t="shared" ca="1" si="363"/>
        <v>-12.755752838230837</v>
      </c>
      <c r="L831" s="304">
        <f t="shared" ca="1" si="348"/>
        <v>717.55090398518598</v>
      </c>
      <c r="M831" s="306">
        <f t="shared" ca="1" si="364"/>
        <v>-1.4881442390081159</v>
      </c>
      <c r="N831" s="304">
        <f t="shared" ca="1" si="365"/>
        <v>-85.264384201872687</v>
      </c>
      <c r="P831" s="310">
        <f t="shared" ca="1" si="366"/>
        <v>23</v>
      </c>
      <c r="Q831" s="304">
        <f t="shared" ca="1" si="367"/>
        <v>0</v>
      </c>
      <c r="R831" s="306">
        <f t="shared" ca="1" si="368"/>
        <v>0</v>
      </c>
      <c r="S831" s="307">
        <f t="shared" ca="1" si="369"/>
        <v>4.9930000000000021</v>
      </c>
      <c r="T831" s="304">
        <f t="shared" ca="1" si="349"/>
        <v>48.981330000000021</v>
      </c>
      <c r="U831" s="311">
        <f t="shared" ca="1" si="350"/>
        <v>0</v>
      </c>
      <c r="V831" s="306">
        <f t="shared" ca="1" si="351"/>
        <v>1.226563576952741</v>
      </c>
      <c r="W831" s="304">
        <f t="shared" ca="1" si="352"/>
        <v>43.103055973144599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1.1438415418177801</v>
      </c>
      <c r="AH831" s="304">
        <f t="shared" ca="1" si="376"/>
        <v>-8.6326690407923277</v>
      </c>
    </row>
    <row r="832" spans="1:34" x14ac:dyDescent="0.2">
      <c r="A832" s="347">
        <f t="shared" ca="1" si="354"/>
        <v>1E-4</v>
      </c>
      <c r="B832" s="304">
        <f t="shared" ca="1" si="355"/>
        <v>33.445000000001677</v>
      </c>
      <c r="D832" s="306">
        <f t="shared" ca="1" si="356"/>
        <v>-0.71269832993140225</v>
      </c>
      <c r="E832" s="307">
        <f t="shared" ca="1" si="357"/>
        <v>-1.2067728105640629</v>
      </c>
      <c r="F832" s="304">
        <f t="shared" ca="1" si="358"/>
        <v>1.4015132984755079</v>
      </c>
      <c r="G832" s="306">
        <f t="shared" ca="1" si="359"/>
        <v>8.5919834542323699</v>
      </c>
      <c r="H832" s="307">
        <f t="shared" ca="1" si="360"/>
        <v>-103.71777471235553</v>
      </c>
      <c r="I832" s="304">
        <f t="shared" ca="1" si="361"/>
        <v>104.07304632305494</v>
      </c>
      <c r="J832" s="306">
        <f t="shared" ca="1" si="362"/>
        <v>717.43751684692904</v>
      </c>
      <c r="K832" s="307">
        <f t="shared" ca="1" si="363"/>
        <v>-12.766124609668209</v>
      </c>
      <c r="L832" s="304">
        <f t="shared" ca="1" si="348"/>
        <v>717.55108843693995</v>
      </c>
      <c r="M832" s="306">
        <f t="shared" ca="1" si="364"/>
        <v>-1.4881450172058914</v>
      </c>
      <c r="N832" s="304">
        <f t="shared" ca="1" si="365"/>
        <v>-85.26442878932086</v>
      </c>
      <c r="P832" s="310">
        <f t="shared" ca="1" si="366"/>
        <v>23</v>
      </c>
      <c r="Q832" s="304">
        <f t="shared" ca="1" si="367"/>
        <v>0</v>
      </c>
      <c r="R832" s="306">
        <f t="shared" ca="1" si="368"/>
        <v>0</v>
      </c>
      <c r="S832" s="307">
        <f t="shared" ca="1" si="369"/>
        <v>4.9930000000000021</v>
      </c>
      <c r="T832" s="304">
        <f t="shared" ca="1" si="349"/>
        <v>48.981330000000021</v>
      </c>
      <c r="U832" s="311">
        <f t="shared" ca="1" si="350"/>
        <v>0</v>
      </c>
      <c r="V832" s="306">
        <f t="shared" ca="1" si="351"/>
        <v>1.226564849117626</v>
      </c>
      <c r="W832" s="304">
        <f t="shared" ca="1" si="352"/>
        <v>43.103195423750883</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1.1438142424900342</v>
      </c>
      <c r="AH832" s="304">
        <f t="shared" ca="1" si="376"/>
        <v>-8.6326969703874585</v>
      </c>
    </row>
    <row r="833" spans="1:34" x14ac:dyDescent="0.2">
      <c r="A833" s="347">
        <f t="shared" ca="1" si="354"/>
        <v>1E-4</v>
      </c>
      <c r="B833" s="304">
        <f t="shared" ca="1" si="355"/>
        <v>33.44510000000168</v>
      </c>
      <c r="D833" s="306">
        <f t="shared" ca="1" si="356"/>
        <v>-0.71269394067842018</v>
      </c>
      <c r="E833" s="307">
        <f t="shared" ca="1" si="357"/>
        <v>-1.2067444220655474</v>
      </c>
      <c r="F833" s="304">
        <f t="shared" ca="1" si="358"/>
        <v>1.4014866225783418</v>
      </c>
      <c r="G833" s="306">
        <f t="shared" ca="1" si="359"/>
        <v>8.5919121848383018</v>
      </c>
      <c r="H833" s="307">
        <f t="shared" ca="1" si="360"/>
        <v>-103.71789538679774</v>
      </c>
      <c r="I833" s="304">
        <f t="shared" ca="1" si="361"/>
        <v>104.07316070178079</v>
      </c>
      <c r="J833" s="306">
        <f t="shared" ca="1" si="362"/>
        <v>717.43751684692904</v>
      </c>
      <c r="K833" s="307">
        <f t="shared" ca="1" si="363"/>
        <v>-12.776496393173167</v>
      </c>
      <c r="L833" s="304">
        <f t="shared" ca="1" si="348"/>
        <v>717.55127303877907</v>
      </c>
      <c r="M833" s="306">
        <f t="shared" ca="1" si="364"/>
        <v>-1.4881457953955017</v>
      </c>
      <c r="N833" s="304">
        <f t="shared" ca="1" si="365"/>
        <v>-85.264473376301183</v>
      </c>
      <c r="P833" s="310">
        <f t="shared" ca="1" si="366"/>
        <v>23</v>
      </c>
      <c r="Q833" s="304">
        <f t="shared" ca="1" si="367"/>
        <v>0</v>
      </c>
      <c r="R833" s="306">
        <f t="shared" ca="1" si="368"/>
        <v>0</v>
      </c>
      <c r="S833" s="307">
        <f t="shared" ca="1" si="369"/>
        <v>4.9930000000000021</v>
      </c>
      <c r="T833" s="304">
        <f t="shared" ca="1" si="349"/>
        <v>48.981330000000021</v>
      </c>
      <c r="U833" s="311">
        <f t="shared" ca="1" si="350"/>
        <v>0</v>
      </c>
      <c r="V833" s="306">
        <f t="shared" ca="1" si="351"/>
        <v>1.2265661212853114</v>
      </c>
      <c r="W833" s="304">
        <f t="shared" ca="1" si="352"/>
        <v>43.10333487249499</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1.1437869435227181</v>
      </c>
      <c r="AH833" s="304">
        <f t="shared" ca="1" si="376"/>
        <v>-8.6327248996096255</v>
      </c>
    </row>
    <row r="834" spans="1:34" x14ac:dyDescent="0.2">
      <c r="A834" s="347">
        <f t="shared" ca="1" si="354"/>
        <v>1E-4</v>
      </c>
      <c r="B834" s="304">
        <f t="shared" ca="1" si="355"/>
        <v>33.445200000001684</v>
      </c>
      <c r="D834" s="306">
        <f t="shared" ca="1" si="356"/>
        <v>-0.71268955142114421</v>
      </c>
      <c r="E834" s="307">
        <f t="shared" ca="1" si="357"/>
        <v>-1.2067160339461545</v>
      </c>
      <c r="F834" s="304">
        <f t="shared" ca="1" si="358"/>
        <v>1.4014599470864688</v>
      </c>
      <c r="G834" s="306">
        <f t="shared" ca="1" si="359"/>
        <v>8.591840915883159</v>
      </c>
      <c r="H834" s="307">
        <f t="shared" ca="1" si="360"/>
        <v>-103.71801605840113</v>
      </c>
      <c r="I834" s="304">
        <f t="shared" ca="1" si="361"/>
        <v>104.07327507777681</v>
      </c>
      <c r="J834" s="306">
        <f t="shared" ca="1" si="362"/>
        <v>717.43751684692904</v>
      </c>
      <c r="K834" s="307">
        <f t="shared" ca="1" si="363"/>
        <v>-12.786868188745427</v>
      </c>
      <c r="L834" s="304">
        <f t="shared" ca="1" si="348"/>
        <v>717.55145779070369</v>
      </c>
      <c r="M834" s="306">
        <f t="shared" ca="1" si="364"/>
        <v>-1.4881465735769466</v>
      </c>
      <c r="N834" s="304">
        <f t="shared" ca="1" si="365"/>
        <v>-85.26451796281367</v>
      </c>
      <c r="P834" s="310">
        <f t="shared" ca="1" si="366"/>
        <v>23</v>
      </c>
      <c r="Q834" s="304">
        <f t="shared" ca="1" si="367"/>
        <v>0</v>
      </c>
      <c r="R834" s="306">
        <f t="shared" ca="1" si="368"/>
        <v>0</v>
      </c>
      <c r="S834" s="307">
        <f t="shared" ca="1" si="369"/>
        <v>4.9930000000000021</v>
      </c>
      <c r="T834" s="304">
        <f t="shared" ca="1" si="349"/>
        <v>48.981330000000021</v>
      </c>
      <c r="U834" s="311">
        <f t="shared" ca="1" si="350"/>
        <v>0</v>
      </c>
      <c r="V834" s="306">
        <f t="shared" ca="1" si="351"/>
        <v>1.2265673934557972</v>
      </c>
      <c r="W834" s="304">
        <f t="shared" ca="1" si="352"/>
        <v>43.103474319376971</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1.1437596449158249</v>
      </c>
      <c r="AH834" s="304">
        <f t="shared" ca="1" si="376"/>
        <v>-8.6327528284588375</v>
      </c>
    </row>
    <row r="835" spans="1:34" x14ac:dyDescent="0.2">
      <c r="A835" s="347">
        <f t="shared" ca="1" si="354"/>
        <v>1E-4</v>
      </c>
      <c r="B835" s="304">
        <f t="shared" ca="1" si="355"/>
        <v>33.445300000001687</v>
      </c>
      <c r="D835" s="306">
        <f t="shared" ca="1" si="356"/>
        <v>-0.712685162159578</v>
      </c>
      <c r="E835" s="307">
        <f t="shared" ca="1" si="357"/>
        <v>-1.2066876462058787</v>
      </c>
      <c r="F835" s="304">
        <f t="shared" ca="1" si="358"/>
        <v>1.4014332719998863</v>
      </c>
      <c r="G835" s="306">
        <f t="shared" ca="1" si="359"/>
        <v>8.5917696473669434</v>
      </c>
      <c r="H835" s="307">
        <f t="shared" ca="1" si="360"/>
        <v>-103.71813672716576</v>
      </c>
      <c r="I835" s="304">
        <f t="shared" ca="1" si="361"/>
        <v>104.07338945104298</v>
      </c>
      <c r="J835" s="306">
        <f t="shared" ca="1" si="362"/>
        <v>717.43751684692904</v>
      </c>
      <c r="K835" s="307">
        <f t="shared" ca="1" si="363"/>
        <v>-12.797239996384706</v>
      </c>
      <c r="L835" s="304">
        <f t="shared" ca="1" si="348"/>
        <v>717.55164269271427</v>
      </c>
      <c r="M835" s="306">
        <f t="shared" ca="1" si="364"/>
        <v>-1.4881473517502259</v>
      </c>
      <c r="N835" s="304">
        <f t="shared" ca="1" si="365"/>
        <v>-85.264562548858308</v>
      </c>
      <c r="P835" s="310">
        <f t="shared" ca="1" si="366"/>
        <v>23</v>
      </c>
      <c r="Q835" s="304">
        <f t="shared" ca="1" si="367"/>
        <v>0</v>
      </c>
      <c r="R835" s="306">
        <f t="shared" ca="1" si="368"/>
        <v>0</v>
      </c>
      <c r="S835" s="307">
        <f t="shared" ca="1" si="369"/>
        <v>4.9930000000000021</v>
      </c>
      <c r="T835" s="304">
        <f t="shared" ca="1" si="349"/>
        <v>48.981330000000021</v>
      </c>
      <c r="U835" s="311">
        <f t="shared" ca="1" si="350"/>
        <v>0</v>
      </c>
      <c r="V835" s="306">
        <f t="shared" ca="1" si="351"/>
        <v>1.2265686656290835</v>
      </c>
      <c r="W835" s="304">
        <f t="shared" ca="1" si="352"/>
        <v>43.103613764396776</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1.1437323466693474</v>
      </c>
      <c r="AH835" s="304">
        <f t="shared" ca="1" si="376"/>
        <v>-8.6327807569350998</v>
      </c>
    </row>
    <row r="836" spans="1:34" x14ac:dyDescent="0.2">
      <c r="A836" s="347">
        <f t="shared" ca="1" si="354"/>
        <v>1E-4</v>
      </c>
      <c r="B836" s="304">
        <f t="shared" ca="1" si="355"/>
        <v>33.44540000000169</v>
      </c>
      <c r="D836" s="306">
        <f t="shared" ca="1" si="356"/>
        <v>-0.71268077289372256</v>
      </c>
      <c r="E836" s="307">
        <f t="shared" ca="1" si="357"/>
        <v>-1.2066592588447289</v>
      </c>
      <c r="F836" s="304">
        <f t="shared" ca="1" si="358"/>
        <v>1.4014065973186027</v>
      </c>
      <c r="G836" s="306">
        <f t="shared" ca="1" si="359"/>
        <v>8.5916983792896549</v>
      </c>
      <c r="H836" s="307">
        <f t="shared" ca="1" si="360"/>
        <v>-103.71825739309165</v>
      </c>
      <c r="I836" s="304">
        <f t="shared" ca="1" si="361"/>
        <v>104.07350382157939</v>
      </c>
      <c r="J836" s="306">
        <f t="shared" ca="1" si="362"/>
        <v>717.43751684692904</v>
      </c>
      <c r="K836" s="307">
        <f t="shared" ca="1" si="363"/>
        <v>-12.807611816090718</v>
      </c>
      <c r="L836" s="304">
        <f t="shared" ref="L836:L899" ca="1" si="377">SQRT(pos_x^2+pos_z^2)</f>
        <v>717.55182774481125</v>
      </c>
      <c r="M836" s="306">
        <f t="shared" ca="1" si="364"/>
        <v>-1.4881481299153401</v>
      </c>
      <c r="N836" s="304">
        <f t="shared" ca="1" si="365"/>
        <v>-85.26460713443511</v>
      </c>
      <c r="P836" s="310">
        <f t="shared" ca="1" si="366"/>
        <v>23</v>
      </c>
      <c r="Q836" s="304">
        <f t="shared" ca="1" si="367"/>
        <v>0</v>
      </c>
      <c r="R836" s="306">
        <f t="shared" ca="1" si="368"/>
        <v>0</v>
      </c>
      <c r="S836" s="307">
        <f t="shared" ca="1" si="369"/>
        <v>4.9930000000000021</v>
      </c>
      <c r="T836" s="304">
        <f t="shared" ref="T836:T899" ca="1" si="378">m*g</f>
        <v>48.981330000000021</v>
      </c>
      <c r="U836" s="311">
        <f t="shared" ref="U836:U899" ca="1" si="379">IF(pos_xz&lt;L_rampe,Poids*COS(Beta),0)</f>
        <v>0</v>
      </c>
      <c r="V836" s="306">
        <f t="shared" ref="V836:V899" ca="1" si="380">Rho_moyen*(20000-Alt_rampe-pos_z)/(20000+Alt_rampe+pos_z)</f>
        <v>1.2265699378051702</v>
      </c>
      <c r="W836" s="304">
        <f t="shared" ref="W836:W899" ca="1" si="381">1/2*Rho*Sref*Cx*vit_xz^2</f>
        <v>43.103753207554483</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1.1437050487832945</v>
      </c>
      <c r="AH836" s="304">
        <f t="shared" ca="1" si="376"/>
        <v>-8.6328086850384054</v>
      </c>
    </row>
    <row r="837" spans="1:34" x14ac:dyDescent="0.2">
      <c r="A837" s="347">
        <f t="shared" ref="A837:A900" ca="1" si="383">IF(B836+0.01&lt;=T_ini+ROUNDUP(Temps_fin_propu,0), 0.01, IF(K836&gt;0, 0.1, 0.0001))</f>
        <v>1E-4</v>
      </c>
      <c r="B837" s="304">
        <f t="shared" ref="B837:B900" ca="1" si="384">B836+pas</f>
        <v>33.445500000001694</v>
      </c>
      <c r="D837" s="306">
        <f t="shared" ref="D837:D900" ca="1" si="385">IF(AND(L836&lt;L_rampe,Poussee&lt;Poids*SIN(M836)),0,(-W836+Poussee)/m*COS(M836)-U836/m*SIN(M836))</f>
        <v>-0.71267638362357899</v>
      </c>
      <c r="E837" s="307">
        <f t="shared" ref="E837:E900" ca="1" si="386">IF(AND(L836&lt;L_rampe,Poussee&lt;Poids*SIN(M836)),0,(-W836+Poussee)/m*SIN(M836)+U836/m*COS(M836)-Poids/m)</f>
        <v>-1.2066308718626875</v>
      </c>
      <c r="F837" s="304">
        <f t="shared" ref="F837:F900" ca="1" si="387">SQRT(acc_x^2+acc_z^2)</f>
        <v>1.4013799230426029</v>
      </c>
      <c r="G837" s="306">
        <f t="shared" ref="G837:G900" ca="1" si="388">G836+acc_x*pas</f>
        <v>8.5916271116512917</v>
      </c>
      <c r="H837" s="307">
        <f t="shared" ref="H837:H900" ca="1" si="389">H836+acc_z*pas</f>
        <v>-103.71837805617884</v>
      </c>
      <c r="I837" s="304">
        <f t="shared" ref="I837:I900" ca="1" si="390">SQRT(vit_x^2+vit_z^2)</f>
        <v>104.07361818938602</v>
      </c>
      <c r="J837" s="306">
        <f t="shared" ref="J837:J900" ca="1" si="391">J836+0.5*(vit_x+G836)*pas*(K836&gt;=0)</f>
        <v>717.43751684692904</v>
      </c>
      <c r="K837" s="307">
        <f t="shared" ref="K837:K900" ca="1" si="392">K836+0.5*(vit_z+H836)*pas</f>
        <v>-12.817983647863182</v>
      </c>
      <c r="L837" s="304">
        <f t="shared" ca="1" si="377"/>
        <v>717.55201294699509</v>
      </c>
      <c r="M837" s="306">
        <f t="shared" ref="M837:M900" ca="1" si="393">IF(AND(L836&gt;L_rampe,G837&gt;0),ATAN2(G837,H837),$M$4)</f>
        <v>-1.4881489080722894</v>
      </c>
      <c r="N837" s="304">
        <f t="shared" ref="N837:N900" ca="1" si="394">DEGREES(Beta)</f>
        <v>-85.264651719544105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4.9930000000000021</v>
      </c>
      <c r="T837" s="304">
        <f t="shared" ca="1" si="378"/>
        <v>48.981330000000021</v>
      </c>
      <c r="U837" s="311">
        <f t="shared" ca="1" si="379"/>
        <v>0</v>
      </c>
      <c r="V837" s="306">
        <f t="shared" ca="1" si="380"/>
        <v>1.2265712099840576</v>
      </c>
      <c r="W837" s="304">
        <f t="shared" ca="1" si="381"/>
        <v>43.103892648850071</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1.1436777512576466</v>
      </c>
      <c r="AH837" s="304">
        <f t="shared" ref="AH837:AH900" ca="1" si="405">IF(AND(L836&lt;L_rampe,Poussee&lt;Poids*SIN(M836)), g*SIN(M836), (-W836+Poussee)/m)</f>
        <v>-8.6328366127687701</v>
      </c>
    </row>
    <row r="838" spans="1:34" x14ac:dyDescent="0.2">
      <c r="A838" s="347">
        <f t="shared" ca="1" si="383"/>
        <v>1E-4</v>
      </c>
      <c r="B838" s="304">
        <f t="shared" ca="1" si="384"/>
        <v>33.445600000001697</v>
      </c>
      <c r="D838" s="306">
        <f t="shared" ca="1" si="385"/>
        <v>-0.7126719943491443</v>
      </c>
      <c r="E838" s="307">
        <f t="shared" ca="1" si="386"/>
        <v>-1.2066024852597614</v>
      </c>
      <c r="F838" s="304">
        <f t="shared" ca="1" si="387"/>
        <v>1.4013532491718923</v>
      </c>
      <c r="G838" s="306">
        <f t="shared" ca="1" si="388"/>
        <v>8.5915558444518574</v>
      </c>
      <c r="H838" s="307">
        <f t="shared" ca="1" si="389"/>
        <v>-103.71849871642736</v>
      </c>
      <c r="I838" s="304">
        <f t="shared" ca="1" si="390"/>
        <v>104.07373255446294</v>
      </c>
      <c r="J838" s="306">
        <f t="shared" ca="1" si="391"/>
        <v>717.43751684692904</v>
      </c>
      <c r="K838" s="307">
        <f t="shared" ca="1" si="392"/>
        <v>-12.828355491701812</v>
      </c>
      <c r="L838" s="304">
        <f t="shared" ca="1" si="377"/>
        <v>717.55219829926591</v>
      </c>
      <c r="M838" s="306">
        <f t="shared" ca="1" si="393"/>
        <v>-1.4881496862210735</v>
      </c>
      <c r="N838" s="304">
        <f t="shared" ca="1" si="394"/>
        <v>-85.264696304185264</v>
      </c>
      <c r="P838" s="310">
        <f t="shared" ca="1" si="395"/>
        <v>23</v>
      </c>
      <c r="Q838" s="304">
        <f t="shared" ca="1" si="396"/>
        <v>0</v>
      </c>
      <c r="R838" s="306">
        <f t="shared" ca="1" si="397"/>
        <v>0</v>
      </c>
      <c r="S838" s="307">
        <f t="shared" ca="1" si="398"/>
        <v>4.9930000000000021</v>
      </c>
      <c r="T838" s="304">
        <f t="shared" ca="1" si="378"/>
        <v>48.981330000000021</v>
      </c>
      <c r="U838" s="311">
        <f t="shared" ca="1" si="379"/>
        <v>0</v>
      </c>
      <c r="V838" s="306">
        <f t="shared" ca="1" si="380"/>
        <v>1.2265724821657451</v>
      </c>
      <c r="W838" s="304">
        <f t="shared" ca="1" si="381"/>
        <v>43.10403208828356</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1.1436504540924162</v>
      </c>
      <c r="AH838" s="304">
        <f t="shared" ca="1" si="405"/>
        <v>-8.632864540126187</v>
      </c>
    </row>
    <row r="839" spans="1:34" x14ac:dyDescent="0.2">
      <c r="A839" s="347">
        <f t="shared" ca="1" si="383"/>
        <v>1E-4</v>
      </c>
      <c r="B839" s="304">
        <f t="shared" ca="1" si="384"/>
        <v>33.4457000000017</v>
      </c>
      <c r="D839" s="306">
        <f t="shared" ca="1" si="385"/>
        <v>-0.7126676050704247</v>
      </c>
      <c r="E839" s="307">
        <f t="shared" ca="1" si="386"/>
        <v>-1.2065740990359419</v>
      </c>
      <c r="F839" s="304">
        <f t="shared" ca="1" si="387"/>
        <v>1.4013265757064661</v>
      </c>
      <c r="G839" s="306">
        <f t="shared" ca="1" si="388"/>
        <v>8.5914845776913502</v>
      </c>
      <c r="H839" s="307">
        <f t="shared" ca="1" si="389"/>
        <v>-103.71861937383727</v>
      </c>
      <c r="I839" s="304">
        <f t="shared" ca="1" si="390"/>
        <v>104.07384691681018</v>
      </c>
      <c r="J839" s="306">
        <f t="shared" ca="1" si="391"/>
        <v>717.43751684692904</v>
      </c>
      <c r="K839" s="307">
        <f t="shared" ca="1" si="392"/>
        <v>-12.838727347606325</v>
      </c>
      <c r="L839" s="304">
        <f t="shared" ca="1" si="377"/>
        <v>717.5523838016245</v>
      </c>
      <c r="M839" s="306">
        <f t="shared" ca="1" si="393"/>
        <v>-1.4881504643616927</v>
      </c>
      <c r="N839" s="304">
        <f t="shared" ca="1" si="394"/>
        <v>-85.264740888358617</v>
      </c>
      <c r="P839" s="310">
        <f t="shared" ca="1" si="395"/>
        <v>23</v>
      </c>
      <c r="Q839" s="304">
        <f t="shared" ca="1" si="396"/>
        <v>0</v>
      </c>
      <c r="R839" s="306">
        <f t="shared" ca="1" si="397"/>
        <v>0</v>
      </c>
      <c r="S839" s="307">
        <f t="shared" ca="1" si="398"/>
        <v>4.9930000000000021</v>
      </c>
      <c r="T839" s="304">
        <f t="shared" ca="1" si="378"/>
        <v>48.981330000000021</v>
      </c>
      <c r="U839" s="311">
        <f t="shared" ca="1" si="379"/>
        <v>0</v>
      </c>
      <c r="V839" s="306">
        <f t="shared" ca="1" si="380"/>
        <v>1.2265737543502329</v>
      </c>
      <c r="W839" s="304">
        <f t="shared" ca="1" si="381"/>
        <v>43.10417152585498</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1.1436231572875943</v>
      </c>
      <c r="AH839" s="304">
        <f t="shared" ca="1" si="405"/>
        <v>-8.632892467110663</v>
      </c>
    </row>
    <row r="840" spans="1:34" x14ac:dyDescent="0.2">
      <c r="A840" s="347">
        <f t="shared" ca="1" si="383"/>
        <v>1E-4</v>
      </c>
      <c r="B840" s="304">
        <f t="shared" ca="1" si="384"/>
        <v>33.445800000001704</v>
      </c>
      <c r="D840" s="306">
        <f t="shared" ca="1" si="385"/>
        <v>-0.7126632157874182</v>
      </c>
      <c r="E840" s="307">
        <f t="shared" ca="1" si="386"/>
        <v>-1.2065457131912272</v>
      </c>
      <c r="F840" s="304">
        <f t="shared" ca="1" si="387"/>
        <v>1.4012999026463218</v>
      </c>
      <c r="G840" s="306">
        <f t="shared" ca="1" si="388"/>
        <v>8.5914133113697719</v>
      </c>
      <c r="H840" s="307">
        <f t="shared" ca="1" si="389"/>
        <v>-103.71874002840859</v>
      </c>
      <c r="I840" s="304">
        <f t="shared" ca="1" si="390"/>
        <v>104.07396127642777</v>
      </c>
      <c r="J840" s="306">
        <f t="shared" ca="1" si="391"/>
        <v>717.43751684692904</v>
      </c>
      <c r="K840" s="307">
        <f t="shared" ca="1" si="392"/>
        <v>-12.849099215576437</v>
      </c>
      <c r="L840" s="304">
        <f t="shared" ca="1" si="377"/>
        <v>717.55256945407098</v>
      </c>
      <c r="M840" s="306">
        <f t="shared" ca="1" si="393"/>
        <v>-1.4881512424941472</v>
      </c>
      <c r="N840" s="304">
        <f t="shared" ca="1" si="394"/>
        <v>-85.264785472064162</v>
      </c>
      <c r="P840" s="310">
        <f t="shared" ca="1" si="395"/>
        <v>23</v>
      </c>
      <c r="Q840" s="304">
        <f t="shared" ca="1" si="396"/>
        <v>0</v>
      </c>
      <c r="R840" s="306">
        <f t="shared" ca="1" si="397"/>
        <v>0</v>
      </c>
      <c r="S840" s="307">
        <f t="shared" ca="1" si="398"/>
        <v>4.9930000000000021</v>
      </c>
      <c r="T840" s="304">
        <f t="shared" ca="1" si="378"/>
        <v>48.981330000000021</v>
      </c>
      <c r="U840" s="311">
        <f t="shared" ca="1" si="379"/>
        <v>0</v>
      </c>
      <c r="V840" s="306">
        <f t="shared" ca="1" si="380"/>
        <v>1.2265750265375204</v>
      </c>
      <c r="W840" s="304">
        <f t="shared" ca="1" si="381"/>
        <v>43.104310961564302</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1.143595860843174</v>
      </c>
      <c r="AH840" s="304">
        <f t="shared" ca="1" si="405"/>
        <v>-8.6329203937222037</v>
      </c>
    </row>
    <row r="841" spans="1:34" x14ac:dyDescent="0.2">
      <c r="A841" s="347">
        <f t="shared" ca="1" si="383"/>
        <v>1E-4</v>
      </c>
      <c r="B841" s="304">
        <f t="shared" ca="1" si="384"/>
        <v>33.445900000001707</v>
      </c>
      <c r="D841" s="306">
        <f t="shared" ca="1" si="385"/>
        <v>-0.7126588265001258</v>
      </c>
      <c r="E841" s="307">
        <f t="shared" ca="1" si="386"/>
        <v>-1.2065173277256207</v>
      </c>
      <c r="F841" s="304">
        <f t="shared" ca="1" si="387"/>
        <v>1.4012732299914636</v>
      </c>
      <c r="G841" s="306">
        <f t="shared" ca="1" si="388"/>
        <v>8.5913420454871225</v>
      </c>
      <c r="H841" s="307">
        <f t="shared" ca="1" si="389"/>
        <v>-103.71886068014136</v>
      </c>
      <c r="I841" s="304">
        <f t="shared" ca="1" si="390"/>
        <v>104.07407563331576</v>
      </c>
      <c r="J841" s="306">
        <f t="shared" ca="1" si="391"/>
        <v>717.43751684692904</v>
      </c>
      <c r="K841" s="307">
        <f t="shared" ca="1" si="392"/>
        <v>-12.859471095611864</v>
      </c>
      <c r="L841" s="304">
        <f t="shared" ca="1" si="377"/>
        <v>717.55275525660579</v>
      </c>
      <c r="M841" s="306">
        <f t="shared" ca="1" si="393"/>
        <v>-1.4881520206184371</v>
      </c>
      <c r="N841" s="304">
        <f t="shared" ca="1" si="394"/>
        <v>-85.264830055301914</v>
      </c>
      <c r="P841" s="310">
        <f t="shared" ca="1" si="395"/>
        <v>23</v>
      </c>
      <c r="Q841" s="304">
        <f t="shared" ca="1" si="396"/>
        <v>0</v>
      </c>
      <c r="R841" s="306">
        <f t="shared" ca="1" si="397"/>
        <v>0</v>
      </c>
      <c r="S841" s="307">
        <f t="shared" ca="1" si="398"/>
        <v>4.9930000000000021</v>
      </c>
      <c r="T841" s="304">
        <f t="shared" ca="1" si="378"/>
        <v>48.981330000000021</v>
      </c>
      <c r="U841" s="311">
        <f t="shared" ca="1" si="379"/>
        <v>0</v>
      </c>
      <c r="V841" s="306">
        <f t="shared" ca="1" si="380"/>
        <v>1.226576298727609</v>
      </c>
      <c r="W841" s="304">
        <f t="shared" ca="1" si="381"/>
        <v>43.104450395411618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1.1435685647591676</v>
      </c>
      <c r="AH841" s="304">
        <f t="shared" ca="1" si="405"/>
        <v>-8.6329483199608017</v>
      </c>
    </row>
    <row r="842" spans="1:34" x14ac:dyDescent="0.2">
      <c r="A842" s="347">
        <f t="shared" ca="1" si="383"/>
        <v>1E-4</v>
      </c>
      <c r="B842" s="304">
        <f t="shared" ca="1" si="384"/>
        <v>33.44600000000171</v>
      </c>
      <c r="D842" s="306">
        <f t="shared" ca="1" si="385"/>
        <v>-0.71265443720854882</v>
      </c>
      <c r="E842" s="307">
        <f t="shared" ca="1" si="386"/>
        <v>-1.2064889426391066</v>
      </c>
      <c r="F842" s="304">
        <f t="shared" ca="1" si="387"/>
        <v>1.4012465577418782</v>
      </c>
      <c r="G842" s="306">
        <f t="shared" ca="1" si="388"/>
        <v>8.5912707800434021</v>
      </c>
      <c r="H842" s="307">
        <f t="shared" ca="1" si="389"/>
        <v>-103.71898132903563</v>
      </c>
      <c r="I842" s="304">
        <f t="shared" ca="1" si="390"/>
        <v>104.07418998747417</v>
      </c>
      <c r="J842" s="306">
        <f t="shared" ca="1" si="391"/>
        <v>717.43751684692904</v>
      </c>
      <c r="K842" s="307">
        <f t="shared" ca="1" si="392"/>
        <v>-12.869842987712323</v>
      </c>
      <c r="L842" s="304">
        <f t="shared" ca="1" si="377"/>
        <v>717.55294120922952</v>
      </c>
      <c r="M842" s="306">
        <f t="shared" ca="1" si="393"/>
        <v>-1.4881527987345624</v>
      </c>
      <c r="N842" s="304">
        <f t="shared" ca="1" si="394"/>
        <v>-85.264874638071859</v>
      </c>
      <c r="P842" s="310">
        <f t="shared" ca="1" si="395"/>
        <v>23</v>
      </c>
      <c r="Q842" s="304">
        <f t="shared" ca="1" si="396"/>
        <v>0</v>
      </c>
      <c r="R842" s="306">
        <f t="shared" ca="1" si="397"/>
        <v>0</v>
      </c>
      <c r="S842" s="307">
        <f t="shared" ca="1" si="398"/>
        <v>4.9930000000000021</v>
      </c>
      <c r="T842" s="304">
        <f t="shared" ca="1" si="378"/>
        <v>48.981330000000021</v>
      </c>
      <c r="U842" s="311">
        <f t="shared" ca="1" si="379"/>
        <v>0</v>
      </c>
      <c r="V842" s="306">
        <f t="shared" ca="1" si="380"/>
        <v>1.2265775709204971</v>
      </c>
      <c r="W842" s="304">
        <f t="shared" ca="1" si="381"/>
        <v>43.104589827396865</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1.1435412690355502</v>
      </c>
      <c r="AH842" s="304">
        <f t="shared" ca="1" si="405"/>
        <v>-8.6329762458264767</v>
      </c>
    </row>
    <row r="843" spans="1:34" x14ac:dyDescent="0.2">
      <c r="A843" s="347">
        <f t="shared" ca="1" si="383"/>
        <v>1E-4</v>
      </c>
      <c r="B843" s="304">
        <f t="shared" ca="1" si="384"/>
        <v>33.446100000001714</v>
      </c>
      <c r="D843" s="306">
        <f t="shared" ca="1" si="385"/>
        <v>-0.71265004791268771</v>
      </c>
      <c r="E843" s="307">
        <f t="shared" ca="1" si="386"/>
        <v>-1.2064605579316936</v>
      </c>
      <c r="F843" s="304">
        <f t="shared" ca="1" si="387"/>
        <v>1.4012198858975737</v>
      </c>
      <c r="G843" s="306">
        <f t="shared" ca="1" si="388"/>
        <v>8.5911995150386105</v>
      </c>
      <c r="H843" s="307">
        <f t="shared" ca="1" si="389"/>
        <v>-103.71910197509142</v>
      </c>
      <c r="I843" s="304">
        <f t="shared" ca="1" si="390"/>
        <v>104.07430433890303</v>
      </c>
      <c r="J843" s="306">
        <f t="shared" ca="1" si="391"/>
        <v>717.43751684692904</v>
      </c>
      <c r="K843" s="307">
        <f t="shared" ca="1" si="392"/>
        <v>-12.880214891877529</v>
      </c>
      <c r="L843" s="304">
        <f t="shared" ca="1" si="377"/>
        <v>717.55312731194238</v>
      </c>
      <c r="M843" s="306">
        <f t="shared" ca="1" si="393"/>
        <v>-1.4881535768425234</v>
      </c>
      <c r="N843" s="304">
        <f t="shared" ca="1" si="394"/>
        <v>-85.264919220374026</v>
      </c>
      <c r="P843" s="310">
        <f t="shared" ca="1" si="395"/>
        <v>23</v>
      </c>
      <c r="Q843" s="304">
        <f t="shared" ca="1" si="396"/>
        <v>0</v>
      </c>
      <c r="R843" s="306">
        <f t="shared" ca="1" si="397"/>
        <v>0</v>
      </c>
      <c r="S843" s="307">
        <f t="shared" ca="1" si="398"/>
        <v>4.9930000000000021</v>
      </c>
      <c r="T843" s="304">
        <f t="shared" ca="1" si="378"/>
        <v>48.981330000000021</v>
      </c>
      <c r="U843" s="311">
        <f t="shared" ca="1" si="379"/>
        <v>0</v>
      </c>
      <c r="V843" s="306">
        <f t="shared" ca="1" si="380"/>
        <v>1.2265788431161859</v>
      </c>
      <c r="W843" s="304">
        <f t="shared" ca="1" si="381"/>
        <v>43.104729257520106</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1.1435139736723379</v>
      </c>
      <c r="AH843" s="304">
        <f t="shared" ca="1" si="405"/>
        <v>-8.6330041713192163</v>
      </c>
    </row>
    <row r="844" spans="1:34" x14ac:dyDescent="0.2">
      <c r="A844" s="347">
        <f t="shared" ca="1" si="383"/>
        <v>1E-4</v>
      </c>
      <c r="B844" s="304">
        <f t="shared" ca="1" si="384"/>
        <v>33.446200000001717</v>
      </c>
      <c r="D844" s="306">
        <f t="shared" ca="1" si="385"/>
        <v>-0.71264565861254303</v>
      </c>
      <c r="E844" s="307">
        <f t="shared" ca="1" si="386"/>
        <v>-1.2064321736033712</v>
      </c>
      <c r="F844" s="304">
        <f t="shared" ca="1" si="387"/>
        <v>1.4011932144585415</v>
      </c>
      <c r="G844" s="306">
        <f t="shared" ca="1" si="388"/>
        <v>8.5911282504727495</v>
      </c>
      <c r="H844" s="307">
        <f t="shared" ca="1" si="389"/>
        <v>-103.71922261830878</v>
      </c>
      <c r="I844" s="304">
        <f t="shared" ca="1" si="390"/>
        <v>104.0744186876024</v>
      </c>
      <c r="J844" s="306">
        <f t="shared" ca="1" si="391"/>
        <v>717.43751684692904</v>
      </c>
      <c r="K844" s="307">
        <f t="shared" ca="1" si="392"/>
        <v>-12.890586808107198</v>
      </c>
      <c r="L844" s="304">
        <f t="shared" ca="1" si="377"/>
        <v>717.55331356474483</v>
      </c>
      <c r="M844" s="306">
        <f t="shared" ca="1" si="393"/>
        <v>-1.48815435494232</v>
      </c>
      <c r="N844" s="304">
        <f t="shared" ca="1" si="394"/>
        <v>-85.264963802208413</v>
      </c>
      <c r="P844" s="310">
        <f t="shared" ca="1" si="395"/>
        <v>23</v>
      </c>
      <c r="Q844" s="304">
        <f t="shared" ca="1" si="396"/>
        <v>0</v>
      </c>
      <c r="R844" s="306">
        <f t="shared" ca="1" si="397"/>
        <v>0</v>
      </c>
      <c r="S844" s="307">
        <f t="shared" ca="1" si="398"/>
        <v>4.9930000000000021</v>
      </c>
      <c r="T844" s="304">
        <f t="shared" ca="1" si="378"/>
        <v>48.981330000000021</v>
      </c>
      <c r="U844" s="311">
        <f t="shared" ca="1" si="379"/>
        <v>0</v>
      </c>
      <c r="V844" s="306">
        <f t="shared" ca="1" si="380"/>
        <v>1.2265801153146745</v>
      </c>
      <c r="W844" s="304">
        <f t="shared" ca="1" si="381"/>
        <v>43.104868685781334</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1.1434866786695164</v>
      </c>
      <c r="AH844" s="304">
        <f t="shared" ca="1" si="405"/>
        <v>-8.6330320964390328</v>
      </c>
    </row>
    <row r="845" spans="1:34" x14ac:dyDescent="0.2">
      <c r="A845" s="347">
        <f t="shared" ca="1" si="383"/>
        <v>1E-4</v>
      </c>
      <c r="B845" s="304">
        <f t="shared" ca="1" si="384"/>
        <v>33.44630000000172</v>
      </c>
      <c r="D845" s="306">
        <f t="shared" ca="1" si="385"/>
        <v>-0.71264126930811633</v>
      </c>
      <c r="E845" s="307">
        <f t="shared" ca="1" si="386"/>
        <v>-1.2064037896541429</v>
      </c>
      <c r="F845" s="304">
        <f t="shared" ca="1" si="387"/>
        <v>1.4011665434247853</v>
      </c>
      <c r="G845" s="306">
        <f t="shared" ca="1" si="388"/>
        <v>8.5910569863458193</v>
      </c>
      <c r="H845" s="307">
        <f t="shared" ca="1" si="389"/>
        <v>-103.71934325868774</v>
      </c>
      <c r="I845" s="304">
        <f t="shared" ca="1" si="390"/>
        <v>104.07453303357232</v>
      </c>
      <c r="J845" s="306">
        <f t="shared" ca="1" si="391"/>
        <v>717.43751684692904</v>
      </c>
      <c r="K845" s="307">
        <f t="shared" ca="1" si="392"/>
        <v>-12.900958736401048</v>
      </c>
      <c r="L845" s="304">
        <f t="shared" ca="1" si="377"/>
        <v>717.55349996763721</v>
      </c>
      <c r="M845" s="306">
        <f t="shared" ca="1" si="393"/>
        <v>-1.4881551330339524</v>
      </c>
      <c r="N845" s="304">
        <f t="shared" ca="1" si="394"/>
        <v>-85.265008383575037</v>
      </c>
      <c r="P845" s="310">
        <f t="shared" ca="1" si="395"/>
        <v>23</v>
      </c>
      <c r="Q845" s="304">
        <f t="shared" ca="1" si="396"/>
        <v>0</v>
      </c>
      <c r="R845" s="306">
        <f t="shared" ca="1" si="397"/>
        <v>0</v>
      </c>
      <c r="S845" s="307">
        <f t="shared" ca="1" si="398"/>
        <v>4.9930000000000021</v>
      </c>
      <c r="T845" s="304">
        <f t="shared" ca="1" si="378"/>
        <v>48.981330000000021</v>
      </c>
      <c r="U845" s="311">
        <f t="shared" ca="1" si="379"/>
        <v>0</v>
      </c>
      <c r="V845" s="306">
        <f t="shared" ca="1" si="380"/>
        <v>1.2265813875159637</v>
      </c>
      <c r="W845" s="304">
        <f t="shared" ca="1" si="381"/>
        <v>43.105008112180599</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1.1434593840270928</v>
      </c>
      <c r="AH845" s="304">
        <f t="shared" ca="1" si="405"/>
        <v>-8.6330600211859227</v>
      </c>
    </row>
    <row r="846" spans="1:34" x14ac:dyDescent="0.2">
      <c r="A846" s="347">
        <f t="shared" ca="1" si="383"/>
        <v>1E-4</v>
      </c>
      <c r="B846" s="304">
        <f t="shared" ca="1" si="384"/>
        <v>33.446400000001724</v>
      </c>
      <c r="D846" s="306">
        <f t="shared" ca="1" si="385"/>
        <v>-0.71263687999940839</v>
      </c>
      <c r="E846" s="307">
        <f t="shared" ca="1" si="386"/>
        <v>-1.2063754060839944</v>
      </c>
      <c r="F846" s="304">
        <f t="shared" ca="1" si="387"/>
        <v>1.4011398727962936</v>
      </c>
      <c r="G846" s="306">
        <f t="shared" ca="1" si="388"/>
        <v>8.5909857226578197</v>
      </c>
      <c r="H846" s="307">
        <f t="shared" ca="1" si="389"/>
        <v>-103.71946389622835</v>
      </c>
      <c r="I846" s="304">
        <f t="shared" ca="1" si="390"/>
        <v>104.07464737681279</v>
      </c>
      <c r="J846" s="306">
        <f t="shared" ca="1" si="391"/>
        <v>717.43751684692904</v>
      </c>
      <c r="K846" s="307">
        <f t="shared" ca="1" si="392"/>
        <v>-12.911330676758794</v>
      </c>
      <c r="L846" s="304">
        <f t="shared" ca="1" si="377"/>
        <v>717.55368652061998</v>
      </c>
      <c r="M846" s="306">
        <f t="shared" ca="1" si="393"/>
        <v>-1.488155911117421</v>
      </c>
      <c r="N846" s="304">
        <f t="shared" ca="1" si="394"/>
        <v>-85.265052964473881</v>
      </c>
      <c r="P846" s="310">
        <f t="shared" ca="1" si="395"/>
        <v>23</v>
      </c>
      <c r="Q846" s="304">
        <f t="shared" ca="1" si="396"/>
        <v>0</v>
      </c>
      <c r="R846" s="306">
        <f t="shared" ca="1" si="397"/>
        <v>0</v>
      </c>
      <c r="S846" s="307">
        <f t="shared" ca="1" si="398"/>
        <v>4.9930000000000021</v>
      </c>
      <c r="T846" s="304">
        <f t="shared" ca="1" si="378"/>
        <v>48.981330000000021</v>
      </c>
      <c r="U846" s="311">
        <f t="shared" ca="1" si="379"/>
        <v>0</v>
      </c>
      <c r="V846" s="306">
        <f t="shared" ca="1" si="380"/>
        <v>1.2265826597200526</v>
      </c>
      <c r="W846" s="304">
        <f t="shared" ca="1" si="381"/>
        <v>43.105147536717872</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1.1434320897450512</v>
      </c>
      <c r="AH846" s="304">
        <f t="shared" ca="1" si="405"/>
        <v>-8.6330879455599003</v>
      </c>
    </row>
    <row r="847" spans="1:34" x14ac:dyDescent="0.2">
      <c r="A847" s="347">
        <f t="shared" ca="1" si="383"/>
        <v>1E-4</v>
      </c>
      <c r="B847" s="304">
        <f t="shared" ca="1" si="384"/>
        <v>33.446500000001727</v>
      </c>
      <c r="D847" s="306">
        <f t="shared" ca="1" si="385"/>
        <v>-0.71263249068641787</v>
      </c>
      <c r="E847" s="307">
        <f t="shared" ca="1" si="386"/>
        <v>-1.2063470228929329</v>
      </c>
      <c r="F847" s="304">
        <f t="shared" ca="1" si="387"/>
        <v>1.4011132025730719</v>
      </c>
      <c r="G847" s="306">
        <f t="shared" ca="1" si="388"/>
        <v>8.5909144594087508</v>
      </c>
      <c r="H847" s="307">
        <f t="shared" ca="1" si="389"/>
        <v>-103.71958453093063</v>
      </c>
      <c r="I847" s="304">
        <f t="shared" ca="1" si="390"/>
        <v>104.07476171732387</v>
      </c>
      <c r="J847" s="306">
        <f t="shared" ca="1" si="391"/>
        <v>717.43751684692904</v>
      </c>
      <c r="K847" s="307">
        <f t="shared" ca="1" si="392"/>
        <v>-12.921702629180153</v>
      </c>
      <c r="L847" s="304">
        <f t="shared" ca="1" si="377"/>
        <v>717.55387322369359</v>
      </c>
      <c r="M847" s="306">
        <f t="shared" ca="1" si="393"/>
        <v>-1.4881566891927254</v>
      </c>
      <c r="N847" s="304">
        <f t="shared" ca="1" si="394"/>
        <v>-85.265097544904975</v>
      </c>
      <c r="P847" s="310">
        <f t="shared" ca="1" si="395"/>
        <v>23</v>
      </c>
      <c r="Q847" s="304">
        <f t="shared" ca="1" si="396"/>
        <v>0</v>
      </c>
      <c r="R847" s="306">
        <f t="shared" ca="1" si="397"/>
        <v>0</v>
      </c>
      <c r="S847" s="307">
        <f t="shared" ca="1" si="398"/>
        <v>4.9930000000000021</v>
      </c>
      <c r="T847" s="304">
        <f t="shared" ca="1" si="378"/>
        <v>48.981330000000021</v>
      </c>
      <c r="U847" s="311">
        <f t="shared" ca="1" si="379"/>
        <v>0</v>
      </c>
      <c r="V847" s="306">
        <f t="shared" ca="1" si="380"/>
        <v>1.2265839319269418</v>
      </c>
      <c r="W847" s="304">
        <f t="shared" ca="1" si="381"/>
        <v>43.105286959393183</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1.1434047958234004</v>
      </c>
      <c r="AH847" s="304">
        <f t="shared" ca="1" si="405"/>
        <v>-8.6331158695609567</v>
      </c>
    </row>
    <row r="848" spans="1:34" x14ac:dyDescent="0.2">
      <c r="A848" s="347">
        <f t="shared" ca="1" si="383"/>
        <v>1E-4</v>
      </c>
      <c r="B848" s="304">
        <f t="shared" ca="1" si="384"/>
        <v>33.44660000000173</v>
      </c>
      <c r="D848" s="306">
        <f t="shared" ca="1" si="385"/>
        <v>-0.712628101369149</v>
      </c>
      <c r="E848" s="307">
        <f t="shared" ca="1" si="386"/>
        <v>-1.2063186400809549</v>
      </c>
      <c r="F848" s="304">
        <f t="shared" ca="1" si="387"/>
        <v>1.4010865327551194</v>
      </c>
      <c r="G848" s="306">
        <f t="shared" ca="1" si="388"/>
        <v>8.5908431965986143</v>
      </c>
      <c r="H848" s="307">
        <f t="shared" ca="1" si="389"/>
        <v>-103.71970516279464</v>
      </c>
      <c r="I848" s="304">
        <f t="shared" ca="1" si="390"/>
        <v>104.07487605510559</v>
      </c>
      <c r="J848" s="306">
        <f t="shared" ca="1" si="391"/>
        <v>717.43751684692904</v>
      </c>
      <c r="K848" s="307">
        <f t="shared" ca="1" si="392"/>
        <v>-12.93207459366484</v>
      </c>
      <c r="L848" s="304">
        <f t="shared" ca="1" si="377"/>
        <v>717.55406007685838</v>
      </c>
      <c r="M848" s="306">
        <f t="shared" ca="1" si="393"/>
        <v>-1.4881574672598659</v>
      </c>
      <c r="N848" s="304">
        <f t="shared" ca="1" si="394"/>
        <v>-85.265142124868305</v>
      </c>
      <c r="P848" s="310">
        <f t="shared" ca="1" si="395"/>
        <v>23</v>
      </c>
      <c r="Q848" s="304">
        <f t="shared" ca="1" si="396"/>
        <v>0</v>
      </c>
      <c r="R848" s="306">
        <f t="shared" ca="1" si="397"/>
        <v>0</v>
      </c>
      <c r="S848" s="307">
        <f t="shared" ca="1" si="398"/>
        <v>4.9930000000000021</v>
      </c>
      <c r="T848" s="304">
        <f t="shared" ca="1" si="378"/>
        <v>48.981330000000021</v>
      </c>
      <c r="U848" s="311">
        <f t="shared" ca="1" si="379"/>
        <v>0</v>
      </c>
      <c r="V848" s="306">
        <f t="shared" ca="1" si="380"/>
        <v>1.226585204136631</v>
      </c>
      <c r="W848" s="304">
        <f t="shared" ca="1" si="381"/>
        <v>43.105426380206552</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1.1433775022621351</v>
      </c>
      <c r="AH848" s="304">
        <f t="shared" ca="1" si="405"/>
        <v>-8.6331437931890971</v>
      </c>
    </row>
    <row r="849" spans="1:34" x14ac:dyDescent="0.2">
      <c r="A849" s="347">
        <f t="shared" ca="1" si="383"/>
        <v>1E-4</v>
      </c>
      <c r="B849" s="304">
        <f t="shared" ca="1" si="384"/>
        <v>33.446700000001734</v>
      </c>
      <c r="D849" s="306">
        <f t="shared" ca="1" si="385"/>
        <v>-0.71262371204760189</v>
      </c>
      <c r="E849" s="307">
        <f t="shared" ca="1" si="386"/>
        <v>-1.2062902576480532</v>
      </c>
      <c r="F849" s="304">
        <f t="shared" ca="1" si="387"/>
        <v>1.4010598633424305</v>
      </c>
      <c r="G849" s="306">
        <f t="shared" ca="1" si="388"/>
        <v>8.5907719342274103</v>
      </c>
      <c r="H849" s="307">
        <f t="shared" ca="1" si="389"/>
        <v>-103.7198257918204</v>
      </c>
      <c r="I849" s="304">
        <f t="shared" ca="1" si="390"/>
        <v>104.07499039015801</v>
      </c>
      <c r="J849" s="306">
        <f t="shared" ca="1" si="391"/>
        <v>717.43751684692904</v>
      </c>
      <c r="K849" s="307">
        <f t="shared" ca="1" si="392"/>
        <v>-12.942446570212571</v>
      </c>
      <c r="L849" s="304">
        <f t="shared" ca="1" si="377"/>
        <v>717.55424708011481</v>
      </c>
      <c r="M849" s="306">
        <f t="shared" ca="1" si="393"/>
        <v>-1.4881582453188429</v>
      </c>
      <c r="N849" s="304">
        <f t="shared" ca="1" si="394"/>
        <v>-85.265186704363899</v>
      </c>
      <c r="P849" s="310">
        <f t="shared" ca="1" si="395"/>
        <v>23</v>
      </c>
      <c r="Q849" s="304">
        <f t="shared" ca="1" si="396"/>
        <v>0</v>
      </c>
      <c r="R849" s="306">
        <f t="shared" ca="1" si="397"/>
        <v>0</v>
      </c>
      <c r="S849" s="307">
        <f t="shared" ca="1" si="398"/>
        <v>4.9930000000000021</v>
      </c>
      <c r="T849" s="304">
        <f t="shared" ca="1" si="378"/>
        <v>48.981330000000021</v>
      </c>
      <c r="U849" s="311">
        <f t="shared" ca="1" si="379"/>
        <v>0</v>
      </c>
      <c r="V849" s="306">
        <f t="shared" ca="1" si="380"/>
        <v>1.2265864763491203</v>
      </c>
      <c r="W849" s="304">
        <f t="shared" ca="1" si="381"/>
        <v>43.105565799158015</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1.14335020906125</v>
      </c>
      <c r="AH849" s="304">
        <f t="shared" ca="1" si="405"/>
        <v>-8.6331717164443287</v>
      </c>
    </row>
    <row r="850" spans="1:34" x14ac:dyDescent="0.2">
      <c r="A850" s="347">
        <f t="shared" ca="1" si="383"/>
        <v>1E-4</v>
      </c>
      <c r="B850" s="304">
        <f t="shared" ca="1" si="384"/>
        <v>33.446800000001737</v>
      </c>
      <c r="D850" s="306">
        <f t="shared" ca="1" si="385"/>
        <v>-0.71261932272177453</v>
      </c>
      <c r="E850" s="307">
        <f t="shared" ca="1" si="386"/>
        <v>-1.2062618755942207</v>
      </c>
      <c r="F850" s="304">
        <f t="shared" ca="1" si="387"/>
        <v>1.4010331943349978</v>
      </c>
      <c r="G850" s="306">
        <f t="shared" ca="1" si="388"/>
        <v>8.5907006722951387</v>
      </c>
      <c r="H850" s="307">
        <f t="shared" ca="1" si="389"/>
        <v>-103.71994641800795</v>
      </c>
      <c r="I850" s="304">
        <f t="shared" ca="1" si="390"/>
        <v>104.07510472248113</v>
      </c>
      <c r="J850" s="306">
        <f t="shared" ca="1" si="391"/>
        <v>717.43751684692904</v>
      </c>
      <c r="K850" s="307">
        <f t="shared" ca="1" si="392"/>
        <v>-12.952818558823063</v>
      </c>
      <c r="L850" s="304">
        <f t="shared" ca="1" si="377"/>
        <v>717.55443423346321</v>
      </c>
      <c r="M850" s="306">
        <f t="shared" ca="1" si="393"/>
        <v>-1.488159023369656</v>
      </c>
      <c r="N850" s="304">
        <f t="shared" ca="1" si="394"/>
        <v>-85.265231283391728</v>
      </c>
      <c r="P850" s="310">
        <f t="shared" ca="1" si="395"/>
        <v>23</v>
      </c>
      <c r="Q850" s="304">
        <f t="shared" ca="1" si="396"/>
        <v>0</v>
      </c>
      <c r="R850" s="306">
        <f t="shared" ca="1" si="397"/>
        <v>0</v>
      </c>
      <c r="S850" s="307">
        <f t="shared" ca="1" si="398"/>
        <v>4.9930000000000021</v>
      </c>
      <c r="T850" s="304">
        <f t="shared" ca="1" si="378"/>
        <v>48.981330000000021</v>
      </c>
      <c r="U850" s="311">
        <f t="shared" ca="1" si="379"/>
        <v>0</v>
      </c>
      <c r="V850" s="306">
        <f t="shared" ca="1" si="380"/>
        <v>1.2265877485644097</v>
      </c>
      <c r="W850" s="304">
        <f t="shared" ca="1" si="381"/>
        <v>43.105705216247564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1.1433229162207397</v>
      </c>
      <c r="AH850" s="304">
        <f t="shared" ca="1" si="405"/>
        <v>-8.6331996393266568</v>
      </c>
    </row>
    <row r="851" spans="1:34" x14ac:dyDescent="0.2">
      <c r="A851" s="347">
        <f t="shared" ca="1" si="383"/>
        <v>1E-4</v>
      </c>
      <c r="B851" s="304">
        <f t="shared" ca="1" si="384"/>
        <v>33.44690000000174</v>
      </c>
      <c r="D851" s="306">
        <f t="shared" ca="1" si="385"/>
        <v>-0.71261493339167248</v>
      </c>
      <c r="E851" s="307">
        <f t="shared" ca="1" si="386"/>
        <v>-1.2062334939194628</v>
      </c>
      <c r="F851" s="304">
        <f t="shared" ca="1" si="387"/>
        <v>1.401006525732829</v>
      </c>
      <c r="G851" s="306">
        <f t="shared" ca="1" si="388"/>
        <v>8.5906294108017995</v>
      </c>
      <c r="H851" s="307">
        <f t="shared" ca="1" si="389"/>
        <v>-103.72006704135734</v>
      </c>
      <c r="I851" s="304">
        <f t="shared" ca="1" si="390"/>
        <v>104.07521905207498</v>
      </c>
      <c r="J851" s="306">
        <f t="shared" ca="1" si="391"/>
        <v>717.43751684692904</v>
      </c>
      <c r="K851" s="307">
        <f t="shared" ca="1" si="392"/>
        <v>-12.963190559496031</v>
      </c>
      <c r="L851" s="304">
        <f t="shared" ca="1" si="377"/>
        <v>717.55462153690394</v>
      </c>
      <c r="M851" s="306">
        <f t="shared" ca="1" si="393"/>
        <v>-1.4881598014123059</v>
      </c>
      <c r="N851" s="304">
        <f t="shared" ca="1" si="394"/>
        <v>-85.265275861951849</v>
      </c>
      <c r="P851" s="310">
        <f t="shared" ca="1" si="395"/>
        <v>23</v>
      </c>
      <c r="Q851" s="304">
        <f t="shared" ca="1" si="396"/>
        <v>0</v>
      </c>
      <c r="R851" s="306">
        <f t="shared" ca="1" si="397"/>
        <v>0</v>
      </c>
      <c r="S851" s="307">
        <f t="shared" ca="1" si="398"/>
        <v>4.9930000000000021</v>
      </c>
      <c r="T851" s="304">
        <f t="shared" ca="1" si="378"/>
        <v>48.981330000000021</v>
      </c>
      <c r="U851" s="311">
        <f t="shared" ca="1" si="379"/>
        <v>0</v>
      </c>
      <c r="V851" s="306">
        <f t="shared" ca="1" si="380"/>
        <v>1.2265890207824983</v>
      </c>
      <c r="W851" s="304">
        <f t="shared" ca="1" si="381"/>
        <v>43.105844631475179</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1.1432956237406025</v>
      </c>
      <c r="AH851" s="304">
        <f t="shared" ca="1" si="405"/>
        <v>-8.6332275618360796</v>
      </c>
    </row>
    <row r="852" spans="1:34" x14ac:dyDescent="0.2">
      <c r="A852" s="347">
        <f t="shared" ca="1" si="383"/>
        <v>1E-4</v>
      </c>
      <c r="B852" s="304">
        <f t="shared" ca="1" si="384"/>
        <v>33.447000000001744</v>
      </c>
      <c r="D852" s="306">
        <f t="shared" ca="1" si="385"/>
        <v>-0.71261054405729107</v>
      </c>
      <c r="E852" s="307">
        <f t="shared" ca="1" si="386"/>
        <v>-1.2062051126237776</v>
      </c>
      <c r="F852" s="304">
        <f t="shared" ca="1" si="387"/>
        <v>1.4009798575359207</v>
      </c>
      <c r="G852" s="306">
        <f t="shared" ca="1" si="388"/>
        <v>8.5905581497473946</v>
      </c>
      <c r="H852" s="307">
        <f t="shared" ca="1" si="389"/>
        <v>-103.72018766186861</v>
      </c>
      <c r="I852" s="304">
        <f t="shared" ca="1" si="390"/>
        <v>104.07533337893966</v>
      </c>
      <c r="J852" s="306">
        <f t="shared" ca="1" si="391"/>
        <v>717.43751684692904</v>
      </c>
      <c r="K852" s="307">
        <f t="shared" ca="1" si="392"/>
        <v>-12.973562572231192</v>
      </c>
      <c r="L852" s="304">
        <f t="shared" ca="1" si="377"/>
        <v>717.55480899043744</v>
      </c>
      <c r="M852" s="306">
        <f t="shared" ca="1" si="393"/>
        <v>-1.4881605794467923</v>
      </c>
      <c r="N852" s="304">
        <f t="shared" ca="1" si="394"/>
        <v>-85.265320440044235</v>
      </c>
      <c r="P852" s="310">
        <f t="shared" ca="1" si="395"/>
        <v>23</v>
      </c>
      <c r="Q852" s="304">
        <f t="shared" ca="1" si="396"/>
        <v>0</v>
      </c>
      <c r="R852" s="306">
        <f t="shared" ca="1" si="397"/>
        <v>0</v>
      </c>
      <c r="S852" s="307">
        <f t="shared" ca="1" si="398"/>
        <v>4.9930000000000021</v>
      </c>
      <c r="T852" s="304">
        <f t="shared" ca="1" si="378"/>
        <v>48.981330000000021</v>
      </c>
      <c r="U852" s="311">
        <f t="shared" ca="1" si="379"/>
        <v>0</v>
      </c>
      <c r="V852" s="306">
        <f t="shared" ca="1" si="380"/>
        <v>1.2265902930033878</v>
      </c>
      <c r="W852" s="304">
        <f t="shared" ca="1" si="381"/>
        <v>43.105984044840973</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1.143268331620849</v>
      </c>
      <c r="AH852" s="304">
        <f t="shared" ca="1" si="405"/>
        <v>-8.6332554839725937</v>
      </c>
    </row>
    <row r="853" spans="1:34" x14ac:dyDescent="0.2">
      <c r="A853" s="347">
        <f t="shared" ca="1" si="383"/>
        <v>1E-4</v>
      </c>
      <c r="B853" s="304">
        <f t="shared" ca="1" si="384"/>
        <v>33.447100000001747</v>
      </c>
      <c r="D853" s="306">
        <f t="shared" ca="1" si="385"/>
        <v>-0.71260615471863575</v>
      </c>
      <c r="E853" s="307">
        <f t="shared" ca="1" si="386"/>
        <v>-1.2061767317071457</v>
      </c>
      <c r="F853" s="304">
        <f t="shared" ca="1" si="387"/>
        <v>1.4009531897442584</v>
      </c>
      <c r="G853" s="306">
        <f t="shared" ca="1" si="388"/>
        <v>8.5904868891319222</v>
      </c>
      <c r="H853" s="307">
        <f t="shared" ca="1" si="389"/>
        <v>-103.72030827954178</v>
      </c>
      <c r="I853" s="304">
        <f t="shared" ca="1" si="390"/>
        <v>104.07544770307516</v>
      </c>
      <c r="J853" s="306">
        <f t="shared" ca="1" si="391"/>
        <v>717.43751684692904</v>
      </c>
      <c r="K853" s="307">
        <f t="shared" ca="1" si="392"/>
        <v>-12.983934597028263</v>
      </c>
      <c r="L853" s="304">
        <f t="shared" ca="1" si="377"/>
        <v>717.55499659406416</v>
      </c>
      <c r="M853" s="306">
        <f t="shared" ca="1" si="393"/>
        <v>-1.4881613574731154</v>
      </c>
      <c r="N853" s="304">
        <f t="shared" ca="1" si="394"/>
        <v>-85.265365017668898</v>
      </c>
      <c r="P853" s="310">
        <f t="shared" ca="1" si="395"/>
        <v>23</v>
      </c>
      <c r="Q853" s="304">
        <f t="shared" ca="1" si="396"/>
        <v>0</v>
      </c>
      <c r="R853" s="306">
        <f t="shared" ca="1" si="397"/>
        <v>0</v>
      </c>
      <c r="S853" s="307">
        <f t="shared" ca="1" si="398"/>
        <v>4.9930000000000021</v>
      </c>
      <c r="T853" s="304">
        <f t="shared" ca="1" si="378"/>
        <v>48.981330000000021</v>
      </c>
      <c r="U853" s="311">
        <f t="shared" ca="1" si="379"/>
        <v>0</v>
      </c>
      <c r="V853" s="306">
        <f t="shared" ca="1" si="380"/>
        <v>1.2265915652270769</v>
      </c>
      <c r="W853" s="304">
        <f t="shared" ca="1" si="381"/>
        <v>43.106123456344875</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1.143241039861449</v>
      </c>
      <c r="AH853" s="304">
        <f t="shared" ca="1" si="405"/>
        <v>-8.633283405736222</v>
      </c>
    </row>
    <row r="854" spans="1:34" x14ac:dyDescent="0.2">
      <c r="A854" s="347">
        <f t="shared" ca="1" si="383"/>
        <v>1E-4</v>
      </c>
      <c r="B854" s="304">
        <f t="shared" ca="1" si="384"/>
        <v>33.44720000000175</v>
      </c>
      <c r="D854" s="306">
        <f t="shared" ca="1" si="385"/>
        <v>-0.71260176537570485</v>
      </c>
      <c r="E854" s="307">
        <f t="shared" ca="1" si="386"/>
        <v>-1.206148351169583</v>
      </c>
      <c r="F854" s="304">
        <f t="shared" ca="1" si="387"/>
        <v>1.4009265223578553</v>
      </c>
      <c r="G854" s="306">
        <f t="shared" ca="1" si="388"/>
        <v>8.5904156289553839</v>
      </c>
      <c r="H854" s="307">
        <f t="shared" ca="1" si="389"/>
        <v>-103.72042889437689</v>
      </c>
      <c r="I854" s="304">
        <f t="shared" ca="1" si="390"/>
        <v>104.07556202448148</v>
      </c>
      <c r="J854" s="306">
        <f t="shared" ca="1" si="391"/>
        <v>717.43751684692904</v>
      </c>
      <c r="K854" s="307">
        <f t="shared" ca="1" si="392"/>
        <v>-12.994306633886959</v>
      </c>
      <c r="L854" s="304">
        <f t="shared" ca="1" si="377"/>
        <v>717.55518434778458</v>
      </c>
      <c r="M854" s="306">
        <f t="shared" ca="1" si="393"/>
        <v>-1.4881621354912755</v>
      </c>
      <c r="N854" s="304">
        <f t="shared" ca="1" si="394"/>
        <v>-85.265409594825869</v>
      </c>
      <c r="P854" s="310">
        <f t="shared" ca="1" si="395"/>
        <v>23</v>
      </c>
      <c r="Q854" s="304">
        <f t="shared" ca="1" si="396"/>
        <v>0</v>
      </c>
      <c r="R854" s="306">
        <f t="shared" ca="1" si="397"/>
        <v>0</v>
      </c>
      <c r="S854" s="307">
        <f t="shared" ca="1" si="398"/>
        <v>4.9930000000000021</v>
      </c>
      <c r="T854" s="304">
        <f t="shared" ca="1" si="378"/>
        <v>48.981330000000021</v>
      </c>
      <c r="U854" s="311">
        <f t="shared" ca="1" si="379"/>
        <v>0</v>
      </c>
      <c r="V854" s="306">
        <f t="shared" ca="1" si="380"/>
        <v>1.2265928374535655</v>
      </c>
      <c r="W854" s="304">
        <f t="shared" ca="1" si="381"/>
        <v>43.106262865986899</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1.1432137484624274</v>
      </c>
      <c r="AH854" s="304">
        <f t="shared" ca="1" si="405"/>
        <v>-8.6333113271269486</v>
      </c>
    </row>
    <row r="855" spans="1:34" x14ac:dyDescent="0.2">
      <c r="A855" s="347">
        <f t="shared" ca="1" si="383"/>
        <v>1E-4</v>
      </c>
      <c r="B855" s="304">
        <f t="shared" ca="1" si="384"/>
        <v>33.447300000001754</v>
      </c>
      <c r="D855" s="306">
        <f t="shared" ca="1" si="385"/>
        <v>-0.71259737602849849</v>
      </c>
      <c r="E855" s="307">
        <f t="shared" ca="1" si="386"/>
        <v>-1.2061199710110824</v>
      </c>
      <c r="F855" s="304">
        <f t="shared" ca="1" si="387"/>
        <v>1.4008998553767058</v>
      </c>
      <c r="G855" s="306">
        <f t="shared" ca="1" si="388"/>
        <v>8.5903443692177817</v>
      </c>
      <c r="H855" s="307">
        <f t="shared" ca="1" si="389"/>
        <v>-103.720549506374</v>
      </c>
      <c r="I855" s="304">
        <f t="shared" ca="1" si="390"/>
        <v>104.07567634315873</v>
      </c>
      <c r="J855" s="306">
        <f t="shared" ca="1" si="391"/>
        <v>717.43751684692904</v>
      </c>
      <c r="K855" s="307">
        <f t="shared" ca="1" si="392"/>
        <v>-13.004678682806997</v>
      </c>
      <c r="L855" s="304">
        <f t="shared" ca="1" si="377"/>
        <v>717.5553722515989</v>
      </c>
      <c r="M855" s="306">
        <f t="shared" ca="1" si="393"/>
        <v>-1.4881629135012724</v>
      </c>
      <c r="N855" s="304">
        <f t="shared" ca="1" si="394"/>
        <v>-85.265454171515103</v>
      </c>
      <c r="P855" s="310">
        <f t="shared" ca="1" si="395"/>
        <v>23</v>
      </c>
      <c r="Q855" s="304">
        <f t="shared" ca="1" si="396"/>
        <v>0</v>
      </c>
      <c r="R855" s="306">
        <f t="shared" ca="1" si="397"/>
        <v>0</v>
      </c>
      <c r="S855" s="307">
        <f t="shared" ca="1" si="398"/>
        <v>4.9930000000000021</v>
      </c>
      <c r="T855" s="304">
        <f t="shared" ca="1" si="378"/>
        <v>48.981330000000021</v>
      </c>
      <c r="U855" s="311">
        <f t="shared" ca="1" si="379"/>
        <v>0</v>
      </c>
      <c r="V855" s="306">
        <f t="shared" ca="1" si="380"/>
        <v>1.2265941096828545</v>
      </c>
      <c r="W855" s="304">
        <f t="shared" ca="1" si="381"/>
        <v>43.106402273767131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1.1431864574237718</v>
      </c>
      <c r="AH855" s="304">
        <f t="shared" ca="1" si="405"/>
        <v>-8.6333392481447788</v>
      </c>
    </row>
    <row r="856" spans="1:34" x14ac:dyDescent="0.2">
      <c r="A856" s="347">
        <f t="shared" ca="1" si="383"/>
        <v>1E-4</v>
      </c>
      <c r="B856" s="304">
        <f t="shared" ca="1" si="384"/>
        <v>33.447400000001757</v>
      </c>
      <c r="D856" s="306">
        <f t="shared" ca="1" si="385"/>
        <v>-0.71259298667702142</v>
      </c>
      <c r="E856" s="307">
        <f t="shared" ca="1" si="386"/>
        <v>-1.2060915912316297</v>
      </c>
      <c r="F856" s="304">
        <f t="shared" ca="1" si="387"/>
        <v>1.4008731888008001</v>
      </c>
      <c r="G856" s="306">
        <f t="shared" ca="1" si="388"/>
        <v>8.5902731099191136</v>
      </c>
      <c r="H856" s="307">
        <f t="shared" ca="1" si="389"/>
        <v>-103.72067011553312</v>
      </c>
      <c r="I856" s="304">
        <f t="shared" ca="1" si="390"/>
        <v>104.0757906591069</v>
      </c>
      <c r="J856" s="306">
        <f t="shared" ca="1" si="391"/>
        <v>717.43751684692904</v>
      </c>
      <c r="K856" s="307">
        <f t="shared" ca="1" si="392"/>
        <v>-13.015050743788093</v>
      </c>
      <c r="L856" s="304">
        <f t="shared" ca="1" si="377"/>
        <v>717.55556030550758</v>
      </c>
      <c r="M856" s="306">
        <f t="shared" ca="1" si="393"/>
        <v>-1.4881636915031065</v>
      </c>
      <c r="N856" s="304">
        <f t="shared" ca="1" si="394"/>
        <v>-85.265498747736643</v>
      </c>
      <c r="P856" s="310">
        <f t="shared" ca="1" si="395"/>
        <v>23</v>
      </c>
      <c r="Q856" s="304">
        <f t="shared" ca="1" si="396"/>
        <v>0</v>
      </c>
      <c r="R856" s="306">
        <f t="shared" ca="1" si="397"/>
        <v>0</v>
      </c>
      <c r="S856" s="307">
        <f t="shared" ca="1" si="398"/>
        <v>4.9930000000000021</v>
      </c>
      <c r="T856" s="304">
        <f t="shared" ca="1" si="378"/>
        <v>48.981330000000021</v>
      </c>
      <c r="U856" s="311">
        <f t="shared" ca="1" si="379"/>
        <v>0</v>
      </c>
      <c r="V856" s="306">
        <f t="shared" ca="1" si="380"/>
        <v>1.2265953819149429</v>
      </c>
      <c r="W856" s="304">
        <f t="shared" ca="1" si="381"/>
        <v>43.106541679685513</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1.1431591667454679</v>
      </c>
      <c r="AH856" s="304">
        <f t="shared" ca="1" si="405"/>
        <v>-8.6333671687897287</v>
      </c>
    </row>
    <row r="857" spans="1:34" x14ac:dyDescent="0.2">
      <c r="A857" s="347">
        <f t="shared" ca="1" si="383"/>
        <v>1E-4</v>
      </c>
      <c r="B857" s="304">
        <f t="shared" ca="1" si="384"/>
        <v>33.44750000000176</v>
      </c>
      <c r="D857" s="306">
        <f t="shared" ca="1" si="385"/>
        <v>-0.71258859732127044</v>
      </c>
      <c r="E857" s="307">
        <f t="shared" ca="1" si="386"/>
        <v>-1.2060632118312338</v>
      </c>
      <c r="F857" s="304">
        <f t="shared" ca="1" si="387"/>
        <v>1.4008465226301443</v>
      </c>
      <c r="G857" s="306">
        <f t="shared" ca="1" si="388"/>
        <v>8.5902018510593816</v>
      </c>
      <c r="H857" s="307">
        <f t="shared" ca="1" si="389"/>
        <v>-103.72079072185431</v>
      </c>
      <c r="I857" s="304">
        <f t="shared" ca="1" si="390"/>
        <v>104.07590497232606</v>
      </c>
      <c r="J857" s="306">
        <f t="shared" ca="1" si="391"/>
        <v>717.43751684692904</v>
      </c>
      <c r="K857" s="307">
        <f t="shared" ca="1" si="392"/>
        <v>-13.025422816829963</v>
      </c>
      <c r="L857" s="304">
        <f t="shared" ca="1" si="377"/>
        <v>717.5557485095112</v>
      </c>
      <c r="M857" s="306">
        <f t="shared" ca="1" si="393"/>
        <v>-1.4881644694967777</v>
      </c>
      <c r="N857" s="304">
        <f t="shared" ca="1" si="394"/>
        <v>-85.265543323490505</v>
      </c>
      <c r="P857" s="310">
        <f t="shared" ca="1" si="395"/>
        <v>23</v>
      </c>
      <c r="Q857" s="304">
        <f t="shared" ca="1" si="396"/>
        <v>0</v>
      </c>
      <c r="R857" s="306">
        <f t="shared" ca="1" si="397"/>
        <v>0</v>
      </c>
      <c r="S857" s="307">
        <f t="shared" ca="1" si="398"/>
        <v>4.9930000000000021</v>
      </c>
      <c r="T857" s="304">
        <f t="shared" ca="1" si="378"/>
        <v>48.981330000000021</v>
      </c>
      <c r="U857" s="311">
        <f t="shared" ca="1" si="379"/>
        <v>0</v>
      </c>
      <c r="V857" s="306">
        <f t="shared" ca="1" si="380"/>
        <v>1.2265966541498314</v>
      </c>
      <c r="W857" s="304">
        <f t="shared" ca="1" si="381"/>
        <v>43.106681083742131</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1.1431318764275318</v>
      </c>
      <c r="AH857" s="304">
        <f t="shared" ca="1" si="405"/>
        <v>-8.6333950890617857</v>
      </c>
    </row>
    <row r="858" spans="1:34" x14ac:dyDescent="0.2">
      <c r="A858" s="347">
        <f t="shared" ca="1" si="383"/>
        <v>1E-4</v>
      </c>
      <c r="B858" s="304">
        <f t="shared" ca="1" si="384"/>
        <v>33.447600000001763</v>
      </c>
      <c r="D858" s="306">
        <f t="shared" ca="1" si="385"/>
        <v>-0.71258420796124833</v>
      </c>
      <c r="E858" s="307">
        <f t="shared" ca="1" si="386"/>
        <v>-1.2060348328098822</v>
      </c>
      <c r="F858" s="304">
        <f t="shared" ca="1" si="387"/>
        <v>1.4008198568647292</v>
      </c>
      <c r="G858" s="306">
        <f t="shared" ca="1" si="388"/>
        <v>8.5901305926385856</v>
      </c>
      <c r="H858" s="307">
        <f t="shared" ca="1" si="389"/>
        <v>-103.7209113253376</v>
      </c>
      <c r="I858" s="304">
        <f t="shared" ca="1" si="390"/>
        <v>104.0760192828162</v>
      </c>
      <c r="J858" s="306">
        <f t="shared" ca="1" si="391"/>
        <v>717.43751684692904</v>
      </c>
      <c r="K858" s="307">
        <f t="shared" ca="1" si="392"/>
        <v>-13.035794901932322</v>
      </c>
      <c r="L858" s="304">
        <f t="shared" ca="1" si="377"/>
        <v>717.55593686360987</v>
      </c>
      <c r="M858" s="306">
        <f t="shared" ca="1" si="393"/>
        <v>-1.4881652474822862</v>
      </c>
      <c r="N858" s="304">
        <f t="shared" ca="1" si="394"/>
        <v>-85.265587898776658</v>
      </c>
      <c r="P858" s="310">
        <f t="shared" ca="1" si="395"/>
        <v>23</v>
      </c>
      <c r="Q858" s="304">
        <f t="shared" ca="1" si="396"/>
        <v>0</v>
      </c>
      <c r="R858" s="306">
        <f t="shared" ca="1" si="397"/>
        <v>0</v>
      </c>
      <c r="S858" s="307">
        <f t="shared" ca="1" si="398"/>
        <v>4.9930000000000021</v>
      </c>
      <c r="T858" s="304">
        <f t="shared" ca="1" si="378"/>
        <v>48.981330000000021</v>
      </c>
      <c r="U858" s="311">
        <f t="shared" ca="1" si="379"/>
        <v>0</v>
      </c>
      <c r="V858" s="306">
        <f t="shared" ca="1" si="380"/>
        <v>1.2265979263875193</v>
      </c>
      <c r="W858" s="304">
        <f t="shared" ca="1" si="381"/>
        <v>43.106820485936936</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1.1431045864699421</v>
      </c>
      <c r="AH858" s="304">
        <f t="shared" ca="1" si="405"/>
        <v>-8.6334230089609676</v>
      </c>
    </row>
    <row r="859" spans="1:34" x14ac:dyDescent="0.2">
      <c r="A859" s="347">
        <f t="shared" ca="1" si="383"/>
        <v>1E-4</v>
      </c>
      <c r="B859" s="304">
        <f t="shared" ca="1" si="384"/>
        <v>33.447700000001767</v>
      </c>
      <c r="D859" s="306">
        <f t="shared" ca="1" si="385"/>
        <v>-0.71257981859695629</v>
      </c>
      <c r="E859" s="307">
        <f t="shared" ca="1" si="386"/>
        <v>-1.2060064541675803</v>
      </c>
      <c r="F859" s="304">
        <f t="shared" ca="1" si="387"/>
        <v>1.4007931915045602</v>
      </c>
      <c r="G859" s="306">
        <f t="shared" ca="1" si="388"/>
        <v>8.5900593346567256</v>
      </c>
      <c r="H859" s="307">
        <f t="shared" ca="1" si="389"/>
        <v>-103.72103192598301</v>
      </c>
      <c r="I859" s="304">
        <f t="shared" ca="1" si="390"/>
        <v>104.07613359057738</v>
      </c>
      <c r="J859" s="306">
        <f t="shared" ca="1" si="391"/>
        <v>717.43751684692904</v>
      </c>
      <c r="K859" s="307">
        <f t="shared" ca="1" si="392"/>
        <v>-13.046166999094888</v>
      </c>
      <c r="L859" s="304">
        <f t="shared" ca="1" si="377"/>
        <v>717.55612536780416</v>
      </c>
      <c r="M859" s="306">
        <f t="shared" ca="1" si="393"/>
        <v>-1.4881660254596323</v>
      </c>
      <c r="N859" s="304">
        <f t="shared" ca="1" si="394"/>
        <v>-85.265632473595147</v>
      </c>
      <c r="P859" s="310">
        <f t="shared" ca="1" si="395"/>
        <v>23</v>
      </c>
      <c r="Q859" s="304">
        <f t="shared" ca="1" si="396"/>
        <v>0</v>
      </c>
      <c r="R859" s="306">
        <f t="shared" ca="1" si="397"/>
        <v>0</v>
      </c>
      <c r="S859" s="307">
        <f t="shared" ca="1" si="398"/>
        <v>4.9930000000000021</v>
      </c>
      <c r="T859" s="304">
        <f t="shared" ca="1" si="378"/>
        <v>48.981330000000021</v>
      </c>
      <c r="U859" s="311">
        <f t="shared" ca="1" si="379"/>
        <v>0</v>
      </c>
      <c r="V859" s="306">
        <f t="shared" ca="1" si="380"/>
        <v>1.2265991986280074</v>
      </c>
      <c r="W859" s="304">
        <f t="shared" ca="1" si="381"/>
        <v>43.106959886269962</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1.1430772968727112</v>
      </c>
      <c r="AH859" s="304">
        <f t="shared" ca="1" si="405"/>
        <v>-8.6334509284872656</v>
      </c>
    </row>
    <row r="860" spans="1:34" x14ac:dyDescent="0.2">
      <c r="A860" s="347">
        <f t="shared" ca="1" si="383"/>
        <v>1E-4</v>
      </c>
      <c r="B860" s="304">
        <f t="shared" ca="1" si="384"/>
        <v>33.44780000000177</v>
      </c>
      <c r="D860" s="306">
        <f t="shared" ca="1" si="385"/>
        <v>-0.71257542922839212</v>
      </c>
      <c r="E860" s="307">
        <f t="shared" ca="1" si="386"/>
        <v>-1.2059780759043228</v>
      </c>
      <c r="F860" s="304">
        <f t="shared" ca="1" si="387"/>
        <v>1.4007665265496316</v>
      </c>
      <c r="G860" s="306">
        <f t="shared" ca="1" si="388"/>
        <v>8.5899880771138033</v>
      </c>
      <c r="H860" s="307">
        <f t="shared" ca="1" si="389"/>
        <v>-103.72115252379061</v>
      </c>
      <c r="I860" s="304">
        <f t="shared" ca="1" si="390"/>
        <v>104.07624789560965</v>
      </c>
      <c r="J860" s="306">
        <f t="shared" ca="1" si="391"/>
        <v>717.43751684692904</v>
      </c>
      <c r="K860" s="307">
        <f t="shared" ca="1" si="392"/>
        <v>-13.056539108317377</v>
      </c>
      <c r="L860" s="304">
        <f t="shared" ca="1" si="377"/>
        <v>717.55631402209451</v>
      </c>
      <c r="M860" s="306">
        <f t="shared" ca="1" si="393"/>
        <v>-1.4881668034288156</v>
      </c>
      <c r="N860" s="304">
        <f t="shared" ca="1" si="394"/>
        <v>-85.265677047945942</v>
      </c>
      <c r="P860" s="310">
        <f t="shared" ca="1" si="395"/>
        <v>23</v>
      </c>
      <c r="Q860" s="304">
        <f t="shared" ca="1" si="396"/>
        <v>0</v>
      </c>
      <c r="R860" s="306">
        <f t="shared" ca="1" si="397"/>
        <v>0</v>
      </c>
      <c r="S860" s="307">
        <f t="shared" ca="1" si="398"/>
        <v>4.9930000000000021</v>
      </c>
      <c r="T860" s="304">
        <f t="shared" ca="1" si="378"/>
        <v>48.981330000000021</v>
      </c>
      <c r="U860" s="311">
        <f t="shared" ca="1" si="379"/>
        <v>0</v>
      </c>
      <c r="V860" s="306">
        <f t="shared" ca="1" si="380"/>
        <v>1.2266004708712952</v>
      </c>
      <c r="W860" s="304">
        <f t="shared" ca="1" si="381"/>
        <v>43.107099284741253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1.1430500076358321</v>
      </c>
      <c r="AH860" s="304">
        <f t="shared" ca="1" si="405"/>
        <v>-8.633478847640685</v>
      </c>
    </row>
    <row r="861" spans="1:34" x14ac:dyDescent="0.2">
      <c r="A861" s="347">
        <f t="shared" ca="1" si="383"/>
        <v>1E-4</v>
      </c>
      <c r="B861" s="304">
        <f t="shared" ca="1" si="384"/>
        <v>33.447900000001773</v>
      </c>
      <c r="D861" s="306">
        <f t="shared" ca="1" si="385"/>
        <v>-0.71257103985556236</v>
      </c>
      <c r="E861" s="307">
        <f t="shared" ca="1" si="386"/>
        <v>-1.205949698020099</v>
      </c>
      <c r="F861" s="304">
        <f t="shared" ca="1" si="387"/>
        <v>1.4007398619999381</v>
      </c>
      <c r="G861" s="306">
        <f t="shared" ca="1" si="388"/>
        <v>8.589916820009817</v>
      </c>
      <c r="H861" s="307">
        <f t="shared" ca="1" si="389"/>
        <v>-103.72127311876041</v>
      </c>
      <c r="I861" s="304">
        <f t="shared" ca="1" si="390"/>
        <v>104.07636219791301</v>
      </c>
      <c r="J861" s="306">
        <f t="shared" ca="1" si="391"/>
        <v>717.43751684692904</v>
      </c>
      <c r="K861" s="307">
        <f t="shared" ca="1" si="392"/>
        <v>-13.066911229599505</v>
      </c>
      <c r="L861" s="304">
        <f t="shared" ca="1" si="377"/>
        <v>717.55650282648116</v>
      </c>
      <c r="M861" s="306">
        <f t="shared" ca="1" si="393"/>
        <v>-1.4881675813898367</v>
      </c>
      <c r="N861" s="304">
        <f t="shared" ca="1" si="394"/>
        <v>-85.265721621829073</v>
      </c>
      <c r="P861" s="310">
        <f t="shared" ca="1" si="395"/>
        <v>23</v>
      </c>
      <c r="Q861" s="304">
        <f t="shared" ca="1" si="396"/>
        <v>0</v>
      </c>
      <c r="R861" s="306">
        <f t="shared" ca="1" si="397"/>
        <v>0</v>
      </c>
      <c r="S861" s="307">
        <f t="shared" ca="1" si="398"/>
        <v>4.9930000000000021</v>
      </c>
      <c r="T861" s="304">
        <f t="shared" ca="1" si="378"/>
        <v>48.981330000000021</v>
      </c>
      <c r="U861" s="311">
        <f t="shared" ca="1" si="379"/>
        <v>0</v>
      </c>
      <c r="V861" s="306">
        <f t="shared" ca="1" si="380"/>
        <v>1.2266017431173823</v>
      </c>
      <c r="W861" s="304">
        <f t="shared" ca="1" si="381"/>
        <v>43.107238681350779</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1.1430227187592941</v>
      </c>
      <c r="AH861" s="304">
        <f t="shared" ca="1" si="405"/>
        <v>-8.6335067664212364</v>
      </c>
    </row>
    <row r="862" spans="1:34" x14ac:dyDescent="0.2">
      <c r="A862" s="347">
        <f t="shared" ca="1" si="383"/>
        <v>1E-4</v>
      </c>
      <c r="B862" s="304">
        <f t="shared" ca="1" si="384"/>
        <v>33.448000000001777</v>
      </c>
      <c r="D862" s="306">
        <f t="shared" ca="1" si="385"/>
        <v>-0.71256665047846213</v>
      </c>
      <c r="E862" s="307">
        <f t="shared" ca="1" si="386"/>
        <v>-1.2059213205149177</v>
      </c>
      <c r="F862" s="304">
        <f t="shared" ca="1" si="387"/>
        <v>1.4007131978554845</v>
      </c>
      <c r="G862" s="306">
        <f t="shared" ca="1" si="388"/>
        <v>8.5898455633447686</v>
      </c>
      <c r="H862" s="307">
        <f t="shared" ca="1" si="389"/>
        <v>-103.72139371089246</v>
      </c>
      <c r="I862" s="304">
        <f t="shared" ca="1" si="390"/>
        <v>104.07647649748753</v>
      </c>
      <c r="J862" s="306">
        <f t="shared" ca="1" si="391"/>
        <v>717.43751684692904</v>
      </c>
      <c r="K862" s="307">
        <f t="shared" ca="1" si="392"/>
        <v>-13.077283362940987</v>
      </c>
      <c r="L862" s="304">
        <f t="shared" ca="1" si="377"/>
        <v>717.55669178096457</v>
      </c>
      <c r="M862" s="306">
        <f t="shared" ca="1" si="393"/>
        <v>-1.4881683593426958</v>
      </c>
      <c r="N862" s="304">
        <f t="shared" ca="1" si="394"/>
        <v>-85.265766195244566</v>
      </c>
      <c r="P862" s="310">
        <f t="shared" ca="1" si="395"/>
        <v>23</v>
      </c>
      <c r="Q862" s="304">
        <f t="shared" ca="1" si="396"/>
        <v>0</v>
      </c>
      <c r="R862" s="306">
        <f t="shared" ca="1" si="397"/>
        <v>0</v>
      </c>
      <c r="S862" s="307">
        <f t="shared" ca="1" si="398"/>
        <v>4.9930000000000021</v>
      </c>
      <c r="T862" s="304">
        <f t="shared" ca="1" si="378"/>
        <v>48.981330000000021</v>
      </c>
      <c r="U862" s="311">
        <f t="shared" ca="1" si="379"/>
        <v>0</v>
      </c>
      <c r="V862" s="306">
        <f t="shared" ca="1" si="380"/>
        <v>1.2266030153662695</v>
      </c>
      <c r="W862" s="304">
        <f t="shared" ca="1" si="381"/>
        <v>43.107378076098584</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1.142995430243106</v>
      </c>
      <c r="AH862" s="304">
        <f t="shared" ca="1" si="405"/>
        <v>-8.6335346848289127</v>
      </c>
    </row>
    <row r="863" spans="1:34" x14ac:dyDescent="0.2">
      <c r="A863" s="347">
        <f t="shared" ca="1" si="383"/>
        <v>1E-4</v>
      </c>
      <c r="B863" s="304">
        <f t="shared" ca="1" si="384"/>
        <v>33.44810000000178</v>
      </c>
      <c r="D863" s="306">
        <f t="shared" ca="1" si="385"/>
        <v>-0.71256226109709386</v>
      </c>
      <c r="E863" s="307">
        <f t="shared" ca="1" si="386"/>
        <v>-1.2058929433887666</v>
      </c>
      <c r="F863" s="304">
        <f t="shared" ca="1" si="387"/>
        <v>1.4006865341162618</v>
      </c>
      <c r="G863" s="306">
        <f t="shared" ca="1" si="388"/>
        <v>8.5897743071186596</v>
      </c>
      <c r="H863" s="307">
        <f t="shared" ca="1" si="389"/>
        <v>-103.7215143001868</v>
      </c>
      <c r="I863" s="304">
        <f t="shared" ca="1" si="390"/>
        <v>104.07659079433324</v>
      </c>
      <c r="J863" s="306">
        <f t="shared" ca="1" si="391"/>
        <v>717.43751684692904</v>
      </c>
      <c r="K863" s="307">
        <f t="shared" ca="1" si="392"/>
        <v>-13.087655508341541</v>
      </c>
      <c r="L863" s="304">
        <f t="shared" ca="1" si="377"/>
        <v>717.5568808855453</v>
      </c>
      <c r="M863" s="306">
        <f t="shared" ca="1" si="393"/>
        <v>-1.4881691372873926</v>
      </c>
      <c r="N863" s="304">
        <f t="shared" ca="1" si="394"/>
        <v>-85.265810768192381</v>
      </c>
      <c r="P863" s="310">
        <f t="shared" ca="1" si="395"/>
        <v>23</v>
      </c>
      <c r="Q863" s="304">
        <f t="shared" ca="1" si="396"/>
        <v>0</v>
      </c>
      <c r="R863" s="306">
        <f t="shared" ca="1" si="397"/>
        <v>0</v>
      </c>
      <c r="S863" s="307">
        <f t="shared" ca="1" si="398"/>
        <v>4.9930000000000021</v>
      </c>
      <c r="T863" s="304">
        <f t="shared" ca="1" si="378"/>
        <v>48.981330000000021</v>
      </c>
      <c r="U863" s="311">
        <f t="shared" ca="1" si="379"/>
        <v>0</v>
      </c>
      <c r="V863" s="306">
        <f t="shared" ca="1" si="380"/>
        <v>1.2266042876179559</v>
      </c>
      <c r="W863" s="304">
        <f t="shared" ca="1" si="381"/>
        <v>43.107517468984689</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1.1429681420872591</v>
      </c>
      <c r="AH863" s="304">
        <f t="shared" ca="1" si="405"/>
        <v>-8.6335626028637229</v>
      </c>
    </row>
    <row r="864" spans="1:34" x14ac:dyDescent="0.2">
      <c r="A864" s="347">
        <f t="shared" ca="1" si="383"/>
        <v>1E-4</v>
      </c>
      <c r="B864" s="304">
        <f t="shared" ca="1" si="384"/>
        <v>33.448200000001783</v>
      </c>
      <c r="D864" s="306">
        <f t="shared" ca="1" si="385"/>
        <v>-0.71255787171145912</v>
      </c>
      <c r="E864" s="307">
        <f t="shared" ca="1" si="386"/>
        <v>-1.2058645666416474</v>
      </c>
      <c r="F864" s="304">
        <f t="shared" ca="1" si="387"/>
        <v>1.4006598707822724</v>
      </c>
      <c r="G864" s="306">
        <f t="shared" ca="1" si="388"/>
        <v>8.5897030513314885</v>
      </c>
      <c r="H864" s="307">
        <f t="shared" ca="1" si="389"/>
        <v>-103.72163488664346</v>
      </c>
      <c r="I864" s="304">
        <f t="shared" ca="1" si="390"/>
        <v>104.07670508845015</v>
      </c>
      <c r="J864" s="306">
        <f t="shared" ca="1" si="391"/>
        <v>717.43751684692904</v>
      </c>
      <c r="K864" s="307">
        <f t="shared" ca="1" si="392"/>
        <v>-13.098027665800883</v>
      </c>
      <c r="L864" s="304">
        <f t="shared" ca="1" si="377"/>
        <v>717.55707014022357</v>
      </c>
      <c r="M864" s="306">
        <f t="shared" ca="1" si="393"/>
        <v>-1.4881699152239274</v>
      </c>
      <c r="N864" s="304">
        <f t="shared" ca="1" si="394"/>
        <v>-85.265855340672559</v>
      </c>
      <c r="P864" s="310">
        <f t="shared" ca="1" si="395"/>
        <v>23</v>
      </c>
      <c r="Q864" s="304">
        <f t="shared" ca="1" si="396"/>
        <v>0</v>
      </c>
      <c r="R864" s="306">
        <f t="shared" ca="1" si="397"/>
        <v>0</v>
      </c>
      <c r="S864" s="307">
        <f t="shared" ca="1" si="398"/>
        <v>4.9930000000000021</v>
      </c>
      <c r="T864" s="304">
        <f t="shared" ca="1" si="378"/>
        <v>48.981330000000021</v>
      </c>
      <c r="U864" s="311">
        <f t="shared" ca="1" si="379"/>
        <v>0</v>
      </c>
      <c r="V864" s="306">
        <f t="shared" ca="1" si="380"/>
        <v>1.2266055598724421</v>
      </c>
      <c r="W864" s="304">
        <f t="shared" ca="1" si="381"/>
        <v>43.107656860009079</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1.1429408542917461</v>
      </c>
      <c r="AH864" s="304">
        <f t="shared" ca="1" si="405"/>
        <v>-8.6335905205256704</v>
      </c>
    </row>
    <row r="865" spans="1:34" x14ac:dyDescent="0.2">
      <c r="A865" s="347">
        <f t="shared" ca="1" si="383"/>
        <v>1E-4</v>
      </c>
      <c r="B865" s="304">
        <f t="shared" ca="1" si="384"/>
        <v>33.448300000001787</v>
      </c>
      <c r="D865" s="306">
        <f t="shared" ca="1" si="385"/>
        <v>-0.71255348232155957</v>
      </c>
      <c r="E865" s="307">
        <f t="shared" ca="1" si="386"/>
        <v>-1.2058361902735566</v>
      </c>
      <c r="F865" s="304">
        <f t="shared" ca="1" si="387"/>
        <v>1.4006332078535144</v>
      </c>
      <c r="G865" s="306">
        <f t="shared" ca="1" si="388"/>
        <v>8.5896317959832569</v>
      </c>
      <c r="H865" s="307">
        <f t="shared" ca="1" si="389"/>
        <v>-103.72175547026248</v>
      </c>
      <c r="I865" s="304">
        <f t="shared" ca="1" si="390"/>
        <v>104.07681937983833</v>
      </c>
      <c r="J865" s="306">
        <f t="shared" ca="1" si="391"/>
        <v>717.43751684692904</v>
      </c>
      <c r="K865" s="307">
        <f t="shared" ca="1" si="392"/>
        <v>-13.108399835318728</v>
      </c>
      <c r="L865" s="304">
        <f t="shared" ca="1" si="377"/>
        <v>717.55725954499974</v>
      </c>
      <c r="M865" s="306">
        <f t="shared" ca="1" si="393"/>
        <v>-1.4881706931523002</v>
      </c>
      <c r="N865" s="304">
        <f t="shared" ca="1" si="394"/>
        <v>-85.265899912685086</v>
      </c>
      <c r="P865" s="310">
        <f t="shared" ca="1" si="395"/>
        <v>23</v>
      </c>
      <c r="Q865" s="304">
        <f t="shared" ca="1" si="396"/>
        <v>0</v>
      </c>
      <c r="R865" s="306">
        <f t="shared" ca="1" si="397"/>
        <v>0</v>
      </c>
      <c r="S865" s="307">
        <f t="shared" ca="1" si="398"/>
        <v>4.9930000000000021</v>
      </c>
      <c r="T865" s="304">
        <f t="shared" ca="1" si="378"/>
        <v>48.981330000000021</v>
      </c>
      <c r="U865" s="311">
        <f t="shared" ca="1" si="379"/>
        <v>0</v>
      </c>
      <c r="V865" s="306">
        <f t="shared" ca="1" si="380"/>
        <v>1.2266068321297277</v>
      </c>
      <c r="W865" s="304">
        <f t="shared" ca="1" si="381"/>
        <v>43.107796249171784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1.142913566856576</v>
      </c>
      <c r="AH865" s="304">
        <f t="shared" ca="1" si="405"/>
        <v>-8.6336184378147536</v>
      </c>
    </row>
    <row r="866" spans="1:34" x14ac:dyDescent="0.2">
      <c r="A866" s="347">
        <f t="shared" ca="1" si="383"/>
        <v>1E-4</v>
      </c>
      <c r="B866" s="304">
        <f t="shared" ca="1" si="384"/>
        <v>33.44840000000179</v>
      </c>
      <c r="D866" s="306">
        <f t="shared" ca="1" si="385"/>
        <v>-0.71254909292739521</v>
      </c>
      <c r="E866" s="307">
        <f t="shared" ca="1" si="386"/>
        <v>-1.2058078142844924</v>
      </c>
      <c r="F866" s="304">
        <f t="shared" ca="1" si="387"/>
        <v>1.4006065453299861</v>
      </c>
      <c r="G866" s="306">
        <f t="shared" ca="1" si="388"/>
        <v>8.5895605410739648</v>
      </c>
      <c r="H866" s="307">
        <f t="shared" ca="1" si="389"/>
        <v>-103.72187605104391</v>
      </c>
      <c r="I866" s="304">
        <f t="shared" ca="1" si="390"/>
        <v>104.0769336684978</v>
      </c>
      <c r="J866" s="306">
        <f t="shared" ca="1" si="391"/>
        <v>717.43751684692904</v>
      </c>
      <c r="K866" s="307">
        <f t="shared" ca="1" si="392"/>
        <v>-13.118772016894793</v>
      </c>
      <c r="L866" s="304">
        <f t="shared" ca="1" si="377"/>
        <v>717.55744909987436</v>
      </c>
      <c r="M866" s="306">
        <f t="shared" ca="1" si="393"/>
        <v>-1.4881714710725114</v>
      </c>
      <c r="N866" s="304">
        <f t="shared" ca="1" si="394"/>
        <v>-85.265944484229976</v>
      </c>
      <c r="P866" s="310">
        <f t="shared" ca="1" si="395"/>
        <v>23</v>
      </c>
      <c r="Q866" s="304">
        <f t="shared" ca="1" si="396"/>
        <v>0</v>
      </c>
      <c r="R866" s="306">
        <f t="shared" ca="1" si="397"/>
        <v>0</v>
      </c>
      <c r="S866" s="307">
        <f t="shared" ca="1" si="398"/>
        <v>4.9930000000000021</v>
      </c>
      <c r="T866" s="304">
        <f t="shared" ca="1" si="378"/>
        <v>48.981330000000021</v>
      </c>
      <c r="U866" s="311">
        <f t="shared" ca="1" si="379"/>
        <v>0</v>
      </c>
      <c r="V866" s="306">
        <f t="shared" ca="1" si="380"/>
        <v>1.2266081043898134</v>
      </c>
      <c r="W866" s="304">
        <f t="shared" ca="1" si="381"/>
        <v>43.107935636472853</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1.1428862797817398</v>
      </c>
      <c r="AH866" s="304">
        <f t="shared" ca="1" si="405"/>
        <v>-8.6336463547309759</v>
      </c>
    </row>
    <row r="867" spans="1:34" x14ac:dyDescent="0.2">
      <c r="A867" s="347">
        <f t="shared" ca="1" si="383"/>
        <v>1E-4</v>
      </c>
      <c r="B867" s="304">
        <f t="shared" ca="1" si="384"/>
        <v>33.448500000001793</v>
      </c>
      <c r="D867" s="306">
        <f t="shared" ca="1" si="385"/>
        <v>-0.71254470352896659</v>
      </c>
      <c r="E867" s="307">
        <f t="shared" ca="1" si="386"/>
        <v>-1.2057794386744405</v>
      </c>
      <c r="F867" s="304">
        <f t="shared" ca="1" si="387"/>
        <v>1.4005798832116758</v>
      </c>
      <c r="G867" s="306">
        <f t="shared" ca="1" si="388"/>
        <v>8.5894892866036123</v>
      </c>
      <c r="H867" s="307">
        <f t="shared" ca="1" si="389"/>
        <v>-103.72199662898777</v>
      </c>
      <c r="I867" s="304">
        <f t="shared" ca="1" si="390"/>
        <v>104.07704795442859</v>
      </c>
      <c r="J867" s="306">
        <f t="shared" ca="1" si="391"/>
        <v>717.43751684692904</v>
      </c>
      <c r="K867" s="307">
        <f t="shared" ca="1" si="392"/>
        <v>-13.129144210528795</v>
      </c>
      <c r="L867" s="304">
        <f t="shared" ca="1" si="377"/>
        <v>717.5576388048479</v>
      </c>
      <c r="M867" s="306">
        <f t="shared" ca="1" si="393"/>
        <v>-1.4881722489845608</v>
      </c>
      <c r="N867" s="304">
        <f t="shared" ca="1" si="394"/>
        <v>-85.265989055307244</v>
      </c>
      <c r="P867" s="310">
        <f t="shared" ca="1" si="395"/>
        <v>23</v>
      </c>
      <c r="Q867" s="304">
        <f t="shared" ca="1" si="396"/>
        <v>0</v>
      </c>
      <c r="R867" s="306">
        <f t="shared" ca="1" si="397"/>
        <v>0</v>
      </c>
      <c r="S867" s="307">
        <f t="shared" ca="1" si="398"/>
        <v>4.9930000000000021</v>
      </c>
      <c r="T867" s="304">
        <f t="shared" ca="1" si="378"/>
        <v>48.981330000000021</v>
      </c>
      <c r="U867" s="311">
        <f t="shared" ca="1" si="379"/>
        <v>0</v>
      </c>
      <c r="V867" s="306">
        <f t="shared" ca="1" si="380"/>
        <v>1.226609376652698</v>
      </c>
      <c r="W867" s="304">
        <f t="shared" ca="1" si="381"/>
        <v>43.108075021912235</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1.142858993067227</v>
      </c>
      <c r="AH867" s="304">
        <f t="shared" ca="1" si="405"/>
        <v>-8.6336742712743515</v>
      </c>
    </row>
    <row r="868" spans="1:34" x14ac:dyDescent="0.2">
      <c r="A868" s="347">
        <f t="shared" ca="1" si="383"/>
        <v>1E-4</v>
      </c>
      <c r="B868" s="304">
        <f t="shared" ca="1" si="384"/>
        <v>33.448600000001797</v>
      </c>
      <c r="D868" s="306">
        <f t="shared" ca="1" si="385"/>
        <v>-0.71254031412627428</v>
      </c>
      <c r="E868" s="307">
        <f t="shared" ca="1" si="386"/>
        <v>-1.205751063443417</v>
      </c>
      <c r="F868" s="304">
        <f t="shared" ca="1" si="387"/>
        <v>1.4005532214985978</v>
      </c>
      <c r="G868" s="306">
        <f t="shared" ca="1" si="388"/>
        <v>8.5894180325721994</v>
      </c>
      <c r="H868" s="307">
        <f t="shared" ca="1" si="389"/>
        <v>-103.72211720409412</v>
      </c>
      <c r="I868" s="304">
        <f t="shared" ca="1" si="390"/>
        <v>104.07716223763076</v>
      </c>
      <c r="J868" s="306">
        <f t="shared" ca="1" si="391"/>
        <v>717.43751684692904</v>
      </c>
      <c r="K868" s="307">
        <f t="shared" ca="1" si="392"/>
        <v>-13.139516416220449</v>
      </c>
      <c r="L868" s="304">
        <f t="shared" ca="1" si="377"/>
        <v>717.55782865992046</v>
      </c>
      <c r="M868" s="306">
        <f t="shared" ca="1" si="393"/>
        <v>-1.4881730268884488</v>
      </c>
      <c r="N868" s="304">
        <f t="shared" ca="1" si="394"/>
        <v>-85.26603362591689</v>
      </c>
      <c r="P868" s="310">
        <f t="shared" ca="1" si="395"/>
        <v>23</v>
      </c>
      <c r="Q868" s="304">
        <f t="shared" ca="1" si="396"/>
        <v>0</v>
      </c>
      <c r="R868" s="306">
        <f t="shared" ca="1" si="397"/>
        <v>0</v>
      </c>
      <c r="S868" s="307">
        <f t="shared" ca="1" si="398"/>
        <v>4.9930000000000021</v>
      </c>
      <c r="T868" s="304">
        <f t="shared" ca="1" si="378"/>
        <v>48.981330000000021</v>
      </c>
      <c r="U868" s="311">
        <f t="shared" ca="1" si="379"/>
        <v>0</v>
      </c>
      <c r="V868" s="306">
        <f t="shared" ca="1" si="380"/>
        <v>1.2266106489183823</v>
      </c>
      <c r="W868" s="304">
        <f t="shared" ca="1" si="381"/>
        <v>43.108214405490024</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1.14283170671305</v>
      </c>
      <c r="AH868" s="304">
        <f t="shared" ca="1" si="405"/>
        <v>-8.6337021874448663</v>
      </c>
    </row>
    <row r="869" spans="1:34" x14ac:dyDescent="0.2">
      <c r="A869" s="347">
        <f t="shared" ca="1" si="383"/>
        <v>1E-4</v>
      </c>
      <c r="B869" s="304">
        <f t="shared" ca="1" si="384"/>
        <v>33.4487000000018</v>
      </c>
      <c r="D869" s="306">
        <f t="shared" ca="1" si="385"/>
        <v>-0.7125359247193197</v>
      </c>
      <c r="E869" s="307">
        <f t="shared" ca="1" si="386"/>
        <v>-1.205722688591397</v>
      </c>
      <c r="F869" s="304">
        <f t="shared" ca="1" si="387"/>
        <v>1.4005265601907315</v>
      </c>
      <c r="G869" s="306">
        <f t="shared" ca="1" si="388"/>
        <v>8.5893467789797278</v>
      </c>
      <c r="H869" s="307">
        <f t="shared" ca="1" si="389"/>
        <v>-103.72223777636297</v>
      </c>
      <c r="I869" s="304">
        <f t="shared" ca="1" si="390"/>
        <v>104.07727651810431</v>
      </c>
      <c r="J869" s="306">
        <f t="shared" ca="1" si="391"/>
        <v>717.43751684692904</v>
      </c>
      <c r="K869" s="307">
        <f t="shared" ca="1" si="392"/>
        <v>-13.149888633969471</v>
      </c>
      <c r="L869" s="304">
        <f t="shared" ca="1" si="377"/>
        <v>717.55801866509262</v>
      </c>
      <c r="M869" s="306">
        <f t="shared" ca="1" si="393"/>
        <v>-1.4881738047841753</v>
      </c>
      <c r="N869" s="304">
        <f t="shared" ca="1" si="394"/>
        <v>-85.266078196058928</v>
      </c>
      <c r="P869" s="310">
        <f t="shared" ca="1" si="395"/>
        <v>23</v>
      </c>
      <c r="Q869" s="304">
        <f t="shared" ca="1" si="396"/>
        <v>0</v>
      </c>
      <c r="R869" s="306">
        <f t="shared" ca="1" si="397"/>
        <v>0</v>
      </c>
      <c r="S869" s="307">
        <f t="shared" ca="1" si="398"/>
        <v>4.9930000000000021</v>
      </c>
      <c r="T869" s="304">
        <f t="shared" ca="1" si="378"/>
        <v>48.981330000000021</v>
      </c>
      <c r="U869" s="311">
        <f t="shared" ca="1" si="379"/>
        <v>0</v>
      </c>
      <c r="V869" s="306">
        <f t="shared" ca="1" si="380"/>
        <v>1.226611921186866</v>
      </c>
      <c r="W869" s="304">
        <f t="shared" ca="1" si="381"/>
        <v>43.108353787206148</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1.1428044207191892</v>
      </c>
      <c r="AH869" s="304">
        <f t="shared" ca="1" si="405"/>
        <v>-8.6337301032425415</v>
      </c>
    </row>
    <row r="870" spans="1:34" x14ac:dyDescent="0.2">
      <c r="A870" s="347">
        <f t="shared" ca="1" si="383"/>
        <v>1E-4</v>
      </c>
      <c r="B870" s="304">
        <f t="shared" ca="1" si="384"/>
        <v>33.448800000001803</v>
      </c>
      <c r="D870" s="306">
        <f t="shared" ca="1" si="385"/>
        <v>-0.71253153530810287</v>
      </c>
      <c r="E870" s="307">
        <f t="shared" ca="1" si="386"/>
        <v>-1.2056943141184018</v>
      </c>
      <c r="F870" s="304">
        <f t="shared" ca="1" si="387"/>
        <v>1.4004998992880955</v>
      </c>
      <c r="G870" s="306">
        <f t="shared" ca="1" si="388"/>
        <v>8.5892755258261975</v>
      </c>
      <c r="H870" s="307">
        <f t="shared" ca="1" si="389"/>
        <v>-103.72235834579439</v>
      </c>
      <c r="I870" s="304">
        <f t="shared" ca="1" si="390"/>
        <v>104.07739079584931</v>
      </c>
      <c r="J870" s="306">
        <f t="shared" ca="1" si="391"/>
        <v>717.43751684692904</v>
      </c>
      <c r="K870" s="307">
        <f t="shared" ca="1" si="392"/>
        <v>-13.16026086377558</v>
      </c>
      <c r="L870" s="304">
        <f t="shared" ca="1" si="377"/>
        <v>717.55820882036483</v>
      </c>
      <c r="M870" s="306">
        <f t="shared" ca="1" si="393"/>
        <v>-1.4881745826717403</v>
      </c>
      <c r="N870" s="304">
        <f t="shared" ca="1" si="394"/>
        <v>-85.266122765733328</v>
      </c>
      <c r="P870" s="310">
        <f t="shared" ca="1" si="395"/>
        <v>23</v>
      </c>
      <c r="Q870" s="304">
        <f t="shared" ca="1" si="396"/>
        <v>0</v>
      </c>
      <c r="R870" s="306">
        <f t="shared" ca="1" si="397"/>
        <v>0</v>
      </c>
      <c r="S870" s="307">
        <f t="shared" ca="1" si="398"/>
        <v>4.9930000000000021</v>
      </c>
      <c r="T870" s="304">
        <f t="shared" ca="1" si="378"/>
        <v>48.981330000000021</v>
      </c>
      <c r="U870" s="311">
        <f t="shared" ca="1" si="379"/>
        <v>0</v>
      </c>
      <c r="V870" s="306">
        <f t="shared" ca="1" si="380"/>
        <v>1.2266131934581495</v>
      </c>
      <c r="W870" s="304">
        <f t="shared" ca="1" si="381"/>
        <v>43.108493167060701</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1.1427771350856624</v>
      </c>
      <c r="AH870" s="304">
        <f t="shared" ca="1" si="405"/>
        <v>-8.6337580186673595</v>
      </c>
    </row>
    <row r="871" spans="1:34" x14ac:dyDescent="0.2">
      <c r="A871" s="347">
        <f t="shared" ca="1" si="383"/>
        <v>1E-4</v>
      </c>
      <c r="B871" s="304">
        <f t="shared" ca="1" si="384"/>
        <v>33.448900000001807</v>
      </c>
      <c r="D871" s="306">
        <f t="shared" ca="1" si="385"/>
        <v>-0.71252714589262733</v>
      </c>
      <c r="E871" s="307">
        <f t="shared" ca="1" si="386"/>
        <v>-1.2056659400244065</v>
      </c>
      <c r="F871" s="304">
        <f t="shared" ca="1" si="387"/>
        <v>1.40047323879067</v>
      </c>
      <c r="G871" s="306">
        <f t="shared" ca="1" si="388"/>
        <v>8.5892042731116085</v>
      </c>
      <c r="H871" s="307">
        <f t="shared" ca="1" si="389"/>
        <v>-103.7224789123884</v>
      </c>
      <c r="I871" s="304">
        <f t="shared" ca="1" si="390"/>
        <v>104.0775050708658</v>
      </c>
      <c r="J871" s="306">
        <f t="shared" ca="1" si="391"/>
        <v>717.43751684692904</v>
      </c>
      <c r="K871" s="307">
        <f t="shared" ca="1" si="392"/>
        <v>-13.170633105638489</v>
      </c>
      <c r="L871" s="304">
        <f t="shared" ca="1" si="377"/>
        <v>717.55839912573731</v>
      </c>
      <c r="M871" s="306">
        <f t="shared" ca="1" si="393"/>
        <v>-1.4881753605511443</v>
      </c>
      <c r="N871" s="304">
        <f t="shared" ca="1" si="394"/>
        <v>-85.26616733494015</v>
      </c>
      <c r="P871" s="310">
        <f t="shared" ca="1" si="395"/>
        <v>23</v>
      </c>
      <c r="Q871" s="304">
        <f t="shared" ca="1" si="396"/>
        <v>0</v>
      </c>
      <c r="R871" s="306">
        <f t="shared" ca="1" si="397"/>
        <v>0</v>
      </c>
      <c r="S871" s="307">
        <f t="shared" ca="1" si="398"/>
        <v>4.9930000000000021</v>
      </c>
      <c r="T871" s="304">
        <f t="shared" ca="1" si="378"/>
        <v>48.981330000000021</v>
      </c>
      <c r="U871" s="311">
        <f t="shared" ca="1" si="379"/>
        <v>0</v>
      </c>
      <c r="V871" s="306">
        <f t="shared" ca="1" si="380"/>
        <v>1.2266144657322318</v>
      </c>
      <c r="W871" s="304">
        <f t="shared" ca="1" si="381"/>
        <v>43.108632545053659</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1.1427498498124464</v>
      </c>
      <c r="AH871" s="304">
        <f t="shared" ca="1" si="405"/>
        <v>-8.6337859337193432</v>
      </c>
    </row>
    <row r="872" spans="1:34" x14ac:dyDescent="0.2">
      <c r="A872" s="347">
        <f t="shared" ca="1" si="383"/>
        <v>1E-4</v>
      </c>
      <c r="B872" s="304">
        <f t="shared" ca="1" si="384"/>
        <v>33.44900000000181</v>
      </c>
      <c r="D872" s="306">
        <f t="shared" ca="1" si="385"/>
        <v>-0.71252275647289021</v>
      </c>
      <c r="E872" s="307">
        <f t="shared" ca="1" si="386"/>
        <v>-1.2056375663094165</v>
      </c>
      <c r="F872" s="304">
        <f t="shared" ca="1" si="387"/>
        <v>1.4004465786984588</v>
      </c>
      <c r="G872" s="306">
        <f t="shared" ca="1" si="388"/>
        <v>8.5891330208359609</v>
      </c>
      <c r="H872" s="307">
        <f t="shared" ca="1" si="389"/>
        <v>-103.72259947614502</v>
      </c>
      <c r="I872" s="304">
        <f t="shared" ca="1" si="390"/>
        <v>104.07761934315376</v>
      </c>
      <c r="J872" s="306">
        <f t="shared" ca="1" si="391"/>
        <v>717.43751684692904</v>
      </c>
      <c r="K872" s="307">
        <f t="shared" ca="1" si="392"/>
        <v>-13.181005359557915</v>
      </c>
      <c r="L872" s="304">
        <f t="shared" ca="1" si="377"/>
        <v>717.55858958121064</v>
      </c>
      <c r="M872" s="306">
        <f t="shared" ca="1" si="393"/>
        <v>-1.4881761384223873</v>
      </c>
      <c r="N872" s="304">
        <f t="shared" ca="1" si="394"/>
        <v>-85.266211903679377</v>
      </c>
      <c r="P872" s="310">
        <f t="shared" ca="1" si="395"/>
        <v>23</v>
      </c>
      <c r="Q872" s="304">
        <f t="shared" ca="1" si="396"/>
        <v>0</v>
      </c>
      <c r="R872" s="306">
        <f t="shared" ca="1" si="397"/>
        <v>0</v>
      </c>
      <c r="S872" s="307">
        <f t="shared" ca="1" si="398"/>
        <v>4.9930000000000021</v>
      </c>
      <c r="T872" s="304">
        <f t="shared" ca="1" si="378"/>
        <v>48.981330000000021</v>
      </c>
      <c r="U872" s="311">
        <f t="shared" ca="1" si="379"/>
        <v>0</v>
      </c>
      <c r="V872" s="306">
        <f t="shared" ca="1" si="380"/>
        <v>1.2266157380091138</v>
      </c>
      <c r="W872" s="304">
        <f t="shared" ca="1" si="381"/>
        <v>43.108771921185031</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1.1427225648995485</v>
      </c>
      <c r="AH872" s="304">
        <f t="shared" ca="1" si="405"/>
        <v>-8.6338138483984856</v>
      </c>
    </row>
    <row r="873" spans="1:34" x14ac:dyDescent="0.2">
      <c r="A873" s="347">
        <f t="shared" ca="1" si="383"/>
        <v>1E-4</v>
      </c>
      <c r="B873" s="304">
        <f t="shared" ca="1" si="384"/>
        <v>33.449100000001813</v>
      </c>
      <c r="D873" s="306">
        <f t="shared" ca="1" si="385"/>
        <v>-0.71251836704889315</v>
      </c>
      <c r="E873" s="307">
        <f t="shared" ca="1" si="386"/>
        <v>-1.2056091929734336</v>
      </c>
      <c r="F873" s="304">
        <f t="shared" ca="1" si="387"/>
        <v>1.4004199190114639</v>
      </c>
      <c r="G873" s="306">
        <f t="shared" ca="1" si="388"/>
        <v>8.5890617689992563</v>
      </c>
      <c r="H873" s="307">
        <f t="shared" ca="1" si="389"/>
        <v>-103.72272003706432</v>
      </c>
      <c r="I873" s="304">
        <f t="shared" ca="1" si="390"/>
        <v>104.07773361271329</v>
      </c>
      <c r="J873" s="306">
        <f t="shared" ca="1" si="391"/>
        <v>717.43751684692904</v>
      </c>
      <c r="K873" s="307">
        <f t="shared" ca="1" si="392"/>
        <v>-13.191377625533576</v>
      </c>
      <c r="L873" s="304">
        <f t="shared" ca="1" si="377"/>
        <v>717.55878018678516</v>
      </c>
      <c r="M873" s="306">
        <f t="shared" ca="1" si="393"/>
        <v>-1.4881769162854692</v>
      </c>
      <c r="N873" s="304">
        <f t="shared" ca="1" si="394"/>
        <v>-85.26625647195101</v>
      </c>
      <c r="P873" s="310">
        <f t="shared" ca="1" si="395"/>
        <v>23</v>
      </c>
      <c r="Q873" s="304">
        <f t="shared" ca="1" si="396"/>
        <v>0</v>
      </c>
      <c r="R873" s="306">
        <f t="shared" ca="1" si="397"/>
        <v>0</v>
      </c>
      <c r="S873" s="307">
        <f t="shared" ca="1" si="398"/>
        <v>4.9930000000000021</v>
      </c>
      <c r="T873" s="304">
        <f t="shared" ca="1" si="378"/>
        <v>48.981330000000021</v>
      </c>
      <c r="U873" s="311">
        <f t="shared" ca="1" si="379"/>
        <v>0</v>
      </c>
      <c r="V873" s="306">
        <f t="shared" ca="1" si="380"/>
        <v>1.2266170102887954</v>
      </c>
      <c r="W873" s="304">
        <f t="shared" ca="1" si="381"/>
        <v>43.108911295454874</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1.1426952803469668</v>
      </c>
      <c r="AH873" s="304">
        <f t="shared" ca="1" si="405"/>
        <v>-8.6338417627047885</v>
      </c>
    </row>
    <row r="874" spans="1:34" x14ac:dyDescent="0.2">
      <c r="A874" s="347">
        <f t="shared" ca="1" si="383"/>
        <v>1E-4</v>
      </c>
      <c r="B874" s="304">
        <f t="shared" ca="1" si="384"/>
        <v>33.449200000001817</v>
      </c>
      <c r="D874" s="306">
        <f t="shared" ca="1" si="385"/>
        <v>-0.71251397762063884</v>
      </c>
      <c r="E874" s="307">
        <f t="shared" ca="1" si="386"/>
        <v>-1.2055808200164417</v>
      </c>
      <c r="F874" s="304">
        <f t="shared" ca="1" si="387"/>
        <v>1.4003932597296733</v>
      </c>
      <c r="G874" s="306">
        <f t="shared" ca="1" si="388"/>
        <v>8.5889905176014949</v>
      </c>
      <c r="H874" s="307">
        <f t="shared" ca="1" si="389"/>
        <v>-103.72284059514632</v>
      </c>
      <c r="I874" s="304">
        <f t="shared" ca="1" si="390"/>
        <v>104.07784787954439</v>
      </c>
      <c r="J874" s="306">
        <f t="shared" ca="1" si="391"/>
        <v>717.43751684692904</v>
      </c>
      <c r="K874" s="307">
        <f t="shared" ca="1" si="392"/>
        <v>-13.201749903565187</v>
      </c>
      <c r="L874" s="304">
        <f t="shared" ca="1" si="377"/>
        <v>717.5589709424612</v>
      </c>
      <c r="M874" s="306">
        <f t="shared" ca="1" si="393"/>
        <v>-1.4881776941403901</v>
      </c>
      <c r="N874" s="304">
        <f t="shared" ca="1" si="394"/>
        <v>-85.266301039755064</v>
      </c>
      <c r="P874" s="310">
        <f t="shared" ca="1" si="395"/>
        <v>23</v>
      </c>
      <c r="Q874" s="304">
        <f t="shared" ca="1" si="396"/>
        <v>0</v>
      </c>
      <c r="R874" s="306">
        <f t="shared" ca="1" si="397"/>
        <v>0</v>
      </c>
      <c r="S874" s="307">
        <f t="shared" ca="1" si="398"/>
        <v>4.9930000000000021</v>
      </c>
      <c r="T874" s="304">
        <f t="shared" ca="1" si="378"/>
        <v>48.981330000000021</v>
      </c>
      <c r="U874" s="311">
        <f t="shared" ca="1" si="379"/>
        <v>0</v>
      </c>
      <c r="V874" s="306">
        <f t="shared" ca="1" si="380"/>
        <v>1.2266182825712757</v>
      </c>
      <c r="W874" s="304">
        <f t="shared" ca="1" si="381"/>
        <v>43.109050667863137</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1.1426679961546906</v>
      </c>
      <c r="AH874" s="304">
        <f t="shared" ca="1" si="405"/>
        <v>-8.6338696766382643</v>
      </c>
    </row>
    <row r="875" spans="1:34" x14ac:dyDescent="0.2">
      <c r="A875" s="347">
        <f t="shared" ca="1" si="383"/>
        <v>1E-4</v>
      </c>
      <c r="B875" s="304">
        <f t="shared" ca="1" si="384"/>
        <v>33.44930000000182</v>
      </c>
      <c r="D875" s="306">
        <f t="shared" ca="1" si="385"/>
        <v>-0.71250958818812793</v>
      </c>
      <c r="E875" s="307">
        <f t="shared" ca="1" si="386"/>
        <v>-1.2055524474384534</v>
      </c>
      <c r="F875" s="304">
        <f t="shared" ca="1" si="387"/>
        <v>1.4003666008530982</v>
      </c>
      <c r="G875" s="306">
        <f t="shared" ca="1" si="388"/>
        <v>8.5889192666426766</v>
      </c>
      <c r="H875" s="307">
        <f t="shared" ca="1" si="389"/>
        <v>-103.72296115039107</v>
      </c>
      <c r="I875" s="304">
        <f t="shared" ca="1" si="390"/>
        <v>104.07796214364711</v>
      </c>
      <c r="J875" s="306">
        <f t="shared" ca="1" si="391"/>
        <v>717.43751684692904</v>
      </c>
      <c r="K875" s="307">
        <f t="shared" ca="1" si="392"/>
        <v>-13.212122193652464</v>
      </c>
      <c r="L875" s="304">
        <f t="shared" ca="1" si="377"/>
        <v>717.55916184823923</v>
      </c>
      <c r="M875" s="306">
        <f t="shared" ca="1" si="393"/>
        <v>-1.4881784719871505</v>
      </c>
      <c r="N875" s="304">
        <f t="shared" ca="1" si="394"/>
        <v>-85.266345607091537</v>
      </c>
      <c r="P875" s="310">
        <f t="shared" ca="1" si="395"/>
        <v>23</v>
      </c>
      <c r="Q875" s="304">
        <f t="shared" ca="1" si="396"/>
        <v>0</v>
      </c>
      <c r="R875" s="306">
        <f t="shared" ca="1" si="397"/>
        <v>0</v>
      </c>
      <c r="S875" s="307">
        <f t="shared" ca="1" si="398"/>
        <v>4.9930000000000021</v>
      </c>
      <c r="T875" s="304">
        <f t="shared" ca="1" si="378"/>
        <v>48.981330000000021</v>
      </c>
      <c r="U875" s="311">
        <f t="shared" ca="1" si="379"/>
        <v>0</v>
      </c>
      <c r="V875" s="306">
        <f t="shared" ca="1" si="380"/>
        <v>1.2266195548565559</v>
      </c>
      <c r="W875" s="304">
        <f t="shared" ca="1" si="381"/>
        <v>43.109190038409906</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1.1426407123227289</v>
      </c>
      <c r="AH875" s="304">
        <f t="shared" ca="1" si="405"/>
        <v>-8.6338975901989023</v>
      </c>
    </row>
    <row r="876" spans="1:34" x14ac:dyDescent="0.2">
      <c r="A876" s="347">
        <f t="shared" ca="1" si="383"/>
        <v>1E-4</v>
      </c>
      <c r="B876" s="304">
        <f t="shared" ca="1" si="384"/>
        <v>33.449400000001823</v>
      </c>
      <c r="D876" s="306">
        <f t="shared" ca="1" si="385"/>
        <v>-0.71250519875135954</v>
      </c>
      <c r="E876" s="307">
        <f t="shared" ca="1" si="386"/>
        <v>-1.2055240752394525</v>
      </c>
      <c r="F876" s="304">
        <f t="shared" ca="1" si="387"/>
        <v>1.4003399423817244</v>
      </c>
      <c r="G876" s="306">
        <f t="shared" ca="1" si="388"/>
        <v>8.5888480161228014</v>
      </c>
      <c r="H876" s="307">
        <f t="shared" ca="1" si="389"/>
        <v>-103.72308170279859</v>
      </c>
      <c r="I876" s="304">
        <f t="shared" ca="1" si="390"/>
        <v>104.07807640502149</v>
      </c>
      <c r="J876" s="306">
        <f t="shared" ca="1" si="391"/>
        <v>717.43751684692904</v>
      </c>
      <c r="K876" s="307">
        <f t="shared" ca="1" si="392"/>
        <v>-13.222494495795123</v>
      </c>
      <c r="L876" s="304">
        <f t="shared" ca="1" si="377"/>
        <v>717.55935290411969</v>
      </c>
      <c r="M876" s="306">
        <f t="shared" ca="1" si="393"/>
        <v>-1.4881792498257502</v>
      </c>
      <c r="N876" s="304">
        <f t="shared" ca="1" si="394"/>
        <v>-85.266390173960446</v>
      </c>
      <c r="P876" s="310">
        <f t="shared" ca="1" si="395"/>
        <v>23</v>
      </c>
      <c r="Q876" s="304">
        <f t="shared" ca="1" si="396"/>
        <v>0</v>
      </c>
      <c r="R876" s="306">
        <f t="shared" ca="1" si="397"/>
        <v>0</v>
      </c>
      <c r="S876" s="307">
        <f t="shared" ca="1" si="398"/>
        <v>4.9930000000000021</v>
      </c>
      <c r="T876" s="304">
        <f t="shared" ca="1" si="378"/>
        <v>48.981330000000021</v>
      </c>
      <c r="U876" s="311">
        <f t="shared" ca="1" si="379"/>
        <v>0</v>
      </c>
      <c r="V876" s="306">
        <f t="shared" ca="1" si="380"/>
        <v>1.2266208271446351</v>
      </c>
      <c r="W876" s="304">
        <f t="shared" ca="1" si="381"/>
        <v>43.109329407095139</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1.1426134288510674</v>
      </c>
      <c r="AH876" s="304">
        <f t="shared" ca="1" si="405"/>
        <v>-8.6339255033867186</v>
      </c>
    </row>
    <row r="877" spans="1:34" x14ac:dyDescent="0.2">
      <c r="A877" s="347">
        <f t="shared" ca="1" si="383"/>
        <v>1E-4</v>
      </c>
      <c r="B877" s="304">
        <f t="shared" ca="1" si="384"/>
        <v>33.449500000001827</v>
      </c>
      <c r="D877" s="306">
        <f t="shared" ca="1" si="385"/>
        <v>-0.71250080931033444</v>
      </c>
      <c r="E877" s="307">
        <f t="shared" ca="1" si="386"/>
        <v>-1.2054957034194462</v>
      </c>
      <c r="F877" s="304">
        <f t="shared" ca="1" si="387"/>
        <v>1.4003132843155588</v>
      </c>
      <c r="G877" s="306">
        <f t="shared" ca="1" si="388"/>
        <v>8.588776766041871</v>
      </c>
      <c r="H877" s="307">
        <f t="shared" ca="1" si="389"/>
        <v>-103.72320225236894</v>
      </c>
      <c r="I877" s="304">
        <f t="shared" ca="1" si="390"/>
        <v>104.07819066366753</v>
      </c>
      <c r="J877" s="306">
        <f t="shared" ca="1" si="391"/>
        <v>717.43751684692904</v>
      </c>
      <c r="K877" s="307">
        <f t="shared" ca="1" si="392"/>
        <v>-13.232866809992881</v>
      </c>
      <c r="L877" s="304">
        <f t="shared" ca="1" si="377"/>
        <v>717.55954411010282</v>
      </c>
      <c r="M877" s="306">
        <f t="shared" ca="1" si="393"/>
        <v>-1.4881800276561892</v>
      </c>
      <c r="N877" s="304">
        <f t="shared" ca="1" si="394"/>
        <v>-85.266434740361774</v>
      </c>
      <c r="P877" s="310">
        <f t="shared" ca="1" si="395"/>
        <v>23</v>
      </c>
      <c r="Q877" s="304">
        <f t="shared" ca="1" si="396"/>
        <v>0</v>
      </c>
      <c r="R877" s="306">
        <f t="shared" ca="1" si="397"/>
        <v>0</v>
      </c>
      <c r="S877" s="307">
        <f t="shared" ca="1" si="398"/>
        <v>4.9930000000000021</v>
      </c>
      <c r="T877" s="304">
        <f t="shared" ca="1" si="378"/>
        <v>48.981330000000021</v>
      </c>
      <c r="U877" s="311">
        <f t="shared" ca="1" si="379"/>
        <v>0</v>
      </c>
      <c r="V877" s="306">
        <f t="shared" ca="1" si="380"/>
        <v>1.2266220994355135</v>
      </c>
      <c r="W877" s="304">
        <f t="shared" ca="1" si="381"/>
        <v>43.10946877391887</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1.1425861457397133</v>
      </c>
      <c r="AH877" s="304">
        <f t="shared" ca="1" si="405"/>
        <v>-8.633953416201706</v>
      </c>
    </row>
    <row r="878" spans="1:34" x14ac:dyDescent="0.2">
      <c r="A878" s="347">
        <f t="shared" ca="1" si="383"/>
        <v>1E-4</v>
      </c>
      <c r="B878" s="304">
        <f t="shared" ca="1" si="384"/>
        <v>33.44960000000183</v>
      </c>
      <c r="D878" s="306">
        <f t="shared" ca="1" si="385"/>
        <v>-0.71249641986505685</v>
      </c>
      <c r="E878" s="307">
        <f t="shared" ca="1" si="386"/>
        <v>-1.2054673319784257</v>
      </c>
      <c r="F878" s="304">
        <f t="shared" ca="1" si="387"/>
        <v>1.4002866266545959</v>
      </c>
      <c r="G878" s="306">
        <f t="shared" ca="1" si="388"/>
        <v>8.5887055163998838</v>
      </c>
      <c r="H878" s="307">
        <f t="shared" ca="1" si="389"/>
        <v>-103.72332279910214</v>
      </c>
      <c r="I878" s="304">
        <f t="shared" ca="1" si="390"/>
        <v>104.07830491958532</v>
      </c>
      <c r="J878" s="306">
        <f t="shared" ca="1" si="391"/>
        <v>717.43751684692904</v>
      </c>
      <c r="K878" s="307">
        <f t="shared" ca="1" si="392"/>
        <v>-13.243239136245455</v>
      </c>
      <c r="L878" s="304">
        <f t="shared" ca="1" si="377"/>
        <v>717.55973546618918</v>
      </c>
      <c r="M878" s="306">
        <f t="shared" ca="1" si="393"/>
        <v>-1.488180805478468</v>
      </c>
      <c r="N878" s="304">
        <f t="shared" ca="1" si="394"/>
        <v>-85.266479306295551</v>
      </c>
      <c r="P878" s="310">
        <f t="shared" ca="1" si="395"/>
        <v>23</v>
      </c>
      <c r="Q878" s="304">
        <f t="shared" ca="1" si="396"/>
        <v>0</v>
      </c>
      <c r="R878" s="306">
        <f t="shared" ca="1" si="397"/>
        <v>0</v>
      </c>
      <c r="S878" s="307">
        <f t="shared" ca="1" si="398"/>
        <v>4.9930000000000021</v>
      </c>
      <c r="T878" s="304">
        <f t="shared" ca="1" si="378"/>
        <v>48.981330000000021</v>
      </c>
      <c r="U878" s="311">
        <f t="shared" ca="1" si="379"/>
        <v>0</v>
      </c>
      <c r="V878" s="306">
        <f t="shared" ca="1" si="380"/>
        <v>1.226623371729191</v>
      </c>
      <c r="W878" s="304">
        <f t="shared" ca="1" si="381"/>
        <v>43.109608138881136</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1.1425588629886594</v>
      </c>
      <c r="AH878" s="304">
        <f t="shared" ca="1" si="405"/>
        <v>-8.6339813286438716</v>
      </c>
    </row>
    <row r="879" spans="1:34" x14ac:dyDescent="0.2">
      <c r="A879" s="347">
        <f t="shared" ca="1" si="383"/>
        <v>1E-4</v>
      </c>
      <c r="B879" s="304">
        <f t="shared" ca="1" si="384"/>
        <v>33.449700000001833</v>
      </c>
      <c r="D879" s="306">
        <f t="shared" ca="1" si="385"/>
        <v>-0.71249203041552323</v>
      </c>
      <c r="E879" s="307">
        <f t="shared" ca="1" si="386"/>
        <v>-1.2054389609163856</v>
      </c>
      <c r="F879" s="304">
        <f t="shared" ca="1" si="387"/>
        <v>1.4002599693988294</v>
      </c>
      <c r="G879" s="306">
        <f t="shared" ca="1" si="388"/>
        <v>8.5886342671968414</v>
      </c>
      <c r="H879" s="307">
        <f t="shared" ca="1" si="389"/>
        <v>-103.72344334299822</v>
      </c>
      <c r="I879" s="304">
        <f t="shared" ca="1" si="390"/>
        <v>104.07841917277486</v>
      </c>
      <c r="J879" s="306">
        <f t="shared" ca="1" si="391"/>
        <v>717.43751684692904</v>
      </c>
      <c r="K879" s="307">
        <f t="shared" ca="1" si="392"/>
        <v>-13.25361147455256</v>
      </c>
      <c r="L879" s="304">
        <f t="shared" ca="1" si="377"/>
        <v>717.55992697237912</v>
      </c>
      <c r="M879" s="306">
        <f t="shared" ca="1" si="393"/>
        <v>-1.4881815832925864</v>
      </c>
      <c r="N879" s="304">
        <f t="shared" ca="1" si="394"/>
        <v>-85.266523871761791</v>
      </c>
      <c r="P879" s="310">
        <f t="shared" ca="1" si="395"/>
        <v>23</v>
      </c>
      <c r="Q879" s="304">
        <f t="shared" ca="1" si="396"/>
        <v>0</v>
      </c>
      <c r="R879" s="306">
        <f t="shared" ca="1" si="397"/>
        <v>0</v>
      </c>
      <c r="S879" s="307">
        <f t="shared" ca="1" si="398"/>
        <v>4.9930000000000021</v>
      </c>
      <c r="T879" s="304">
        <f t="shared" ca="1" si="378"/>
        <v>48.981330000000021</v>
      </c>
      <c r="U879" s="311">
        <f t="shared" ca="1" si="379"/>
        <v>0</v>
      </c>
      <c r="V879" s="306">
        <f t="shared" ca="1" si="380"/>
        <v>1.2266246440256678</v>
      </c>
      <c r="W879" s="304">
        <f t="shared" ca="1" si="381"/>
        <v>43.109747501981936</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1.1425315805978986</v>
      </c>
      <c r="AH879" s="304">
        <f t="shared" ca="1" si="405"/>
        <v>-8.6340092407132225</v>
      </c>
    </row>
    <row r="880" spans="1:34" x14ac:dyDescent="0.2">
      <c r="A880" s="347">
        <f t="shared" ca="1" si="383"/>
        <v>1E-4</v>
      </c>
      <c r="B880" s="304">
        <f t="shared" ca="1" si="384"/>
        <v>33.449800000001837</v>
      </c>
      <c r="D880" s="306">
        <f t="shared" ca="1" si="385"/>
        <v>-0.71248764096173667</v>
      </c>
      <c r="E880" s="307">
        <f t="shared" ca="1" si="386"/>
        <v>-1.2054105902333294</v>
      </c>
      <c r="F880" s="304">
        <f t="shared" ca="1" si="387"/>
        <v>1.400233312548264</v>
      </c>
      <c r="G880" s="306">
        <f t="shared" ca="1" si="388"/>
        <v>8.5885630184327457</v>
      </c>
      <c r="H880" s="307">
        <f t="shared" ca="1" si="389"/>
        <v>-103.72356388405724</v>
      </c>
      <c r="I880" s="304">
        <f t="shared" ca="1" si="390"/>
        <v>104.07853342323619</v>
      </c>
      <c r="J880" s="306">
        <f t="shared" ca="1" si="391"/>
        <v>717.43751684692904</v>
      </c>
      <c r="K880" s="307">
        <f t="shared" ca="1" si="392"/>
        <v>-13.263983824913913</v>
      </c>
      <c r="L880" s="304">
        <f t="shared" ca="1" si="377"/>
        <v>717.56011862867297</v>
      </c>
      <c r="M880" s="306">
        <f t="shared" ca="1" si="393"/>
        <v>-1.4881823610985447</v>
      </c>
      <c r="N880" s="304">
        <f t="shared" ca="1" si="394"/>
        <v>-85.26656843676048</v>
      </c>
      <c r="P880" s="310">
        <f t="shared" ca="1" si="395"/>
        <v>23</v>
      </c>
      <c r="Q880" s="304">
        <f t="shared" ca="1" si="396"/>
        <v>0</v>
      </c>
      <c r="R880" s="306">
        <f t="shared" ca="1" si="397"/>
        <v>0</v>
      </c>
      <c r="S880" s="307">
        <f t="shared" ca="1" si="398"/>
        <v>4.9930000000000021</v>
      </c>
      <c r="T880" s="304">
        <f t="shared" ca="1" si="378"/>
        <v>48.981330000000021</v>
      </c>
      <c r="U880" s="311">
        <f t="shared" ca="1" si="379"/>
        <v>0</v>
      </c>
      <c r="V880" s="306">
        <f t="shared" ca="1" si="380"/>
        <v>1.2266259163249436</v>
      </c>
      <c r="W880" s="304">
        <f t="shared" ca="1" si="381"/>
        <v>43.109886863221263</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1.1425042985674327</v>
      </c>
      <c r="AH880" s="304">
        <f t="shared" ca="1" si="405"/>
        <v>-8.634037152409757</v>
      </c>
    </row>
    <row r="881" spans="1:34" x14ac:dyDescent="0.2">
      <c r="A881" s="347">
        <f t="shared" ca="1" si="383"/>
        <v>1E-4</v>
      </c>
      <c r="B881" s="304">
        <f t="shared" ca="1" si="384"/>
        <v>33.44990000000184</v>
      </c>
      <c r="D881" s="306">
        <f t="shared" ca="1" si="385"/>
        <v>-0.71248325150369718</v>
      </c>
      <c r="E881" s="307">
        <f t="shared" ca="1" si="386"/>
        <v>-1.2053822199292519</v>
      </c>
      <c r="F881" s="304">
        <f t="shared" ca="1" si="387"/>
        <v>1.4002066561028954</v>
      </c>
      <c r="G881" s="306">
        <f t="shared" ca="1" si="388"/>
        <v>8.5884917701075949</v>
      </c>
      <c r="H881" s="307">
        <f t="shared" ca="1" si="389"/>
        <v>-103.72368442227923</v>
      </c>
      <c r="I881" s="304">
        <f t="shared" ca="1" si="390"/>
        <v>104.07864767096937</v>
      </c>
      <c r="J881" s="306">
        <f t="shared" ca="1" si="391"/>
        <v>717.43751684692904</v>
      </c>
      <c r="K881" s="307">
        <f t="shared" ca="1" si="392"/>
        <v>-13.27435618732923</v>
      </c>
      <c r="L881" s="304">
        <f t="shared" ca="1" si="377"/>
        <v>717.56031043507119</v>
      </c>
      <c r="M881" s="306">
        <f t="shared" ca="1" si="393"/>
        <v>-1.4881831388963431</v>
      </c>
      <c r="N881" s="304">
        <f t="shared" ca="1" si="394"/>
        <v>-85.266613001291645</v>
      </c>
      <c r="P881" s="310">
        <f t="shared" ca="1" si="395"/>
        <v>23</v>
      </c>
      <c r="Q881" s="304">
        <f t="shared" ca="1" si="396"/>
        <v>0</v>
      </c>
      <c r="R881" s="306">
        <f t="shared" ca="1" si="397"/>
        <v>0</v>
      </c>
      <c r="S881" s="307">
        <f t="shared" ca="1" si="398"/>
        <v>4.9930000000000021</v>
      </c>
      <c r="T881" s="304">
        <f t="shared" ca="1" si="378"/>
        <v>48.981330000000021</v>
      </c>
      <c r="U881" s="311">
        <f t="shared" ca="1" si="379"/>
        <v>0</v>
      </c>
      <c r="V881" s="306">
        <f t="shared" ca="1" si="380"/>
        <v>1.2266271886270188</v>
      </c>
      <c r="W881" s="304">
        <f t="shared" ca="1" si="381"/>
        <v>43.110026222599195</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1.1424770168972636</v>
      </c>
      <c r="AH881" s="304">
        <f t="shared" ca="1" si="405"/>
        <v>-8.634065063733475</v>
      </c>
    </row>
    <row r="882" spans="1:34" x14ac:dyDescent="0.2">
      <c r="A882" s="347">
        <f t="shared" ca="1" si="383"/>
        <v>1E-4</v>
      </c>
      <c r="B882" s="304">
        <f t="shared" ca="1" si="384"/>
        <v>33.450000000001843</v>
      </c>
      <c r="D882" s="306">
        <f t="shared" ca="1" si="385"/>
        <v>-0.71247886204140554</v>
      </c>
      <c r="E882" s="307">
        <f t="shared" ca="1" si="386"/>
        <v>-1.2053538500041387</v>
      </c>
      <c r="F882" s="304">
        <f t="shared" ca="1" si="387"/>
        <v>1.400180000062712</v>
      </c>
      <c r="G882" s="306">
        <f t="shared" ca="1" si="388"/>
        <v>8.5884205222213907</v>
      </c>
      <c r="H882" s="307">
        <f t="shared" ca="1" si="389"/>
        <v>-103.72380495766423</v>
      </c>
      <c r="I882" s="304">
        <f t="shared" ca="1" si="390"/>
        <v>104.0787619159744</v>
      </c>
      <c r="J882" s="306">
        <f t="shared" ca="1" si="391"/>
        <v>717.43751684692904</v>
      </c>
      <c r="K882" s="307">
        <f t="shared" ca="1" si="392"/>
        <v>-13.284728561798227</v>
      </c>
      <c r="L882" s="304">
        <f t="shared" ca="1" si="377"/>
        <v>717.56050239157412</v>
      </c>
      <c r="M882" s="306">
        <f t="shared" ca="1" si="393"/>
        <v>-1.4881839166859814</v>
      </c>
      <c r="N882" s="304">
        <f t="shared" ca="1" si="394"/>
        <v>-85.26665756535526</v>
      </c>
      <c r="P882" s="310">
        <f t="shared" ca="1" si="395"/>
        <v>23</v>
      </c>
      <c r="Q882" s="304">
        <f t="shared" ca="1" si="396"/>
        <v>0</v>
      </c>
      <c r="R882" s="306">
        <f t="shared" ca="1" si="397"/>
        <v>0</v>
      </c>
      <c r="S882" s="307">
        <f t="shared" ca="1" si="398"/>
        <v>4.9930000000000021</v>
      </c>
      <c r="T882" s="304">
        <f t="shared" ca="1" si="378"/>
        <v>48.981330000000021</v>
      </c>
      <c r="U882" s="311">
        <f t="shared" ca="1" si="379"/>
        <v>0</v>
      </c>
      <c r="V882" s="306">
        <f t="shared" ca="1" si="380"/>
        <v>1.2266284609318929</v>
      </c>
      <c r="W882" s="304">
        <f t="shared" ca="1" si="381"/>
        <v>43.11016558011567</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1.1424497355873733</v>
      </c>
      <c r="AH882" s="304">
        <f t="shared" ca="1" si="405"/>
        <v>-8.6340929746843944</v>
      </c>
    </row>
    <row r="883" spans="1:34" x14ac:dyDescent="0.2">
      <c r="A883" s="347">
        <f t="shared" ca="1" si="383"/>
        <v>1E-4</v>
      </c>
      <c r="B883" s="304">
        <f t="shared" ca="1" si="384"/>
        <v>33.450100000001846</v>
      </c>
      <c r="D883" s="306">
        <f t="shared" ca="1" si="385"/>
        <v>-0.71247447257486407</v>
      </c>
      <c r="E883" s="307">
        <f t="shared" ca="1" si="386"/>
        <v>-1.2053254804580078</v>
      </c>
      <c r="F883" s="304">
        <f t="shared" ca="1" si="387"/>
        <v>1.4001533444277301</v>
      </c>
      <c r="G883" s="306">
        <f t="shared" ca="1" si="388"/>
        <v>8.5883492747741332</v>
      </c>
      <c r="H883" s="307">
        <f t="shared" ca="1" si="389"/>
        <v>-103.72392549021228</v>
      </c>
      <c r="I883" s="304">
        <f t="shared" ca="1" si="390"/>
        <v>104.07887615825135</v>
      </c>
      <c r="J883" s="306">
        <f t="shared" ca="1" si="391"/>
        <v>717.43751684692904</v>
      </c>
      <c r="K883" s="307">
        <f t="shared" ca="1" si="392"/>
        <v>-13.29510094832062</v>
      </c>
      <c r="L883" s="304">
        <f t="shared" ca="1" si="377"/>
        <v>717.56069449818222</v>
      </c>
      <c r="M883" s="306">
        <f t="shared" ca="1" si="393"/>
        <v>-1.4881846944674597</v>
      </c>
      <c r="N883" s="304">
        <f t="shared" ca="1" si="394"/>
        <v>-85.266702128951351</v>
      </c>
      <c r="P883" s="310">
        <f t="shared" ca="1" si="395"/>
        <v>23</v>
      </c>
      <c r="Q883" s="304">
        <f t="shared" ca="1" si="396"/>
        <v>0</v>
      </c>
      <c r="R883" s="306">
        <f t="shared" ca="1" si="397"/>
        <v>0</v>
      </c>
      <c r="S883" s="307">
        <f t="shared" ca="1" si="398"/>
        <v>4.9930000000000021</v>
      </c>
      <c r="T883" s="304">
        <f t="shared" ca="1" si="378"/>
        <v>48.981330000000021</v>
      </c>
      <c r="U883" s="311">
        <f t="shared" ca="1" si="379"/>
        <v>0</v>
      </c>
      <c r="V883" s="306">
        <f t="shared" ca="1" si="380"/>
        <v>1.2266297332395664</v>
      </c>
      <c r="W883" s="304">
        <f t="shared" ca="1" si="381"/>
        <v>43.110304935770763</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1.1424224546377797</v>
      </c>
      <c r="AH883" s="304">
        <f t="shared" ca="1" si="405"/>
        <v>-8.6341208852624973</v>
      </c>
    </row>
    <row r="884" spans="1:34" x14ac:dyDescent="0.2">
      <c r="A884" s="347">
        <f t="shared" ca="1" si="383"/>
        <v>1E-4</v>
      </c>
      <c r="B884" s="304">
        <f t="shared" ca="1" si="384"/>
        <v>33.45020000000185</v>
      </c>
      <c r="D884" s="306">
        <f t="shared" ca="1" si="385"/>
        <v>-0.71247008310407378</v>
      </c>
      <c r="E884" s="307">
        <f t="shared" ca="1" si="386"/>
        <v>-1.2052971112908395</v>
      </c>
      <c r="F884" s="304">
        <f t="shared" ca="1" si="387"/>
        <v>1.400126689197934</v>
      </c>
      <c r="G884" s="306">
        <f t="shared" ca="1" si="388"/>
        <v>8.5882780277658224</v>
      </c>
      <c r="H884" s="307">
        <f t="shared" ca="1" si="389"/>
        <v>-103.72404601992341</v>
      </c>
      <c r="I884" s="304">
        <f t="shared" ca="1" si="390"/>
        <v>104.07899039780024</v>
      </c>
      <c r="J884" s="306">
        <f t="shared" ca="1" si="391"/>
        <v>717.43751684692904</v>
      </c>
      <c r="K884" s="307">
        <f t="shared" ca="1" si="392"/>
        <v>-13.305473346896127</v>
      </c>
      <c r="L884" s="304">
        <f t="shared" ca="1" si="377"/>
        <v>717.56088675489593</v>
      </c>
      <c r="M884" s="306">
        <f t="shared" ca="1" si="393"/>
        <v>-1.4881854722407786</v>
      </c>
      <c r="N884" s="304">
        <f t="shared" ca="1" si="394"/>
        <v>-85.266746692079948</v>
      </c>
      <c r="P884" s="310">
        <f t="shared" ca="1" si="395"/>
        <v>23</v>
      </c>
      <c r="Q884" s="304">
        <f t="shared" ca="1" si="396"/>
        <v>0</v>
      </c>
      <c r="R884" s="306">
        <f t="shared" ca="1" si="397"/>
        <v>0</v>
      </c>
      <c r="S884" s="307">
        <f t="shared" ca="1" si="398"/>
        <v>4.9930000000000021</v>
      </c>
      <c r="T884" s="304">
        <f t="shared" ca="1" si="378"/>
        <v>48.981330000000021</v>
      </c>
      <c r="U884" s="311">
        <f t="shared" ca="1" si="379"/>
        <v>0</v>
      </c>
      <c r="V884" s="306">
        <f t="shared" ca="1" si="380"/>
        <v>1.2266310055500387</v>
      </c>
      <c r="W884" s="304">
        <f t="shared" ca="1" si="381"/>
        <v>43.110444289564469</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1.1423951740484615</v>
      </c>
      <c r="AH884" s="304">
        <f t="shared" ca="1" si="405"/>
        <v>-8.6341487954678033</v>
      </c>
    </row>
    <row r="885" spans="1:34" x14ac:dyDescent="0.2">
      <c r="A885" s="347">
        <f t="shared" ca="1" si="383"/>
        <v>1E-4</v>
      </c>
      <c r="B885" s="304">
        <f t="shared" ca="1" si="384"/>
        <v>33.450300000001853</v>
      </c>
      <c r="D885" s="306">
        <f t="shared" ca="1" si="385"/>
        <v>-0.71246569362903212</v>
      </c>
      <c r="E885" s="307">
        <f t="shared" ca="1" si="386"/>
        <v>-1.2052687425026321</v>
      </c>
      <c r="F885" s="304">
        <f t="shared" ca="1" si="387"/>
        <v>1.4001000343733208</v>
      </c>
      <c r="G885" s="306">
        <f t="shared" ca="1" si="388"/>
        <v>8.58820678119646</v>
      </c>
      <c r="H885" s="307">
        <f t="shared" ca="1" si="389"/>
        <v>-103.72416654679766</v>
      </c>
      <c r="I885" s="304">
        <f t="shared" ca="1" si="390"/>
        <v>104.0791046346211</v>
      </c>
      <c r="J885" s="306">
        <f t="shared" ca="1" si="391"/>
        <v>717.43751684692904</v>
      </c>
      <c r="K885" s="307">
        <f t="shared" ca="1" si="392"/>
        <v>-13.315845757524464</v>
      </c>
      <c r="L885" s="304">
        <f t="shared" ca="1" si="377"/>
        <v>717.5610791617155</v>
      </c>
      <c r="M885" s="306">
        <f t="shared" ca="1" si="393"/>
        <v>-1.4881862500059377</v>
      </c>
      <c r="N885" s="304">
        <f t="shared" ca="1" si="394"/>
        <v>-85.266791254741008</v>
      </c>
      <c r="P885" s="310">
        <f t="shared" ca="1" si="395"/>
        <v>23</v>
      </c>
      <c r="Q885" s="304">
        <f t="shared" ca="1" si="396"/>
        <v>0</v>
      </c>
      <c r="R885" s="306">
        <f t="shared" ca="1" si="397"/>
        <v>0</v>
      </c>
      <c r="S885" s="307">
        <f t="shared" ca="1" si="398"/>
        <v>4.9930000000000021</v>
      </c>
      <c r="T885" s="304">
        <f t="shared" ca="1" si="378"/>
        <v>48.981330000000021</v>
      </c>
      <c r="U885" s="311">
        <f t="shared" ca="1" si="379"/>
        <v>0</v>
      </c>
      <c r="V885" s="306">
        <f t="shared" ca="1" si="380"/>
        <v>1.2266322778633096</v>
      </c>
      <c r="W885" s="304">
        <f t="shared" ca="1" si="381"/>
        <v>43.110583641496781</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1.1423678938194239</v>
      </c>
      <c r="AH885" s="304">
        <f t="shared" ca="1" si="405"/>
        <v>-8.6341767053003107</v>
      </c>
    </row>
    <row r="886" spans="1:34" x14ac:dyDescent="0.2">
      <c r="A886" s="347">
        <f t="shared" ca="1" si="383"/>
        <v>1E-4</v>
      </c>
      <c r="B886" s="304">
        <f t="shared" ca="1" si="384"/>
        <v>33.450400000001856</v>
      </c>
      <c r="D886" s="306">
        <f t="shared" ca="1" si="385"/>
        <v>-0.71246130414974274</v>
      </c>
      <c r="E886" s="307">
        <f t="shared" ca="1" si="386"/>
        <v>-1.2052403740933944</v>
      </c>
      <c r="F886" s="304">
        <f t="shared" ca="1" si="387"/>
        <v>1.4000733799539</v>
      </c>
      <c r="G886" s="306">
        <f t="shared" ca="1" si="388"/>
        <v>8.5881355350660442</v>
      </c>
      <c r="H886" s="307">
        <f t="shared" ca="1" si="389"/>
        <v>-103.72428707083508</v>
      </c>
      <c r="I886" s="304">
        <f t="shared" ca="1" si="390"/>
        <v>104.07921886871398</v>
      </c>
      <c r="J886" s="306">
        <f t="shared" ca="1" si="391"/>
        <v>717.43751684692904</v>
      </c>
      <c r="K886" s="307">
        <f t="shared" ca="1" si="392"/>
        <v>-13.326218180205345</v>
      </c>
      <c r="L886" s="304">
        <f t="shared" ca="1" si="377"/>
        <v>717.56127171864148</v>
      </c>
      <c r="M886" s="306">
        <f t="shared" ca="1" si="393"/>
        <v>-1.4881870277629374</v>
      </c>
      <c r="N886" s="304">
        <f t="shared" ca="1" si="394"/>
        <v>-85.266835816934588</v>
      </c>
      <c r="P886" s="310">
        <f t="shared" ca="1" si="395"/>
        <v>23</v>
      </c>
      <c r="Q886" s="304">
        <f t="shared" ca="1" si="396"/>
        <v>0</v>
      </c>
      <c r="R886" s="306">
        <f t="shared" ca="1" si="397"/>
        <v>0</v>
      </c>
      <c r="S886" s="307">
        <f t="shared" ca="1" si="398"/>
        <v>4.9930000000000021</v>
      </c>
      <c r="T886" s="304">
        <f t="shared" ca="1" si="378"/>
        <v>48.981330000000021</v>
      </c>
      <c r="U886" s="311">
        <f t="shared" ca="1" si="379"/>
        <v>0</v>
      </c>
      <c r="V886" s="306">
        <f t="shared" ca="1" si="380"/>
        <v>1.2266335501793804</v>
      </c>
      <c r="W886" s="304">
        <f t="shared" ca="1" si="381"/>
        <v>43.110722991567769</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1.1423406139506689</v>
      </c>
      <c r="AH886" s="304">
        <f t="shared" ca="1" si="405"/>
        <v>-8.6342046147600158</v>
      </c>
    </row>
    <row r="887" spans="1:34" x14ac:dyDescent="0.2">
      <c r="A887" s="347">
        <f t="shared" ca="1" si="383"/>
        <v>1E-4</v>
      </c>
      <c r="B887" s="304">
        <f t="shared" ca="1" si="384"/>
        <v>33.45050000000186</v>
      </c>
      <c r="D887" s="306">
        <f t="shared" ca="1" si="385"/>
        <v>-0.71245691466620642</v>
      </c>
      <c r="E887" s="307">
        <f t="shared" ca="1" si="386"/>
        <v>-1.2052120060631051</v>
      </c>
      <c r="F887" s="304">
        <f t="shared" ca="1" si="387"/>
        <v>1.4000467259396538</v>
      </c>
      <c r="G887" s="306">
        <f t="shared" ca="1" si="388"/>
        <v>8.5880642893745769</v>
      </c>
      <c r="H887" s="307">
        <f t="shared" ca="1" si="389"/>
        <v>-103.72440759203567</v>
      </c>
      <c r="I887" s="304">
        <f t="shared" ca="1" si="390"/>
        <v>104.07933310007888</v>
      </c>
      <c r="J887" s="306">
        <f t="shared" ca="1" si="391"/>
        <v>717.43751684692904</v>
      </c>
      <c r="K887" s="307">
        <f t="shared" ca="1" si="392"/>
        <v>-13.336590614938489</v>
      </c>
      <c r="L887" s="304">
        <f t="shared" ca="1" si="377"/>
        <v>717.56146442567422</v>
      </c>
      <c r="M887" s="306">
        <f t="shared" ca="1" si="393"/>
        <v>-1.4881878055117777</v>
      </c>
      <c r="N887" s="304">
        <f t="shared" ca="1" si="394"/>
        <v>-85.266880378660645</v>
      </c>
      <c r="P887" s="310">
        <f t="shared" ca="1" si="395"/>
        <v>23</v>
      </c>
      <c r="Q887" s="304">
        <f t="shared" ca="1" si="396"/>
        <v>0</v>
      </c>
      <c r="R887" s="306">
        <f t="shared" ca="1" si="397"/>
        <v>0</v>
      </c>
      <c r="S887" s="307">
        <f t="shared" ca="1" si="398"/>
        <v>4.9930000000000021</v>
      </c>
      <c r="T887" s="304">
        <f t="shared" ca="1" si="378"/>
        <v>48.981330000000021</v>
      </c>
      <c r="U887" s="311">
        <f t="shared" ca="1" si="379"/>
        <v>0</v>
      </c>
      <c r="V887" s="306">
        <f t="shared" ca="1" si="380"/>
        <v>1.2266348224982493</v>
      </c>
      <c r="W887" s="304">
        <f t="shared" ca="1" si="381"/>
        <v>43.110862339777363</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1.1423133344421803</v>
      </c>
      <c r="AH887" s="304">
        <f t="shared" ca="1" si="405"/>
        <v>-8.6342325238469364</v>
      </c>
    </row>
    <row r="888" spans="1:34" x14ac:dyDescent="0.2">
      <c r="A888" s="347">
        <f t="shared" ca="1" si="383"/>
        <v>1E-4</v>
      </c>
      <c r="B888" s="304">
        <f t="shared" ca="1" si="384"/>
        <v>33.450600000001863</v>
      </c>
      <c r="D888" s="306">
        <f t="shared" ca="1" si="385"/>
        <v>-0.7124525251784235</v>
      </c>
      <c r="E888" s="307">
        <f t="shared" ca="1" si="386"/>
        <v>-1.205183638411782</v>
      </c>
      <c r="F888" s="304">
        <f t="shared" ca="1" si="387"/>
        <v>1.400020072330598</v>
      </c>
      <c r="G888" s="306">
        <f t="shared" ca="1" si="388"/>
        <v>8.5879930441220598</v>
      </c>
      <c r="H888" s="307">
        <f t="shared" ca="1" si="389"/>
        <v>-103.72452811039952</v>
      </c>
      <c r="I888" s="304">
        <f t="shared" ca="1" si="390"/>
        <v>104.07944732871591</v>
      </c>
      <c r="J888" s="306">
        <f t="shared" ca="1" si="391"/>
        <v>717.43751684692904</v>
      </c>
      <c r="K888" s="307">
        <f t="shared" ca="1" si="392"/>
        <v>-13.34696306172361</v>
      </c>
      <c r="L888" s="304">
        <f t="shared" ca="1" si="377"/>
        <v>717.56165728281405</v>
      </c>
      <c r="M888" s="306">
        <f t="shared" ca="1" si="393"/>
        <v>-1.4881885832524586</v>
      </c>
      <c r="N888" s="304">
        <f t="shared" ca="1" si="394"/>
        <v>-85.266924939919221</v>
      </c>
      <c r="P888" s="310">
        <f t="shared" ca="1" si="395"/>
        <v>23</v>
      </c>
      <c r="Q888" s="304">
        <f t="shared" ca="1" si="396"/>
        <v>0</v>
      </c>
      <c r="R888" s="306">
        <f t="shared" ca="1" si="397"/>
        <v>0</v>
      </c>
      <c r="S888" s="307">
        <f t="shared" ca="1" si="398"/>
        <v>4.9930000000000021</v>
      </c>
      <c r="T888" s="304">
        <f t="shared" ca="1" si="378"/>
        <v>48.981330000000021</v>
      </c>
      <c r="U888" s="311">
        <f t="shared" ca="1" si="379"/>
        <v>0</v>
      </c>
      <c r="V888" s="306">
        <f t="shared" ca="1" si="380"/>
        <v>1.2266360948199173</v>
      </c>
      <c r="W888" s="304">
        <f t="shared" ca="1" si="381"/>
        <v>43.111001686125682</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1.1422860552939742</v>
      </c>
      <c r="AH888" s="304">
        <f t="shared" ca="1" si="405"/>
        <v>-8.6342604325610548</v>
      </c>
    </row>
    <row r="889" spans="1:34" x14ac:dyDescent="0.2">
      <c r="A889" s="347">
        <f t="shared" ca="1" si="383"/>
        <v>1E-4</v>
      </c>
      <c r="B889" s="304">
        <f t="shared" ca="1" si="384"/>
        <v>33.450700000001866</v>
      </c>
      <c r="D889" s="306">
        <f t="shared" ca="1" si="385"/>
        <v>-0.71244813568639542</v>
      </c>
      <c r="E889" s="307">
        <f t="shared" ca="1" si="386"/>
        <v>-1.205155271139402</v>
      </c>
      <c r="F889" s="304">
        <f t="shared" ca="1" si="387"/>
        <v>1.3999934191267138</v>
      </c>
      <c r="G889" s="306">
        <f t="shared" ca="1" si="388"/>
        <v>8.5879217993084911</v>
      </c>
      <c r="H889" s="307">
        <f t="shared" ca="1" si="389"/>
        <v>-103.72464862592663</v>
      </c>
      <c r="I889" s="304">
        <f t="shared" ca="1" si="390"/>
        <v>104.07956155462503</v>
      </c>
      <c r="J889" s="306">
        <f t="shared" ca="1" si="391"/>
        <v>717.43751684692904</v>
      </c>
      <c r="K889" s="307">
        <f t="shared" ca="1" si="392"/>
        <v>-13.357335520560426</v>
      </c>
      <c r="L889" s="304">
        <f t="shared" ca="1" si="377"/>
        <v>717.56185029006133</v>
      </c>
      <c r="M889" s="306">
        <f t="shared" ca="1" si="393"/>
        <v>-1.4881893609849806</v>
      </c>
      <c r="N889" s="304">
        <f t="shared" ca="1" si="394"/>
        <v>-85.266969500710317</v>
      </c>
      <c r="P889" s="310">
        <f t="shared" ca="1" si="395"/>
        <v>23</v>
      </c>
      <c r="Q889" s="304">
        <f t="shared" ca="1" si="396"/>
        <v>0</v>
      </c>
      <c r="R889" s="306">
        <f t="shared" ca="1" si="397"/>
        <v>0</v>
      </c>
      <c r="S889" s="307">
        <f t="shared" ca="1" si="398"/>
        <v>4.9930000000000021</v>
      </c>
      <c r="T889" s="304">
        <f t="shared" ca="1" si="378"/>
        <v>48.981330000000021</v>
      </c>
      <c r="U889" s="311">
        <f t="shared" ca="1" si="379"/>
        <v>0</v>
      </c>
      <c r="V889" s="306">
        <f t="shared" ca="1" si="380"/>
        <v>1.2266373671443844</v>
      </c>
      <c r="W889" s="304">
        <f t="shared" ca="1" si="381"/>
        <v>43.111141030612643</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1.1422587765060275</v>
      </c>
      <c r="AH889" s="304">
        <f t="shared" ca="1" si="405"/>
        <v>-8.6342883409023958</v>
      </c>
    </row>
    <row r="890" spans="1:34" x14ac:dyDescent="0.2">
      <c r="A890" s="347">
        <f t="shared" ca="1" si="383"/>
        <v>1E-4</v>
      </c>
      <c r="B890" s="304">
        <f t="shared" ca="1" si="384"/>
        <v>33.45080000000187</v>
      </c>
      <c r="D890" s="306">
        <f t="shared" ca="1" si="385"/>
        <v>-0.71244374619012052</v>
      </c>
      <c r="E890" s="307">
        <f t="shared" ca="1" si="386"/>
        <v>-1.2051269042459793</v>
      </c>
      <c r="F890" s="304">
        <f t="shared" ca="1" si="387"/>
        <v>1.399966766328012</v>
      </c>
      <c r="G890" s="306">
        <f t="shared" ca="1" si="388"/>
        <v>8.5878505549338726</v>
      </c>
      <c r="H890" s="307">
        <f t="shared" ca="1" si="389"/>
        <v>-103.72476913861706</v>
      </c>
      <c r="I890" s="304">
        <f t="shared" ca="1" si="390"/>
        <v>104.07967577780633</v>
      </c>
      <c r="J890" s="306">
        <f t="shared" ca="1" si="391"/>
        <v>717.43751684692904</v>
      </c>
      <c r="K890" s="307">
        <f t="shared" ca="1" si="392"/>
        <v>-13.367707991448652</v>
      </c>
      <c r="L890" s="304">
        <f t="shared" ca="1" si="377"/>
        <v>717.56204344741661</v>
      </c>
      <c r="M890" s="306">
        <f t="shared" ca="1" si="393"/>
        <v>-1.4881901387093435</v>
      </c>
      <c r="N890" s="304">
        <f t="shared" ca="1" si="394"/>
        <v>-85.267014061033947</v>
      </c>
      <c r="P890" s="310">
        <f t="shared" ca="1" si="395"/>
        <v>23</v>
      </c>
      <c r="Q890" s="304">
        <f t="shared" ca="1" si="396"/>
        <v>0</v>
      </c>
      <c r="R890" s="306">
        <f t="shared" ca="1" si="397"/>
        <v>0</v>
      </c>
      <c r="S890" s="307">
        <f t="shared" ca="1" si="398"/>
        <v>4.9930000000000021</v>
      </c>
      <c r="T890" s="304">
        <f t="shared" ca="1" si="378"/>
        <v>48.981330000000021</v>
      </c>
      <c r="U890" s="311">
        <f t="shared" ca="1" si="379"/>
        <v>0</v>
      </c>
      <c r="V890" s="306">
        <f t="shared" ca="1" si="380"/>
        <v>1.2266386394716504</v>
      </c>
      <c r="W890" s="304">
        <f t="shared" ca="1" si="381"/>
        <v>43.111280373238351</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1.1422314980783561</v>
      </c>
      <c r="AH890" s="304">
        <f t="shared" ca="1" si="405"/>
        <v>-8.6343162488709435</v>
      </c>
    </row>
    <row r="891" spans="1:34" x14ac:dyDescent="0.2">
      <c r="A891" s="347">
        <f t="shared" ca="1" si="383"/>
        <v>1E-4</v>
      </c>
      <c r="B891" s="304">
        <f t="shared" ca="1" si="384"/>
        <v>33.450900000001873</v>
      </c>
      <c r="D891" s="306">
        <f t="shared" ca="1" si="385"/>
        <v>-0.71243935668960234</v>
      </c>
      <c r="E891" s="307">
        <f t="shared" ca="1" si="386"/>
        <v>-1.2050985377314944</v>
      </c>
      <c r="F891" s="304">
        <f t="shared" ca="1" si="387"/>
        <v>1.3999401139344785</v>
      </c>
      <c r="G891" s="306">
        <f t="shared" ca="1" si="388"/>
        <v>8.5877793109982044</v>
      </c>
      <c r="H891" s="307">
        <f t="shared" ca="1" si="389"/>
        <v>-103.72488964847084</v>
      </c>
      <c r="I891" s="304">
        <f t="shared" ca="1" si="390"/>
        <v>104.07978999825981</v>
      </c>
      <c r="J891" s="306">
        <f t="shared" ca="1" si="391"/>
        <v>717.43751684692904</v>
      </c>
      <c r="K891" s="307">
        <f t="shared" ca="1" si="392"/>
        <v>-13.378080474388007</v>
      </c>
      <c r="L891" s="304">
        <f t="shared" ca="1" si="377"/>
        <v>717.56223675488025</v>
      </c>
      <c r="M891" s="306">
        <f t="shared" ca="1" si="393"/>
        <v>-1.4881909164255473</v>
      </c>
      <c r="N891" s="304">
        <f t="shared" ca="1" si="394"/>
        <v>-85.267058620890083</v>
      </c>
      <c r="P891" s="310">
        <f t="shared" ca="1" si="395"/>
        <v>23</v>
      </c>
      <c r="Q891" s="304">
        <f t="shared" ca="1" si="396"/>
        <v>0</v>
      </c>
      <c r="R891" s="306">
        <f t="shared" ca="1" si="397"/>
        <v>0</v>
      </c>
      <c r="S891" s="307">
        <f t="shared" ca="1" si="398"/>
        <v>4.9930000000000021</v>
      </c>
      <c r="T891" s="304">
        <f t="shared" ca="1" si="378"/>
        <v>48.981330000000021</v>
      </c>
      <c r="U891" s="311">
        <f t="shared" ca="1" si="379"/>
        <v>0</v>
      </c>
      <c r="V891" s="306">
        <f t="shared" ca="1" si="380"/>
        <v>1.2266399118017153</v>
      </c>
      <c r="W891" s="304">
        <f t="shared" ca="1" si="381"/>
        <v>43.111419714002764</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1.1422042200109388</v>
      </c>
      <c r="AH891" s="304">
        <f t="shared" ca="1" si="405"/>
        <v>-8.6343441564667192</v>
      </c>
    </row>
    <row r="892" spans="1:34" x14ac:dyDescent="0.2">
      <c r="A892" s="347">
        <f t="shared" ca="1" si="383"/>
        <v>1E-4</v>
      </c>
      <c r="B892" s="304">
        <f t="shared" ca="1" si="384"/>
        <v>33.451000000001876</v>
      </c>
      <c r="D892" s="306">
        <f t="shared" ca="1" si="385"/>
        <v>-0.71243496718484167</v>
      </c>
      <c r="E892" s="307">
        <f t="shared" ca="1" si="386"/>
        <v>-1.2050701715959509</v>
      </c>
      <c r="F892" s="304">
        <f t="shared" ca="1" si="387"/>
        <v>1.3999134619461164</v>
      </c>
      <c r="G892" s="306">
        <f t="shared" ca="1" si="388"/>
        <v>8.5877080675014863</v>
      </c>
      <c r="H892" s="307">
        <f t="shared" ca="1" si="389"/>
        <v>-103.72501015548799</v>
      </c>
      <c r="I892" s="304">
        <f t="shared" ca="1" si="390"/>
        <v>104.07990421598551</v>
      </c>
      <c r="J892" s="306">
        <f t="shared" ca="1" si="391"/>
        <v>717.43751684692904</v>
      </c>
      <c r="K892" s="307">
        <f t="shared" ca="1" si="392"/>
        <v>-13.388452969378205</v>
      </c>
      <c r="L892" s="304">
        <f t="shared" ca="1" si="377"/>
        <v>717.56243021245257</v>
      </c>
      <c r="M892" s="306">
        <f t="shared" ca="1" si="393"/>
        <v>-1.4881916941335924</v>
      </c>
      <c r="N892" s="304">
        <f t="shared" ca="1" si="394"/>
        <v>-85.267103180278752</v>
      </c>
      <c r="P892" s="310">
        <f t="shared" ca="1" si="395"/>
        <v>23</v>
      </c>
      <c r="Q892" s="304">
        <f t="shared" ca="1" si="396"/>
        <v>0</v>
      </c>
      <c r="R892" s="306">
        <f t="shared" ca="1" si="397"/>
        <v>0</v>
      </c>
      <c r="S892" s="307">
        <f t="shared" ca="1" si="398"/>
        <v>4.9930000000000021</v>
      </c>
      <c r="T892" s="304">
        <f t="shared" ca="1" si="378"/>
        <v>48.981330000000021</v>
      </c>
      <c r="U892" s="311">
        <f t="shared" ca="1" si="379"/>
        <v>0</v>
      </c>
      <c r="V892" s="306">
        <f t="shared" ca="1" si="380"/>
        <v>1.226641184134579</v>
      </c>
      <c r="W892" s="304">
        <f t="shared" ca="1" si="381"/>
        <v>43.111559052905889</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1.1421769423037844</v>
      </c>
      <c r="AH892" s="304">
        <f t="shared" ca="1" si="405"/>
        <v>-8.6343720636897157</v>
      </c>
    </row>
    <row r="893" spans="1:34" x14ac:dyDescent="0.2">
      <c r="A893" s="347">
        <f t="shared" ca="1" si="383"/>
        <v>1E-4</v>
      </c>
      <c r="B893" s="304">
        <f t="shared" ca="1" si="384"/>
        <v>33.45110000000188</v>
      </c>
      <c r="D893" s="306">
        <f t="shared" ca="1" si="385"/>
        <v>-0.71243057767583795</v>
      </c>
      <c r="E893" s="307">
        <f t="shared" ca="1" si="386"/>
        <v>-1.2050418058393575</v>
      </c>
      <c r="F893" s="304">
        <f t="shared" ca="1" si="387"/>
        <v>1.3998868103629336</v>
      </c>
      <c r="G893" s="306">
        <f t="shared" ca="1" si="388"/>
        <v>8.5876368244437185</v>
      </c>
      <c r="H893" s="307">
        <f t="shared" ca="1" si="389"/>
        <v>-103.72513065966858</v>
      </c>
      <c r="I893" s="304">
        <f t="shared" ca="1" si="390"/>
        <v>104.08001843098347</v>
      </c>
      <c r="J893" s="306">
        <f t="shared" ca="1" si="391"/>
        <v>717.43751684692904</v>
      </c>
      <c r="K893" s="307">
        <f t="shared" ca="1" si="392"/>
        <v>-13.398825476418963</v>
      </c>
      <c r="L893" s="304">
        <f t="shared" ca="1" si="377"/>
        <v>717.56262382013404</v>
      </c>
      <c r="M893" s="306">
        <f t="shared" ca="1" si="393"/>
        <v>-1.4881924718334789</v>
      </c>
      <c r="N893" s="304">
        <f t="shared" ca="1" si="394"/>
        <v>-85.267147739199984</v>
      </c>
      <c r="P893" s="310">
        <f t="shared" ca="1" si="395"/>
        <v>23</v>
      </c>
      <c r="Q893" s="304">
        <f t="shared" ca="1" si="396"/>
        <v>0</v>
      </c>
      <c r="R893" s="306">
        <f t="shared" ca="1" si="397"/>
        <v>0</v>
      </c>
      <c r="S893" s="307">
        <f t="shared" ca="1" si="398"/>
        <v>4.9930000000000021</v>
      </c>
      <c r="T893" s="304">
        <f t="shared" ca="1" si="378"/>
        <v>48.981330000000021</v>
      </c>
      <c r="U893" s="311">
        <f t="shared" ca="1" si="379"/>
        <v>0</v>
      </c>
      <c r="V893" s="306">
        <f t="shared" ca="1" si="380"/>
        <v>1.2266424564702412</v>
      </c>
      <c r="W893" s="304">
        <f t="shared" ca="1" si="381"/>
        <v>43.111698389947776</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1.1421496649568912</v>
      </c>
      <c r="AH893" s="304">
        <f t="shared" ca="1" si="405"/>
        <v>-8.6343999705399295</v>
      </c>
    </row>
    <row r="894" spans="1:34" x14ac:dyDescent="0.2">
      <c r="A894" s="347">
        <f t="shared" ca="1" si="383"/>
        <v>1E-4</v>
      </c>
      <c r="B894" s="304">
        <f t="shared" ca="1" si="384"/>
        <v>33.451200000001883</v>
      </c>
      <c r="D894" s="306">
        <f t="shared" ca="1" si="385"/>
        <v>-0.71242618816259207</v>
      </c>
      <c r="E894" s="307">
        <f t="shared" ca="1" si="386"/>
        <v>-1.205013440461693</v>
      </c>
      <c r="F894" s="304">
        <f t="shared" ca="1" si="387"/>
        <v>1.399860159184912</v>
      </c>
      <c r="G894" s="306">
        <f t="shared" ca="1" si="388"/>
        <v>8.5875655818249026</v>
      </c>
      <c r="H894" s="307">
        <f t="shared" ca="1" si="389"/>
        <v>-103.72525116101262</v>
      </c>
      <c r="I894" s="304">
        <f t="shared" ca="1" si="390"/>
        <v>104.08013264325375</v>
      </c>
      <c r="J894" s="306">
        <f t="shared" ca="1" si="391"/>
        <v>717.43751684692904</v>
      </c>
      <c r="K894" s="307">
        <f t="shared" ca="1" si="392"/>
        <v>-13.409197995509997</v>
      </c>
      <c r="L894" s="304">
        <f t="shared" ca="1" si="377"/>
        <v>717.56281757792499</v>
      </c>
      <c r="M894" s="306">
        <f t="shared" ca="1" si="393"/>
        <v>-1.4881932495252068</v>
      </c>
      <c r="N894" s="304">
        <f t="shared" ca="1" si="394"/>
        <v>-85.26719229765375</v>
      </c>
      <c r="P894" s="310">
        <f t="shared" ca="1" si="395"/>
        <v>23</v>
      </c>
      <c r="Q894" s="304">
        <f t="shared" ca="1" si="396"/>
        <v>0</v>
      </c>
      <c r="R894" s="306">
        <f t="shared" ca="1" si="397"/>
        <v>0</v>
      </c>
      <c r="S894" s="307">
        <f t="shared" ca="1" si="398"/>
        <v>4.9930000000000021</v>
      </c>
      <c r="T894" s="304">
        <f t="shared" ca="1" si="378"/>
        <v>48.981330000000021</v>
      </c>
      <c r="U894" s="311">
        <f t="shared" ca="1" si="379"/>
        <v>0</v>
      </c>
      <c r="V894" s="306">
        <f t="shared" ca="1" si="380"/>
        <v>1.2266437288087022</v>
      </c>
      <c r="W894" s="304">
        <f t="shared" ca="1" si="381"/>
        <v>43.111837725128417</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1.142122387970252</v>
      </c>
      <c r="AH894" s="304">
        <f t="shared" ca="1" si="405"/>
        <v>-8.6344278770173766</v>
      </c>
    </row>
    <row r="895" spans="1:34" x14ac:dyDescent="0.2">
      <c r="A895" s="347">
        <f t="shared" ca="1" si="383"/>
        <v>1E-4</v>
      </c>
      <c r="B895" s="304">
        <f t="shared" ca="1" si="384"/>
        <v>33.451300000001886</v>
      </c>
      <c r="D895" s="306">
        <f t="shared" ca="1" si="385"/>
        <v>-0.71242179864510513</v>
      </c>
      <c r="E895" s="307">
        <f t="shared" ca="1" si="386"/>
        <v>-1.2049850754629663</v>
      </c>
      <c r="F895" s="304">
        <f t="shared" ca="1" si="387"/>
        <v>1.3998335084120601</v>
      </c>
      <c r="G895" s="306">
        <f t="shared" ca="1" si="388"/>
        <v>8.5874943396450387</v>
      </c>
      <c r="H895" s="307">
        <f t="shared" ca="1" si="389"/>
        <v>-103.72537165952016</v>
      </c>
      <c r="I895" s="304">
        <f t="shared" ca="1" si="390"/>
        <v>104.08024685279635</v>
      </c>
      <c r="J895" s="306">
        <f t="shared" ca="1" si="391"/>
        <v>717.43751684692904</v>
      </c>
      <c r="K895" s="307">
        <f t="shared" ca="1" si="392"/>
        <v>-13.419570526651023</v>
      </c>
      <c r="L895" s="304">
        <f t="shared" ca="1" si="377"/>
        <v>717.56301148582577</v>
      </c>
      <c r="M895" s="306">
        <f t="shared" ca="1" si="393"/>
        <v>-1.4881940272087764</v>
      </c>
      <c r="N895" s="304">
        <f t="shared" ca="1" si="394"/>
        <v>-85.267236855640093</v>
      </c>
      <c r="P895" s="310">
        <f t="shared" ca="1" si="395"/>
        <v>23</v>
      </c>
      <c r="Q895" s="304">
        <f t="shared" ca="1" si="396"/>
        <v>0</v>
      </c>
      <c r="R895" s="306">
        <f t="shared" ca="1" si="397"/>
        <v>0</v>
      </c>
      <c r="S895" s="307">
        <f t="shared" ca="1" si="398"/>
        <v>4.9930000000000021</v>
      </c>
      <c r="T895" s="304">
        <f t="shared" ca="1" si="378"/>
        <v>48.981330000000021</v>
      </c>
      <c r="U895" s="311">
        <f t="shared" ca="1" si="379"/>
        <v>0</v>
      </c>
      <c r="V895" s="306">
        <f t="shared" ca="1" si="380"/>
        <v>1.2266450011499621</v>
      </c>
      <c r="W895" s="304">
        <f t="shared" ca="1" si="381"/>
        <v>43.111977058447842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1.1420951113438687</v>
      </c>
      <c r="AH895" s="304">
        <f t="shared" ca="1" si="405"/>
        <v>-8.6344557831220499</v>
      </c>
    </row>
    <row r="896" spans="1:34" x14ac:dyDescent="0.2">
      <c r="A896" s="347">
        <f t="shared" ca="1" si="383"/>
        <v>1E-4</v>
      </c>
      <c r="B896" s="304">
        <f t="shared" ca="1" si="384"/>
        <v>33.45140000000189</v>
      </c>
      <c r="D896" s="306">
        <f t="shared" ca="1" si="385"/>
        <v>-0.71241740912337759</v>
      </c>
      <c r="E896" s="307">
        <f t="shared" ca="1" si="386"/>
        <v>-1.2049567108431685</v>
      </c>
      <c r="F896" s="304">
        <f t="shared" ca="1" si="387"/>
        <v>1.3998068580443708</v>
      </c>
      <c r="G896" s="306">
        <f t="shared" ca="1" si="388"/>
        <v>8.5874230979041268</v>
      </c>
      <c r="H896" s="307">
        <f t="shared" ca="1" si="389"/>
        <v>-103.72549215519125</v>
      </c>
      <c r="I896" s="304">
        <f t="shared" ca="1" si="390"/>
        <v>104.08036105961132</v>
      </c>
      <c r="J896" s="306">
        <f t="shared" ca="1" si="391"/>
        <v>717.43751684692904</v>
      </c>
      <c r="K896" s="307">
        <f t="shared" ca="1" si="392"/>
        <v>-13.429943069841759</v>
      </c>
      <c r="L896" s="304">
        <f t="shared" ca="1" si="377"/>
        <v>717.56320554383694</v>
      </c>
      <c r="M896" s="306">
        <f t="shared" ca="1" si="393"/>
        <v>-1.4881948048841873</v>
      </c>
      <c r="N896" s="304">
        <f t="shared" ca="1" si="394"/>
        <v>-85.267281413158969</v>
      </c>
      <c r="P896" s="310">
        <f t="shared" ca="1" si="395"/>
        <v>23</v>
      </c>
      <c r="Q896" s="304">
        <f t="shared" ca="1" si="396"/>
        <v>0</v>
      </c>
      <c r="R896" s="306">
        <f t="shared" ca="1" si="397"/>
        <v>0</v>
      </c>
      <c r="S896" s="307">
        <f t="shared" ca="1" si="398"/>
        <v>4.9930000000000021</v>
      </c>
      <c r="T896" s="304">
        <f t="shared" ca="1" si="378"/>
        <v>48.981330000000021</v>
      </c>
      <c r="U896" s="311">
        <f t="shared" ca="1" si="379"/>
        <v>0</v>
      </c>
      <c r="V896" s="306">
        <f t="shared" ca="1" si="380"/>
        <v>1.2266462734940207</v>
      </c>
      <c r="W896" s="304">
        <f t="shared" ca="1" si="381"/>
        <v>43.112116389906056</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1.1420678350777322</v>
      </c>
      <c r="AH896" s="304">
        <f t="shared" ca="1" si="405"/>
        <v>-8.63448368885396</v>
      </c>
    </row>
    <row r="897" spans="1:34" x14ac:dyDescent="0.2">
      <c r="A897" s="347">
        <f t="shared" ca="1" si="383"/>
        <v>1E-4</v>
      </c>
      <c r="B897" s="304">
        <f t="shared" ca="1" si="384"/>
        <v>33.451500000001893</v>
      </c>
      <c r="D897" s="306">
        <f t="shared" ca="1" si="385"/>
        <v>-0.71241301959741277</v>
      </c>
      <c r="E897" s="307">
        <f t="shared" ca="1" si="386"/>
        <v>-1.2049283466022995</v>
      </c>
      <c r="F897" s="304">
        <f t="shared" ca="1" si="387"/>
        <v>1.3997802080818456</v>
      </c>
      <c r="G897" s="306">
        <f t="shared" ca="1" si="388"/>
        <v>8.5873518566021669</v>
      </c>
      <c r="H897" s="307">
        <f t="shared" ca="1" si="389"/>
        <v>-103.7256126480259</v>
      </c>
      <c r="I897" s="304">
        <f t="shared" ca="1" si="390"/>
        <v>104.08047526369872</v>
      </c>
      <c r="J897" s="306">
        <f t="shared" ca="1" si="391"/>
        <v>717.43751684692904</v>
      </c>
      <c r="K897" s="307">
        <f t="shared" ca="1" si="392"/>
        <v>-13.44031562508192</v>
      </c>
      <c r="L897" s="304">
        <f t="shared" ca="1" si="377"/>
        <v>717.56339975195874</v>
      </c>
      <c r="M897" s="306">
        <f t="shared" ca="1" si="393"/>
        <v>-1.4881955825514404</v>
      </c>
      <c r="N897" s="304">
        <f t="shared" ca="1" si="394"/>
        <v>-85.267325970210436</v>
      </c>
      <c r="P897" s="310">
        <f t="shared" ca="1" si="395"/>
        <v>23</v>
      </c>
      <c r="Q897" s="304">
        <f t="shared" ca="1" si="396"/>
        <v>0</v>
      </c>
      <c r="R897" s="306">
        <f t="shared" ca="1" si="397"/>
        <v>0</v>
      </c>
      <c r="S897" s="307">
        <f t="shared" ca="1" si="398"/>
        <v>4.9930000000000021</v>
      </c>
      <c r="T897" s="304">
        <f t="shared" ca="1" si="378"/>
        <v>48.981330000000021</v>
      </c>
      <c r="U897" s="311">
        <f t="shared" ca="1" si="379"/>
        <v>0</v>
      </c>
      <c r="V897" s="306">
        <f t="shared" ca="1" si="380"/>
        <v>1.2266475458408781</v>
      </c>
      <c r="W897" s="304">
        <f t="shared" ca="1" si="381"/>
        <v>43.112255719503104</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1.1420405591718445</v>
      </c>
      <c r="AH897" s="304">
        <f t="shared" ca="1" si="405"/>
        <v>-8.6345115942131052</v>
      </c>
    </row>
    <row r="898" spans="1:34" x14ac:dyDescent="0.2">
      <c r="A898" s="347">
        <f t="shared" ca="1" si="383"/>
        <v>1E-4</v>
      </c>
      <c r="B898" s="304">
        <f t="shared" ca="1" si="384"/>
        <v>33.451600000001896</v>
      </c>
      <c r="D898" s="306">
        <f t="shared" ca="1" si="385"/>
        <v>-0.71240863006720745</v>
      </c>
      <c r="E898" s="307">
        <f t="shared" ca="1" si="386"/>
        <v>-1.2048999827403488</v>
      </c>
      <c r="F898" s="304">
        <f t="shared" ca="1" si="387"/>
        <v>1.399753558524474</v>
      </c>
      <c r="G898" s="306">
        <f t="shared" ca="1" si="388"/>
        <v>8.5872806157391608</v>
      </c>
      <c r="H898" s="307">
        <f t="shared" ca="1" si="389"/>
        <v>-103.72573313802418</v>
      </c>
      <c r="I898" s="304">
        <f t="shared" ca="1" si="390"/>
        <v>104.08058946505855</v>
      </c>
      <c r="J898" s="306">
        <f t="shared" ca="1" si="391"/>
        <v>717.43751684692904</v>
      </c>
      <c r="K898" s="307">
        <f t="shared" ca="1" si="392"/>
        <v>-13.450688192371222</v>
      </c>
      <c r="L898" s="304">
        <f t="shared" ca="1" si="377"/>
        <v>717.56359411019173</v>
      </c>
      <c r="M898" s="306">
        <f t="shared" ca="1" si="393"/>
        <v>-1.488196360210535</v>
      </c>
      <c r="N898" s="304">
        <f t="shared" ca="1" si="394"/>
        <v>-85.267370526794451</v>
      </c>
      <c r="P898" s="310">
        <f t="shared" ca="1" si="395"/>
        <v>23</v>
      </c>
      <c r="Q898" s="304">
        <f t="shared" ca="1" si="396"/>
        <v>0</v>
      </c>
      <c r="R898" s="306">
        <f t="shared" ca="1" si="397"/>
        <v>0</v>
      </c>
      <c r="S898" s="307">
        <f t="shared" ca="1" si="398"/>
        <v>4.9930000000000021</v>
      </c>
      <c r="T898" s="304">
        <f t="shared" ca="1" si="378"/>
        <v>48.981330000000021</v>
      </c>
      <c r="U898" s="311">
        <f t="shared" ca="1" si="379"/>
        <v>0</v>
      </c>
      <c r="V898" s="306">
        <f t="shared" ca="1" si="380"/>
        <v>1.2266488181905337</v>
      </c>
      <c r="W898" s="304">
        <f t="shared" ca="1" si="381"/>
        <v>43.112395047238962</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1.1420132836261931</v>
      </c>
      <c r="AH898" s="304">
        <f t="shared" ca="1" si="405"/>
        <v>-8.6345394991994961</v>
      </c>
    </row>
    <row r="899" spans="1:34" x14ac:dyDescent="0.2">
      <c r="A899" s="347">
        <f t="shared" ca="1" si="383"/>
        <v>1E-4</v>
      </c>
      <c r="B899" s="304">
        <f t="shared" ca="1" si="384"/>
        <v>33.4517000000019</v>
      </c>
      <c r="D899" s="306">
        <f t="shared" ca="1" si="385"/>
        <v>-0.7124042405327663</v>
      </c>
      <c r="E899" s="307">
        <f t="shared" ca="1" si="386"/>
        <v>-1.2048716192573234</v>
      </c>
      <c r="F899" s="304">
        <f t="shared" ca="1" si="387"/>
        <v>1.3997269093722646</v>
      </c>
      <c r="G899" s="306">
        <f t="shared" ca="1" si="388"/>
        <v>8.5872093753151066</v>
      </c>
      <c r="H899" s="307">
        <f t="shared" ca="1" si="389"/>
        <v>-103.7258536251861</v>
      </c>
      <c r="I899" s="304">
        <f t="shared" ca="1" si="390"/>
        <v>104.08070366369087</v>
      </c>
      <c r="J899" s="306">
        <f t="shared" ca="1" si="391"/>
        <v>717.43751684692904</v>
      </c>
      <c r="K899" s="307">
        <f t="shared" ca="1" si="392"/>
        <v>-13.461060771709382</v>
      </c>
      <c r="L899" s="304">
        <f t="shared" ca="1" si="377"/>
        <v>717.56378861853614</v>
      </c>
      <c r="M899" s="306">
        <f t="shared" ca="1" si="393"/>
        <v>-1.4881971378614718</v>
      </c>
      <c r="N899" s="304">
        <f t="shared" ca="1" si="394"/>
        <v>-85.267415082911072</v>
      </c>
      <c r="P899" s="310">
        <f t="shared" ca="1" si="395"/>
        <v>23</v>
      </c>
      <c r="Q899" s="304">
        <f t="shared" ca="1" si="396"/>
        <v>0</v>
      </c>
      <c r="R899" s="306">
        <f t="shared" ca="1" si="397"/>
        <v>0</v>
      </c>
      <c r="S899" s="307">
        <f t="shared" ca="1" si="398"/>
        <v>4.9930000000000021</v>
      </c>
      <c r="T899" s="304">
        <f t="shared" ca="1" si="378"/>
        <v>48.981330000000021</v>
      </c>
      <c r="U899" s="311">
        <f t="shared" ca="1" si="379"/>
        <v>0</v>
      </c>
      <c r="V899" s="306">
        <f t="shared" ca="1" si="380"/>
        <v>1.226650090542988</v>
      </c>
      <c r="W899" s="304">
        <f t="shared" ca="1" si="381"/>
        <v>43.112534373113661</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1.1419860084407887</v>
      </c>
      <c r="AH899" s="304">
        <f t="shared" ca="1" si="405"/>
        <v>-8.6345674038131275</v>
      </c>
    </row>
    <row r="900" spans="1:34" x14ac:dyDescent="0.2">
      <c r="A900" s="347">
        <f t="shared" ca="1" si="383"/>
        <v>1E-4</v>
      </c>
      <c r="B900" s="304">
        <f t="shared" ca="1" si="384"/>
        <v>33.451800000001903</v>
      </c>
      <c r="D900" s="306">
        <f t="shared" ca="1" si="385"/>
        <v>-0.71239985099408798</v>
      </c>
      <c r="E900" s="307">
        <f t="shared" ca="1" si="386"/>
        <v>-1.2048432561532145</v>
      </c>
      <c r="F900" s="304">
        <f t="shared" ca="1" si="387"/>
        <v>1.3997002606252096</v>
      </c>
      <c r="G900" s="306">
        <f t="shared" ca="1" si="388"/>
        <v>8.587138135330008</v>
      </c>
      <c r="H900" s="307">
        <f t="shared" ca="1" si="389"/>
        <v>-103.72597410951172</v>
      </c>
      <c r="I900" s="304">
        <f t="shared" ca="1" si="390"/>
        <v>104.0808178595957</v>
      </c>
      <c r="J900" s="306">
        <f t="shared" ca="1" si="391"/>
        <v>717.43751684692904</v>
      </c>
      <c r="K900" s="307">
        <f t="shared" ca="1" si="392"/>
        <v>-13.471433363096118</v>
      </c>
      <c r="L900" s="304">
        <f t="shared" ref="L900:L963" ca="1" si="406">SQRT(pos_x^2+pos_z^2)</f>
        <v>717.56398327699242</v>
      </c>
      <c r="M900" s="306">
        <f t="shared" ca="1" si="393"/>
        <v>-1.4881979155042506</v>
      </c>
      <c r="N900" s="304">
        <f t="shared" ca="1" si="394"/>
        <v>-85.267459638560254</v>
      </c>
      <c r="P900" s="310">
        <f t="shared" ca="1" si="395"/>
        <v>23</v>
      </c>
      <c r="Q900" s="304">
        <f t="shared" ca="1" si="396"/>
        <v>0</v>
      </c>
      <c r="R900" s="306">
        <f t="shared" ca="1" si="397"/>
        <v>0</v>
      </c>
      <c r="S900" s="307">
        <f t="shared" ca="1" si="398"/>
        <v>4.9930000000000021</v>
      </c>
      <c r="T900" s="304">
        <f t="shared" ref="T900:T963" ca="1" si="407">m*g</f>
        <v>48.981330000000021</v>
      </c>
      <c r="U900" s="311">
        <f t="shared" ref="U900:U963" ca="1" si="408">IF(pos_xz&lt;L_rampe,Poids*COS(Beta),0)</f>
        <v>0</v>
      </c>
      <c r="V900" s="306">
        <f t="shared" ref="V900:V963" ca="1" si="409">Rho_moyen*(20000-Alt_rampe-pos_z)/(20000+Alt_rampe+pos_z)</f>
        <v>1.2266513628982414</v>
      </c>
      <c r="W900" s="304">
        <f t="shared" ref="W900:W963" ca="1" si="410">1/2*Rho*Sref*Cx*vit_xz^2</f>
        <v>43.112673697127235</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1.1419587336156223</v>
      </c>
      <c r="AH900" s="304">
        <f t="shared" ca="1" si="405"/>
        <v>-8.6345953080540045</v>
      </c>
    </row>
    <row r="901" spans="1:34" x14ac:dyDescent="0.2">
      <c r="A901" s="347">
        <f t="shared" ref="A901:A964" ca="1" si="412">IF(B900+0.01&lt;=T_ini+ROUNDUP(Temps_fin_propu,0), 0.01, IF(K900&gt;0, 0.1, 0.0001))</f>
        <v>1E-4</v>
      </c>
      <c r="B901" s="304">
        <f t="shared" ref="B901:B964" ca="1" si="413">B900+pas</f>
        <v>33.451900000001906</v>
      </c>
      <c r="D901" s="306">
        <f t="shared" ref="D901:D964" ca="1" si="414">IF(AND(L900&lt;L_rampe,Poussee&lt;Poids*SIN(M900)),0,(-W900+Poussee)/m*COS(M900)-U900/m*SIN(M900))</f>
        <v>-0.71239546145117416</v>
      </c>
      <c r="E901" s="307">
        <f t="shared" ref="E901:E964" ca="1" si="415">IF(AND(L900&lt;L_rampe,Poussee&lt;Poids*SIN(M900)),0,(-W900+Poussee)/m*SIN(M900)+U900/m*COS(M900)-Poids/m)</f>
        <v>-1.2048148934280167</v>
      </c>
      <c r="F901" s="304">
        <f t="shared" ref="F901:F964" ca="1" si="416">SQRT(acc_x^2+acc_z^2)</f>
        <v>1.3996736122833047</v>
      </c>
      <c r="G901" s="306">
        <f t="shared" ref="G901:G964" ca="1" si="417">G900+acc_x*pas</f>
        <v>8.5870668957838632</v>
      </c>
      <c r="H901" s="307">
        <f t="shared" ref="H901:H964" ca="1" si="418">H900+acc_z*pas</f>
        <v>-103.72609459100107</v>
      </c>
      <c r="I901" s="304">
        <f t="shared" ref="I901:I964" ca="1" si="419">SQRT(vit_x^2+vit_z^2)</f>
        <v>104.08093205277309</v>
      </c>
      <c r="J901" s="306">
        <f t="shared" ref="J901:J964" ca="1" si="420">J900+0.5*(vit_x+G900)*pas*(K900&gt;=0)</f>
        <v>717.43751684692904</v>
      </c>
      <c r="K901" s="307">
        <f t="shared" ref="K901:K964" ca="1" si="421">K900+0.5*(vit_z+H900)*pas</f>
        <v>-13.481805966531143</v>
      </c>
      <c r="L901" s="304">
        <f t="shared" ca="1" si="406"/>
        <v>717.56417808556103</v>
      </c>
      <c r="M901" s="306">
        <f t="shared" ref="M901:M964" ca="1" si="422">IF(AND(L900&gt;L_rampe,G901&gt;0),ATAN2(G901,H901),$M$4)</f>
        <v>-1.4881986931388718</v>
      </c>
      <c r="N901" s="304">
        <f t="shared" ref="N901:N964" ca="1" si="423">DEGREES(Beta)</f>
        <v>-85.267504193742056</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4.9930000000000021</v>
      </c>
      <c r="T901" s="304">
        <f t="shared" ca="1" si="407"/>
        <v>48.981330000000021</v>
      </c>
      <c r="U901" s="311">
        <f t="shared" ca="1" si="408"/>
        <v>0</v>
      </c>
      <c r="V901" s="306">
        <f t="shared" ca="1" si="409"/>
        <v>1.226652635256293</v>
      </c>
      <c r="W901" s="304">
        <f t="shared" ca="1" si="410"/>
        <v>43.11281301927967</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1.1419314591506886</v>
      </c>
      <c r="AH901" s="304">
        <f t="shared" ref="AH901:AH964" ca="1" si="434">IF(AND(L900&lt;L_rampe,Poussee&lt;Poids*SIN(M900)), g*SIN(M900), (-W900+Poussee)/m)</f>
        <v>-8.6346232119221344</v>
      </c>
    </row>
    <row r="902" spans="1:34" x14ac:dyDescent="0.2">
      <c r="A902" s="347">
        <f t="shared" ca="1" si="412"/>
        <v>1E-4</v>
      </c>
      <c r="B902" s="304">
        <f t="shared" ca="1" si="413"/>
        <v>33.45200000000191</v>
      </c>
      <c r="D902" s="306">
        <f t="shared" ca="1" si="414"/>
        <v>-0.71239107190402462</v>
      </c>
      <c r="E902" s="307">
        <f t="shared" ca="1" si="415"/>
        <v>-1.2047865310817318</v>
      </c>
      <c r="F902" s="304">
        <f t="shared" ca="1" si="416"/>
        <v>1.3996469643465519</v>
      </c>
      <c r="G902" s="306">
        <f t="shared" ca="1" si="417"/>
        <v>8.5869956566766721</v>
      </c>
      <c r="H902" s="307">
        <f t="shared" ca="1" si="418"/>
        <v>-103.72621506965417</v>
      </c>
      <c r="I902" s="304">
        <f t="shared" ca="1" si="419"/>
        <v>104.08104624322306</v>
      </c>
      <c r="J902" s="306">
        <f t="shared" ca="1" si="420"/>
        <v>717.43751684692904</v>
      </c>
      <c r="K902" s="307">
        <f t="shared" ca="1" si="421"/>
        <v>-13.492178582014175</v>
      </c>
      <c r="L902" s="304">
        <f t="shared" ca="1" si="406"/>
        <v>717.5643730442423</v>
      </c>
      <c r="M902" s="306">
        <f t="shared" ca="1" si="422"/>
        <v>-1.4881994707653352</v>
      </c>
      <c r="N902" s="304">
        <f t="shared" ca="1" si="423"/>
        <v>-85.267548748456448</v>
      </c>
      <c r="P902" s="310">
        <f t="shared" ca="1" si="424"/>
        <v>23</v>
      </c>
      <c r="Q902" s="304">
        <f t="shared" ca="1" si="425"/>
        <v>0</v>
      </c>
      <c r="R902" s="306">
        <f t="shared" ca="1" si="426"/>
        <v>0</v>
      </c>
      <c r="S902" s="307">
        <f t="shared" ca="1" si="427"/>
        <v>4.9930000000000021</v>
      </c>
      <c r="T902" s="304">
        <f t="shared" ca="1" si="407"/>
        <v>48.981330000000021</v>
      </c>
      <c r="U902" s="311">
        <f t="shared" ca="1" si="408"/>
        <v>0</v>
      </c>
      <c r="V902" s="306">
        <f t="shared" ca="1" si="409"/>
        <v>1.2266539076171434</v>
      </c>
      <c r="W902" s="304">
        <f t="shared" ca="1" si="410"/>
        <v>43.112952339570995</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1.1419041850459877</v>
      </c>
      <c r="AH902" s="304">
        <f t="shared" ca="1" si="434"/>
        <v>-8.6346511154175154</v>
      </c>
    </row>
    <row r="903" spans="1:34" x14ac:dyDescent="0.2">
      <c r="A903" s="347">
        <f t="shared" ca="1" si="412"/>
        <v>1E-4</v>
      </c>
      <c r="B903" s="304">
        <f t="shared" ca="1" si="413"/>
        <v>33.452100000001913</v>
      </c>
      <c r="D903" s="306">
        <f t="shared" ca="1" si="414"/>
        <v>-0.71238668235264113</v>
      </c>
      <c r="E903" s="307">
        <f t="shared" ca="1" si="415"/>
        <v>-1.2047581691143563</v>
      </c>
      <c r="F903" s="304">
        <f t="shared" ca="1" si="416"/>
        <v>1.3996203168149493</v>
      </c>
      <c r="G903" s="306">
        <f t="shared" ca="1" si="417"/>
        <v>8.5869244180084365</v>
      </c>
      <c r="H903" s="307">
        <f t="shared" ca="1" si="418"/>
        <v>-103.72633554547109</v>
      </c>
      <c r="I903" s="304">
        <f t="shared" ca="1" si="419"/>
        <v>104.08116043094566</v>
      </c>
      <c r="J903" s="306">
        <f t="shared" ca="1" si="420"/>
        <v>717.43751684692904</v>
      </c>
      <c r="K903" s="307">
        <f t="shared" ca="1" si="421"/>
        <v>-13.502551209544931</v>
      </c>
      <c r="L903" s="304">
        <f t="shared" ca="1" si="406"/>
        <v>717.5645681530367</v>
      </c>
      <c r="M903" s="306">
        <f t="shared" ca="1" si="422"/>
        <v>-1.4882002483836412</v>
      </c>
      <c r="N903" s="304">
        <f t="shared" ca="1" si="423"/>
        <v>-85.267593302703446</v>
      </c>
      <c r="P903" s="310">
        <f t="shared" ca="1" si="424"/>
        <v>23</v>
      </c>
      <c r="Q903" s="304">
        <f t="shared" ca="1" si="425"/>
        <v>0</v>
      </c>
      <c r="R903" s="306">
        <f t="shared" ca="1" si="426"/>
        <v>0</v>
      </c>
      <c r="S903" s="307">
        <f t="shared" ca="1" si="427"/>
        <v>4.9930000000000021</v>
      </c>
      <c r="T903" s="304">
        <f t="shared" ca="1" si="407"/>
        <v>48.981330000000021</v>
      </c>
      <c r="U903" s="311">
        <f t="shared" ca="1" si="408"/>
        <v>0</v>
      </c>
      <c r="V903" s="306">
        <f t="shared" ca="1" si="409"/>
        <v>1.2266551799807919</v>
      </c>
      <c r="W903" s="304">
        <f t="shared" ca="1" si="410"/>
        <v>43.11309165800121</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1.1418769113015177</v>
      </c>
      <c r="AH903" s="304">
        <f t="shared" ca="1" si="434"/>
        <v>-8.634679018540151</v>
      </c>
    </row>
    <row r="904" spans="1:34" x14ac:dyDescent="0.2">
      <c r="A904" s="347">
        <f t="shared" ca="1" si="412"/>
        <v>1E-4</v>
      </c>
      <c r="B904" s="304">
        <f t="shared" ca="1" si="413"/>
        <v>33.452200000001916</v>
      </c>
      <c r="D904" s="306">
        <f t="shared" ca="1" si="414"/>
        <v>-0.7123822927970237</v>
      </c>
      <c r="E904" s="307">
        <f t="shared" ca="1" si="415"/>
        <v>-1.2047298075258865</v>
      </c>
      <c r="F904" s="304">
        <f t="shared" ca="1" si="416"/>
        <v>1.3995936696884936</v>
      </c>
      <c r="G904" s="306">
        <f t="shared" ca="1" si="417"/>
        <v>8.5868531797791565</v>
      </c>
      <c r="H904" s="307">
        <f t="shared" ca="1" si="418"/>
        <v>-103.72645601845184</v>
      </c>
      <c r="I904" s="304">
        <f t="shared" ca="1" si="419"/>
        <v>104.08127461594091</v>
      </c>
      <c r="J904" s="306">
        <f t="shared" ca="1" si="420"/>
        <v>717.43751684692904</v>
      </c>
      <c r="K904" s="307">
        <f t="shared" ca="1" si="421"/>
        <v>-13.512923849123128</v>
      </c>
      <c r="L904" s="304">
        <f t="shared" ca="1" si="406"/>
        <v>717.56476341194445</v>
      </c>
      <c r="M904" s="306">
        <f t="shared" ca="1" si="422"/>
        <v>-1.4882010259937897</v>
      </c>
      <c r="N904" s="304">
        <f t="shared" ca="1" si="423"/>
        <v>-85.267637856483063</v>
      </c>
      <c r="P904" s="310">
        <f t="shared" ca="1" si="424"/>
        <v>23</v>
      </c>
      <c r="Q904" s="304">
        <f t="shared" ca="1" si="425"/>
        <v>0</v>
      </c>
      <c r="R904" s="306">
        <f t="shared" ca="1" si="426"/>
        <v>0</v>
      </c>
      <c r="S904" s="307">
        <f t="shared" ca="1" si="427"/>
        <v>4.9930000000000021</v>
      </c>
      <c r="T904" s="304">
        <f t="shared" ca="1" si="407"/>
        <v>48.981330000000021</v>
      </c>
      <c r="U904" s="311">
        <f t="shared" ca="1" si="408"/>
        <v>0</v>
      </c>
      <c r="V904" s="306">
        <f t="shared" ca="1" si="409"/>
        <v>1.2266564523472392</v>
      </c>
      <c r="W904" s="304">
        <f t="shared" ca="1" si="410"/>
        <v>43.113230974570349</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1.1418496379172787</v>
      </c>
      <c r="AH904" s="304">
        <f t="shared" ca="1" si="434"/>
        <v>-8.6347069212900447</v>
      </c>
    </row>
    <row r="905" spans="1:34" x14ac:dyDescent="0.2">
      <c r="A905" s="347">
        <f t="shared" ca="1" si="412"/>
        <v>1E-4</v>
      </c>
      <c r="B905" s="304">
        <f t="shared" ca="1" si="413"/>
        <v>33.452300000001919</v>
      </c>
      <c r="D905" s="306">
        <f t="shared" ca="1" si="414"/>
        <v>-0.71237790323717409</v>
      </c>
      <c r="E905" s="307">
        <f t="shared" ca="1" si="415"/>
        <v>-1.2047014463163208</v>
      </c>
      <c r="F905" s="304">
        <f t="shared" ca="1" si="416"/>
        <v>1.3995670229671846</v>
      </c>
      <c r="G905" s="306">
        <f t="shared" ca="1" si="417"/>
        <v>8.586781941988832</v>
      </c>
      <c r="H905" s="307">
        <f t="shared" ca="1" si="418"/>
        <v>-103.72657648859648</v>
      </c>
      <c r="I905" s="304">
        <f t="shared" ca="1" si="419"/>
        <v>104.08138879820888</v>
      </c>
      <c r="J905" s="306">
        <f t="shared" ca="1" si="420"/>
        <v>717.43751684692904</v>
      </c>
      <c r="K905" s="307">
        <f t="shared" ca="1" si="421"/>
        <v>-13.523296500748481</v>
      </c>
      <c r="L905" s="304">
        <f t="shared" ca="1" si="406"/>
        <v>717.56495882096613</v>
      </c>
      <c r="M905" s="306">
        <f t="shared" ca="1" si="422"/>
        <v>-1.4882018035957809</v>
      </c>
      <c r="N905" s="304">
        <f t="shared" ca="1" si="423"/>
        <v>-85.267682409795313</v>
      </c>
      <c r="P905" s="310">
        <f t="shared" ca="1" si="424"/>
        <v>23</v>
      </c>
      <c r="Q905" s="304">
        <f t="shared" ca="1" si="425"/>
        <v>0</v>
      </c>
      <c r="R905" s="306">
        <f t="shared" ca="1" si="426"/>
        <v>0</v>
      </c>
      <c r="S905" s="307">
        <f t="shared" ca="1" si="427"/>
        <v>4.9930000000000021</v>
      </c>
      <c r="T905" s="304">
        <f t="shared" ca="1" si="407"/>
        <v>48.981330000000021</v>
      </c>
      <c r="U905" s="311">
        <f t="shared" ca="1" si="408"/>
        <v>0</v>
      </c>
      <c r="V905" s="306">
        <f t="shared" ca="1" si="409"/>
        <v>1.2266577247164847</v>
      </c>
      <c r="W905" s="304">
        <f t="shared" ca="1" si="410"/>
        <v>43.113370289278436</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1.1418223648932617</v>
      </c>
      <c r="AH905" s="304">
        <f t="shared" ca="1" si="434"/>
        <v>-8.6347348236672001</v>
      </c>
    </row>
    <row r="906" spans="1:34" x14ac:dyDescent="0.2">
      <c r="A906" s="347">
        <f t="shared" ca="1" si="412"/>
        <v>1E-4</v>
      </c>
      <c r="B906" s="304">
        <f t="shared" ca="1" si="413"/>
        <v>33.452400000001923</v>
      </c>
      <c r="D906" s="306">
        <f t="shared" ca="1" si="414"/>
        <v>-0.71237351367309254</v>
      </c>
      <c r="E906" s="307">
        <f t="shared" ca="1" si="415"/>
        <v>-1.2046730854856484</v>
      </c>
      <c r="F906" s="304">
        <f t="shared" ca="1" si="416"/>
        <v>1.3995403766510133</v>
      </c>
      <c r="G906" s="306">
        <f t="shared" ca="1" si="417"/>
        <v>8.5867107046374649</v>
      </c>
      <c r="H906" s="307">
        <f t="shared" ca="1" si="418"/>
        <v>-103.72669695590503</v>
      </c>
      <c r="I906" s="304">
        <f t="shared" ca="1" si="419"/>
        <v>104.08150297774958</v>
      </c>
      <c r="J906" s="306">
        <f t="shared" ca="1" si="420"/>
        <v>717.43751684692904</v>
      </c>
      <c r="K906" s="307">
        <f t="shared" ca="1" si="421"/>
        <v>-13.533669164420706</v>
      </c>
      <c r="L906" s="304">
        <f t="shared" ca="1" si="406"/>
        <v>717.56515438010194</v>
      </c>
      <c r="M906" s="306">
        <f t="shared" ca="1" si="422"/>
        <v>-1.4882025811896149</v>
      </c>
      <c r="N906" s="304">
        <f t="shared" ca="1" si="423"/>
        <v>-85.267726962640168</v>
      </c>
      <c r="P906" s="310">
        <f t="shared" ca="1" si="424"/>
        <v>23</v>
      </c>
      <c r="Q906" s="304">
        <f t="shared" ca="1" si="425"/>
        <v>0</v>
      </c>
      <c r="R906" s="306">
        <f t="shared" ca="1" si="426"/>
        <v>0</v>
      </c>
      <c r="S906" s="307">
        <f t="shared" ca="1" si="427"/>
        <v>4.9930000000000021</v>
      </c>
      <c r="T906" s="304">
        <f t="shared" ca="1" si="407"/>
        <v>48.981330000000021</v>
      </c>
      <c r="U906" s="311">
        <f t="shared" ca="1" si="408"/>
        <v>0</v>
      </c>
      <c r="V906" s="306">
        <f t="shared" ca="1" si="409"/>
        <v>1.2266589970885289</v>
      </c>
      <c r="W906" s="304">
        <f t="shared" ca="1" si="410"/>
        <v>43.113509602125468</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1.1417950922294615</v>
      </c>
      <c r="AH906" s="304">
        <f t="shared" ca="1" si="434"/>
        <v>-8.6347627256716244</v>
      </c>
    </row>
    <row r="907" spans="1:34" x14ac:dyDescent="0.2">
      <c r="A907" s="347">
        <f t="shared" ca="1" si="412"/>
        <v>1E-4</v>
      </c>
      <c r="B907" s="304">
        <f t="shared" ca="1" si="413"/>
        <v>33.452500000001926</v>
      </c>
      <c r="D907" s="306">
        <f t="shared" ca="1" si="414"/>
        <v>-0.71236912410478037</v>
      </c>
      <c r="E907" s="307">
        <f t="shared" ca="1" si="415"/>
        <v>-1.2046447250338748</v>
      </c>
      <c r="F907" s="304">
        <f t="shared" ca="1" si="416"/>
        <v>1.3995137307399852</v>
      </c>
      <c r="G907" s="306">
        <f t="shared" ca="1" si="417"/>
        <v>8.586639467725055</v>
      </c>
      <c r="H907" s="307">
        <f t="shared" ca="1" si="418"/>
        <v>-103.72681742037753</v>
      </c>
      <c r="I907" s="304">
        <f t="shared" ca="1" si="419"/>
        <v>104.08161715456303</v>
      </c>
      <c r="J907" s="306">
        <f t="shared" ca="1" si="420"/>
        <v>717.43751684692904</v>
      </c>
      <c r="K907" s="307">
        <f t="shared" ca="1" si="421"/>
        <v>-13.544041840139521</v>
      </c>
      <c r="L907" s="304">
        <f t="shared" ca="1" si="406"/>
        <v>717.56535008935259</v>
      </c>
      <c r="M907" s="306">
        <f t="shared" ca="1" si="422"/>
        <v>-1.4882033587752916</v>
      </c>
      <c r="N907" s="304">
        <f t="shared" ca="1" si="423"/>
        <v>-85.267771515017657</v>
      </c>
      <c r="P907" s="310">
        <f t="shared" ca="1" si="424"/>
        <v>23</v>
      </c>
      <c r="Q907" s="304">
        <f t="shared" ca="1" si="425"/>
        <v>0</v>
      </c>
      <c r="R907" s="306">
        <f t="shared" ca="1" si="426"/>
        <v>0</v>
      </c>
      <c r="S907" s="307">
        <f t="shared" ca="1" si="427"/>
        <v>4.9930000000000021</v>
      </c>
      <c r="T907" s="304">
        <f t="shared" ca="1" si="407"/>
        <v>48.981330000000021</v>
      </c>
      <c r="U907" s="311">
        <f t="shared" ca="1" si="408"/>
        <v>0</v>
      </c>
      <c r="V907" s="306">
        <f t="shared" ca="1" si="409"/>
        <v>1.2266602694633713</v>
      </c>
      <c r="W907" s="304">
        <f t="shared" ca="1" si="410"/>
        <v>43.113648913111447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1.1417678199258816</v>
      </c>
      <c r="AH907" s="304">
        <f t="shared" ca="1" si="434"/>
        <v>-8.6347906273033139</v>
      </c>
    </row>
    <row r="908" spans="1:34" x14ac:dyDescent="0.2">
      <c r="A908" s="347">
        <f t="shared" ca="1" si="412"/>
        <v>1E-4</v>
      </c>
      <c r="B908" s="304">
        <f t="shared" ca="1" si="413"/>
        <v>33.452600000001929</v>
      </c>
      <c r="D908" s="306">
        <f t="shared" ca="1" si="414"/>
        <v>-0.71236473453223947</v>
      </c>
      <c r="E908" s="307">
        <f t="shared" ca="1" si="415"/>
        <v>-1.2046163649609944</v>
      </c>
      <c r="F908" s="304">
        <f t="shared" ca="1" si="416"/>
        <v>1.3994870852340968</v>
      </c>
      <c r="G908" s="306">
        <f t="shared" ca="1" si="417"/>
        <v>8.5865682312516025</v>
      </c>
      <c r="H908" s="307">
        <f t="shared" ca="1" si="418"/>
        <v>-103.72693788201403</v>
      </c>
      <c r="I908" s="304">
        <f t="shared" ca="1" si="419"/>
        <v>104.0817313286493</v>
      </c>
      <c r="J908" s="306">
        <f t="shared" ca="1" si="420"/>
        <v>717.43751684692904</v>
      </c>
      <c r="K908" s="307">
        <f t="shared" ca="1" si="421"/>
        <v>-13.55441452790464</v>
      </c>
      <c r="L908" s="304">
        <f t="shared" ca="1" si="406"/>
        <v>717.56554594871807</v>
      </c>
      <c r="M908" s="306">
        <f t="shared" ca="1" si="422"/>
        <v>-1.4882041363528116</v>
      </c>
      <c r="N908" s="304">
        <f t="shared" ca="1" si="423"/>
        <v>-85.267816066927793</v>
      </c>
      <c r="P908" s="310">
        <f t="shared" ca="1" si="424"/>
        <v>23</v>
      </c>
      <c r="Q908" s="304">
        <f t="shared" ca="1" si="425"/>
        <v>0</v>
      </c>
      <c r="R908" s="306">
        <f t="shared" ca="1" si="426"/>
        <v>0</v>
      </c>
      <c r="S908" s="307">
        <f t="shared" ca="1" si="427"/>
        <v>4.9930000000000021</v>
      </c>
      <c r="T908" s="304">
        <f t="shared" ca="1" si="407"/>
        <v>48.981330000000021</v>
      </c>
      <c r="U908" s="311">
        <f t="shared" ca="1" si="408"/>
        <v>0</v>
      </c>
      <c r="V908" s="306">
        <f t="shared" ca="1" si="409"/>
        <v>1.2266615418410118</v>
      </c>
      <c r="W908" s="304">
        <f t="shared" ca="1" si="410"/>
        <v>43.113788222236408</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1.141740547982522</v>
      </c>
      <c r="AH908" s="304">
        <f t="shared" ca="1" si="434"/>
        <v>-8.6348185285622723</v>
      </c>
    </row>
    <row r="909" spans="1:34" x14ac:dyDescent="0.2">
      <c r="A909" s="347">
        <f t="shared" ca="1" si="412"/>
        <v>1E-4</v>
      </c>
      <c r="B909" s="304">
        <f t="shared" ca="1" si="413"/>
        <v>33.452700000001933</v>
      </c>
      <c r="D909" s="306">
        <f t="shared" ca="1" si="414"/>
        <v>-0.71236034495546807</v>
      </c>
      <c r="E909" s="307">
        <f t="shared" ca="1" si="415"/>
        <v>-1.2045880052670022</v>
      </c>
      <c r="F909" s="304">
        <f t="shared" ca="1" si="416"/>
        <v>1.3994604401333426</v>
      </c>
      <c r="G909" s="306">
        <f t="shared" ca="1" si="417"/>
        <v>8.5864969952171073</v>
      </c>
      <c r="H909" s="307">
        <f t="shared" ca="1" si="418"/>
        <v>-103.72705834081455</v>
      </c>
      <c r="I909" s="304">
        <f t="shared" ca="1" si="419"/>
        <v>104.0818455000084</v>
      </c>
      <c r="J909" s="306">
        <f t="shared" ca="1" si="420"/>
        <v>717.43751684692904</v>
      </c>
      <c r="K909" s="307">
        <f t="shared" ca="1" si="421"/>
        <v>-13.564787227715781</v>
      </c>
      <c r="L909" s="304">
        <f t="shared" ca="1" si="406"/>
        <v>717.56574195819917</v>
      </c>
      <c r="M909" s="306">
        <f t="shared" ca="1" si="422"/>
        <v>-1.4882049139221747</v>
      </c>
      <c r="N909" s="304">
        <f t="shared" ca="1" si="423"/>
        <v>-85.267860618370577</v>
      </c>
      <c r="P909" s="310">
        <f t="shared" ca="1" si="424"/>
        <v>23</v>
      </c>
      <c r="Q909" s="304">
        <f t="shared" ca="1" si="425"/>
        <v>0</v>
      </c>
      <c r="R909" s="306">
        <f t="shared" ca="1" si="426"/>
        <v>0</v>
      </c>
      <c r="S909" s="307">
        <f t="shared" ca="1" si="427"/>
        <v>4.9930000000000021</v>
      </c>
      <c r="T909" s="304">
        <f t="shared" ca="1" si="407"/>
        <v>48.981330000000021</v>
      </c>
      <c r="U909" s="311">
        <f t="shared" ca="1" si="408"/>
        <v>0</v>
      </c>
      <c r="V909" s="306">
        <f t="shared" ca="1" si="409"/>
        <v>1.2266628142214508</v>
      </c>
      <c r="W909" s="304">
        <f t="shared" ca="1" si="410"/>
        <v>43.113927529500351</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1.1417132763993738</v>
      </c>
      <c r="AH909" s="304">
        <f t="shared" ca="1" si="434"/>
        <v>-8.6348464294485066</v>
      </c>
    </row>
    <row r="910" spans="1:34" x14ac:dyDescent="0.2">
      <c r="A910" s="347">
        <f t="shared" ca="1" si="412"/>
        <v>1E-4</v>
      </c>
      <c r="B910" s="304">
        <f t="shared" ca="1" si="413"/>
        <v>33.452800000001936</v>
      </c>
      <c r="D910" s="306">
        <f t="shared" ca="1" si="414"/>
        <v>-0.71235595537446739</v>
      </c>
      <c r="E910" s="307">
        <f t="shared" ca="1" si="415"/>
        <v>-1.2045596459519032</v>
      </c>
      <c r="F910" s="304">
        <f t="shared" ca="1" si="416"/>
        <v>1.3994337954377281</v>
      </c>
      <c r="G910" s="306">
        <f t="shared" ca="1" si="417"/>
        <v>8.5864257596215694</v>
      </c>
      <c r="H910" s="307">
        <f t="shared" ca="1" si="418"/>
        <v>-103.72717879677914</v>
      </c>
      <c r="I910" s="304">
        <f t="shared" ca="1" si="419"/>
        <v>104.08195966864038</v>
      </c>
      <c r="J910" s="306">
        <f t="shared" ca="1" si="420"/>
        <v>717.43751684692904</v>
      </c>
      <c r="K910" s="307">
        <f t="shared" ca="1" si="421"/>
        <v>-13.575159939572661</v>
      </c>
      <c r="L910" s="304">
        <f t="shared" ca="1" si="406"/>
        <v>717.56593811779601</v>
      </c>
      <c r="M910" s="306">
        <f t="shared" ca="1" si="422"/>
        <v>-1.488205691483381</v>
      </c>
      <c r="N910" s="304">
        <f t="shared" ca="1" si="423"/>
        <v>-85.267905169346008</v>
      </c>
      <c r="P910" s="310">
        <f t="shared" ca="1" si="424"/>
        <v>23</v>
      </c>
      <c r="Q910" s="304">
        <f t="shared" ca="1" si="425"/>
        <v>0</v>
      </c>
      <c r="R910" s="306">
        <f t="shared" ca="1" si="426"/>
        <v>0</v>
      </c>
      <c r="S910" s="307">
        <f t="shared" ca="1" si="427"/>
        <v>4.9930000000000021</v>
      </c>
      <c r="T910" s="304">
        <f t="shared" ca="1" si="407"/>
        <v>48.981330000000021</v>
      </c>
      <c r="U910" s="311">
        <f t="shared" ca="1" si="408"/>
        <v>0</v>
      </c>
      <c r="V910" s="306">
        <f t="shared" ca="1" si="409"/>
        <v>1.2266640866046885</v>
      </c>
      <c r="W910" s="304">
        <f t="shared" ca="1" si="410"/>
        <v>43.114066834903333</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1.1416860051764388</v>
      </c>
      <c r="AH910" s="304">
        <f t="shared" ca="1" si="434"/>
        <v>-8.6348743299620132</v>
      </c>
    </row>
    <row r="911" spans="1:34" x14ac:dyDescent="0.2">
      <c r="A911" s="347">
        <f t="shared" ca="1" si="412"/>
        <v>1E-4</v>
      </c>
      <c r="B911" s="304">
        <f t="shared" ca="1" si="413"/>
        <v>33.452900000001939</v>
      </c>
      <c r="D911" s="306">
        <f t="shared" ca="1" si="414"/>
        <v>-0.71235156578924042</v>
      </c>
      <c r="E911" s="307">
        <f t="shared" ca="1" si="415"/>
        <v>-1.2045312870156781</v>
      </c>
      <c r="F911" s="304">
        <f t="shared" ca="1" si="416"/>
        <v>1.3994071511472379</v>
      </c>
      <c r="G911" s="306">
        <f t="shared" ca="1" si="417"/>
        <v>8.5863545244649906</v>
      </c>
      <c r="H911" s="307">
        <f t="shared" ca="1" si="418"/>
        <v>-103.72729924990784</v>
      </c>
      <c r="I911" s="304">
        <f t="shared" ca="1" si="419"/>
        <v>104.08207383454527</v>
      </c>
      <c r="J911" s="306">
        <f t="shared" ca="1" si="420"/>
        <v>717.43751684692904</v>
      </c>
      <c r="K911" s="307">
        <f t="shared" ca="1" si="421"/>
        <v>-13.585532663474995</v>
      </c>
      <c r="L911" s="304">
        <f t="shared" ca="1" si="406"/>
        <v>717.56613442750904</v>
      </c>
      <c r="M911" s="306">
        <f t="shared" ca="1" si="422"/>
        <v>-1.4882064690364307</v>
      </c>
      <c r="N911" s="304">
        <f t="shared" ca="1" si="423"/>
        <v>-85.267949719854116</v>
      </c>
      <c r="P911" s="310">
        <f t="shared" ca="1" si="424"/>
        <v>23</v>
      </c>
      <c r="Q911" s="304">
        <f t="shared" ca="1" si="425"/>
        <v>0</v>
      </c>
      <c r="R911" s="306">
        <f t="shared" ca="1" si="426"/>
        <v>0</v>
      </c>
      <c r="S911" s="307">
        <f t="shared" ca="1" si="427"/>
        <v>4.9930000000000021</v>
      </c>
      <c r="T911" s="304">
        <f t="shared" ca="1" si="407"/>
        <v>48.981330000000021</v>
      </c>
      <c r="U911" s="311">
        <f t="shared" ca="1" si="408"/>
        <v>0</v>
      </c>
      <c r="V911" s="306">
        <f t="shared" ca="1" si="409"/>
        <v>1.2266653589907239</v>
      </c>
      <c r="W911" s="304">
        <f t="shared" ca="1" si="410"/>
        <v>43.114206138445319</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1.1416587343137081</v>
      </c>
      <c r="AH911" s="304">
        <f t="shared" ca="1" si="434"/>
        <v>-8.6349022301028064</v>
      </c>
    </row>
    <row r="912" spans="1:34" x14ac:dyDescent="0.2">
      <c r="A912" s="347">
        <f t="shared" ca="1" si="412"/>
        <v>1E-4</v>
      </c>
      <c r="B912" s="304">
        <f t="shared" ca="1" si="413"/>
        <v>33.453000000001943</v>
      </c>
      <c r="D912" s="306">
        <f t="shared" ca="1" si="414"/>
        <v>-0.71234717619978594</v>
      </c>
      <c r="E912" s="307">
        <f t="shared" ca="1" si="415"/>
        <v>-1.2045029284583393</v>
      </c>
      <c r="F912" s="304">
        <f t="shared" ca="1" si="416"/>
        <v>1.3993805072618826</v>
      </c>
      <c r="G912" s="306">
        <f t="shared" ca="1" si="417"/>
        <v>8.5862832897473709</v>
      </c>
      <c r="H912" s="307">
        <f t="shared" ca="1" si="418"/>
        <v>-103.72741970020068</v>
      </c>
      <c r="I912" s="304">
        <f t="shared" ca="1" si="419"/>
        <v>104.08218799772311</v>
      </c>
      <c r="J912" s="306">
        <f t="shared" ca="1" si="420"/>
        <v>717.43751684692904</v>
      </c>
      <c r="K912" s="307">
        <f t="shared" ca="1" si="421"/>
        <v>-13.595905399422501</v>
      </c>
      <c r="L912" s="304">
        <f t="shared" ca="1" si="406"/>
        <v>717.56633088733872</v>
      </c>
      <c r="M912" s="306">
        <f t="shared" ca="1" si="422"/>
        <v>-1.4882072465813241</v>
      </c>
      <c r="N912" s="304">
        <f t="shared" ca="1" si="423"/>
        <v>-85.267994269894885</v>
      </c>
      <c r="P912" s="310">
        <f t="shared" ca="1" si="424"/>
        <v>23</v>
      </c>
      <c r="Q912" s="304">
        <f t="shared" ca="1" si="425"/>
        <v>0</v>
      </c>
      <c r="R912" s="306">
        <f t="shared" ca="1" si="426"/>
        <v>0</v>
      </c>
      <c r="S912" s="307">
        <f t="shared" ca="1" si="427"/>
        <v>4.9930000000000021</v>
      </c>
      <c r="T912" s="304">
        <f t="shared" ca="1" si="407"/>
        <v>48.981330000000021</v>
      </c>
      <c r="U912" s="311">
        <f t="shared" ca="1" si="408"/>
        <v>0</v>
      </c>
      <c r="V912" s="306">
        <f t="shared" ca="1" si="409"/>
        <v>1.226666631379558</v>
      </c>
      <c r="W912" s="304">
        <f t="shared" ca="1" si="410"/>
        <v>43.11434544012635</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1.1416314638111835</v>
      </c>
      <c r="AH912" s="304">
        <f t="shared" ca="1" si="434"/>
        <v>-8.6349301298708792</v>
      </c>
    </row>
    <row r="913" spans="1:34" x14ac:dyDescent="0.2">
      <c r="A913" s="347">
        <f t="shared" ca="1" si="412"/>
        <v>1E-4</v>
      </c>
      <c r="B913" s="304">
        <f t="shared" ca="1" si="413"/>
        <v>33.453100000001946</v>
      </c>
      <c r="D913" s="306">
        <f t="shared" ca="1" si="414"/>
        <v>-0.71234278660610439</v>
      </c>
      <c r="E913" s="307">
        <f t="shared" ca="1" si="415"/>
        <v>-1.204474570279876</v>
      </c>
      <c r="F913" s="304">
        <f t="shared" ca="1" si="416"/>
        <v>1.3993538637816534</v>
      </c>
      <c r="G913" s="306">
        <f t="shared" ca="1" si="417"/>
        <v>8.5862120554687102</v>
      </c>
      <c r="H913" s="307">
        <f t="shared" ca="1" si="418"/>
        <v>-103.72754014765771</v>
      </c>
      <c r="I913" s="304">
        <f t="shared" ca="1" si="419"/>
        <v>104.08230215817392</v>
      </c>
      <c r="J913" s="306">
        <f t="shared" ca="1" si="420"/>
        <v>717.43751684692904</v>
      </c>
      <c r="K913" s="307">
        <f t="shared" ca="1" si="421"/>
        <v>-13.606278147414894</v>
      </c>
      <c r="L913" s="304">
        <f t="shared" ca="1" si="406"/>
        <v>717.56652749728539</v>
      </c>
      <c r="M913" s="306">
        <f t="shared" ca="1" si="422"/>
        <v>-1.4882080241180609</v>
      </c>
      <c r="N913" s="304">
        <f t="shared" ca="1" si="423"/>
        <v>-85.268038819468316</v>
      </c>
      <c r="P913" s="310">
        <f t="shared" ca="1" si="424"/>
        <v>23</v>
      </c>
      <c r="Q913" s="304">
        <f t="shared" ca="1" si="425"/>
        <v>0</v>
      </c>
      <c r="R913" s="306">
        <f t="shared" ca="1" si="426"/>
        <v>0</v>
      </c>
      <c r="S913" s="307">
        <f t="shared" ca="1" si="427"/>
        <v>4.9930000000000021</v>
      </c>
      <c r="T913" s="304">
        <f t="shared" ca="1" si="407"/>
        <v>48.981330000000021</v>
      </c>
      <c r="U913" s="311">
        <f t="shared" ca="1" si="408"/>
        <v>0</v>
      </c>
      <c r="V913" s="306">
        <f t="shared" ca="1" si="409"/>
        <v>1.2266679037711901</v>
      </c>
      <c r="W913" s="304">
        <f t="shared" ca="1" si="410"/>
        <v>43.114484739946427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1.1416041936688615</v>
      </c>
      <c r="AH913" s="304">
        <f t="shared" ca="1" si="434"/>
        <v>-8.6349580292662385</v>
      </c>
    </row>
    <row r="914" spans="1:34" x14ac:dyDescent="0.2">
      <c r="A914" s="347">
        <f t="shared" ca="1" si="412"/>
        <v>1E-4</v>
      </c>
      <c r="B914" s="304">
        <f t="shared" ca="1" si="413"/>
        <v>33.453200000001949</v>
      </c>
      <c r="D914" s="306">
        <f t="shared" ca="1" si="414"/>
        <v>-0.71233839700819912</v>
      </c>
      <c r="E914" s="307">
        <f t="shared" ca="1" si="415"/>
        <v>-1.2044462124802884</v>
      </c>
      <c r="F914" s="304">
        <f t="shared" ca="1" si="416"/>
        <v>1.3993272207065519</v>
      </c>
      <c r="G914" s="306">
        <f t="shared" ca="1" si="417"/>
        <v>8.5861408216290087</v>
      </c>
      <c r="H914" s="307">
        <f t="shared" ca="1" si="418"/>
        <v>-103.72766059227895</v>
      </c>
      <c r="I914" s="304">
        <f t="shared" ca="1" si="419"/>
        <v>104.08241631589779</v>
      </c>
      <c r="J914" s="306">
        <f t="shared" ca="1" si="420"/>
        <v>717.43751684692904</v>
      </c>
      <c r="K914" s="307">
        <f t="shared" ca="1" si="421"/>
        <v>-13.616650907451891</v>
      </c>
      <c r="L914" s="304">
        <f t="shared" ca="1" si="406"/>
        <v>717.56672425734951</v>
      </c>
      <c r="M914" s="306">
        <f t="shared" ca="1" si="422"/>
        <v>-1.4882088016466413</v>
      </c>
      <c r="N914" s="304">
        <f t="shared" ca="1" si="423"/>
        <v>-85.268083368574423</v>
      </c>
      <c r="P914" s="310">
        <f t="shared" ca="1" si="424"/>
        <v>23</v>
      </c>
      <c r="Q914" s="304">
        <f t="shared" ca="1" si="425"/>
        <v>0</v>
      </c>
      <c r="R914" s="306">
        <f t="shared" ca="1" si="426"/>
        <v>0</v>
      </c>
      <c r="S914" s="307">
        <f t="shared" ca="1" si="427"/>
        <v>4.9930000000000021</v>
      </c>
      <c r="T914" s="304">
        <f t="shared" ca="1" si="407"/>
        <v>48.981330000000021</v>
      </c>
      <c r="U914" s="311">
        <f t="shared" ca="1" si="408"/>
        <v>0</v>
      </c>
      <c r="V914" s="306">
        <f t="shared" ca="1" si="409"/>
        <v>1.2266691761656203</v>
      </c>
      <c r="W914" s="304">
        <f t="shared" ca="1" si="410"/>
        <v>43.1146240379056</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1.1415769238867384</v>
      </c>
      <c r="AH914" s="304">
        <f t="shared" ca="1" si="434"/>
        <v>-8.6349859282888861</v>
      </c>
    </row>
    <row r="915" spans="1:34" x14ac:dyDescent="0.2">
      <c r="A915" s="347">
        <f t="shared" ca="1" si="412"/>
        <v>1E-4</v>
      </c>
      <c r="B915" s="304">
        <f t="shared" ca="1" si="413"/>
        <v>33.453300000001953</v>
      </c>
      <c r="D915" s="306">
        <f t="shared" ca="1" si="414"/>
        <v>-0.71233400740607089</v>
      </c>
      <c r="E915" s="307">
        <f t="shared" ca="1" si="415"/>
        <v>-1.2044178550595657</v>
      </c>
      <c r="F915" s="304">
        <f t="shared" ca="1" si="416"/>
        <v>1.3993005780365693</v>
      </c>
      <c r="G915" s="306">
        <f t="shared" ca="1" si="417"/>
        <v>8.586069588228268</v>
      </c>
      <c r="H915" s="307">
        <f t="shared" ca="1" si="418"/>
        <v>-103.72778103406446</v>
      </c>
      <c r="I915" s="304">
        <f t="shared" ca="1" si="419"/>
        <v>104.0825304708947</v>
      </c>
      <c r="J915" s="306">
        <f t="shared" ca="1" si="420"/>
        <v>717.43751684692904</v>
      </c>
      <c r="K915" s="307">
        <f t="shared" ca="1" si="421"/>
        <v>-13.627023679533208</v>
      </c>
      <c r="L915" s="304">
        <f t="shared" ca="1" si="406"/>
        <v>717.5669211675314</v>
      </c>
      <c r="M915" s="306">
        <f t="shared" ca="1" si="422"/>
        <v>-1.4882095791670658</v>
      </c>
      <c r="N915" s="304">
        <f t="shared" ca="1" si="423"/>
        <v>-85.268127917213235</v>
      </c>
      <c r="P915" s="310">
        <f t="shared" ca="1" si="424"/>
        <v>23</v>
      </c>
      <c r="Q915" s="304">
        <f t="shared" ca="1" si="425"/>
        <v>0</v>
      </c>
      <c r="R915" s="306">
        <f t="shared" ca="1" si="426"/>
        <v>0</v>
      </c>
      <c r="S915" s="307">
        <f t="shared" ca="1" si="427"/>
        <v>4.9930000000000021</v>
      </c>
      <c r="T915" s="304">
        <f t="shared" ca="1" si="407"/>
        <v>48.981330000000021</v>
      </c>
      <c r="U915" s="311">
        <f t="shared" ca="1" si="408"/>
        <v>0</v>
      </c>
      <c r="V915" s="306">
        <f t="shared" ca="1" si="409"/>
        <v>1.2266704485628488</v>
      </c>
      <c r="W915" s="304">
        <f t="shared" ca="1" si="410"/>
        <v>43.114763334003854</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1.1415496544648089</v>
      </c>
      <c r="AH915" s="304">
        <f t="shared" ca="1" si="434"/>
        <v>-8.635013826938831</v>
      </c>
    </row>
    <row r="916" spans="1:34" x14ac:dyDescent="0.2">
      <c r="A916" s="347">
        <f t="shared" ca="1" si="412"/>
        <v>1E-4</v>
      </c>
      <c r="B916" s="304">
        <f t="shared" ca="1" si="413"/>
        <v>33.453400000001956</v>
      </c>
      <c r="D916" s="306">
        <f t="shared" ca="1" si="414"/>
        <v>-0.71232961779971682</v>
      </c>
      <c r="E916" s="307">
        <f t="shared" ca="1" si="415"/>
        <v>-1.2043894980177132</v>
      </c>
      <c r="F916" s="304">
        <f t="shared" ca="1" si="416"/>
        <v>1.3992739357717094</v>
      </c>
      <c r="G916" s="306">
        <f t="shared" ca="1" si="417"/>
        <v>8.5859983552664882</v>
      </c>
      <c r="H916" s="307">
        <f t="shared" ca="1" si="418"/>
        <v>-103.72790147301427</v>
      </c>
      <c r="I916" s="304">
        <f t="shared" ca="1" si="419"/>
        <v>104.0826446231647</v>
      </c>
      <c r="J916" s="306">
        <f t="shared" ca="1" si="420"/>
        <v>717.43751684692904</v>
      </c>
      <c r="K916" s="307">
        <f t="shared" ca="1" si="421"/>
        <v>-13.637396463658561</v>
      </c>
      <c r="L916" s="304">
        <f t="shared" ca="1" si="406"/>
        <v>717.56711822783143</v>
      </c>
      <c r="M916" s="306">
        <f t="shared" ca="1" si="422"/>
        <v>-1.4882103566793341</v>
      </c>
      <c r="N916" s="304">
        <f t="shared" ca="1" si="423"/>
        <v>-85.268172465384723</v>
      </c>
      <c r="P916" s="310">
        <f t="shared" ca="1" si="424"/>
        <v>23</v>
      </c>
      <c r="Q916" s="304">
        <f t="shared" ca="1" si="425"/>
        <v>0</v>
      </c>
      <c r="R916" s="306">
        <f t="shared" ca="1" si="426"/>
        <v>0</v>
      </c>
      <c r="S916" s="307">
        <f t="shared" ca="1" si="427"/>
        <v>4.9930000000000021</v>
      </c>
      <c r="T916" s="304">
        <f t="shared" ca="1" si="407"/>
        <v>48.981330000000021</v>
      </c>
      <c r="U916" s="311">
        <f t="shared" ca="1" si="408"/>
        <v>0</v>
      </c>
      <c r="V916" s="306">
        <f t="shared" ca="1" si="409"/>
        <v>1.2266717209628757</v>
      </c>
      <c r="W916" s="304">
        <f t="shared" ca="1" si="410"/>
        <v>43.114902628241218</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1.1415223854030732</v>
      </c>
      <c r="AH916" s="304">
        <f t="shared" ca="1" si="434"/>
        <v>-8.6350417252160696</v>
      </c>
    </row>
    <row r="917" spans="1:34" x14ac:dyDescent="0.2">
      <c r="A917" s="347">
        <f t="shared" ca="1" si="412"/>
        <v>1E-4</v>
      </c>
      <c r="B917" s="304">
        <f t="shared" ca="1" si="413"/>
        <v>33.453500000001959</v>
      </c>
      <c r="D917" s="306">
        <f t="shared" ca="1" si="414"/>
        <v>-0.71232522818914101</v>
      </c>
      <c r="E917" s="307">
        <f t="shared" ca="1" si="415"/>
        <v>-1.2043611413547239</v>
      </c>
      <c r="F917" s="304">
        <f t="shared" ca="1" si="416"/>
        <v>1.399247293911968</v>
      </c>
      <c r="G917" s="306">
        <f t="shared" ca="1" si="417"/>
        <v>8.5859271227436693</v>
      </c>
      <c r="H917" s="307">
        <f t="shared" ca="1" si="418"/>
        <v>-103.7280219091284</v>
      </c>
      <c r="I917" s="304">
        <f t="shared" ca="1" si="419"/>
        <v>104.08275877270782</v>
      </c>
      <c r="J917" s="306">
        <f t="shared" ca="1" si="420"/>
        <v>717.43751684692904</v>
      </c>
      <c r="K917" s="307">
        <f t="shared" ca="1" si="421"/>
        <v>-13.647769259827669</v>
      </c>
      <c r="L917" s="304">
        <f t="shared" ca="1" si="406"/>
        <v>717.56731543825015</v>
      </c>
      <c r="M917" s="306">
        <f t="shared" ca="1" si="422"/>
        <v>-1.4882111341834463</v>
      </c>
      <c r="N917" s="304">
        <f t="shared" ca="1" si="423"/>
        <v>-85.268217013088915</v>
      </c>
      <c r="P917" s="310">
        <f t="shared" ca="1" si="424"/>
        <v>23</v>
      </c>
      <c r="Q917" s="304">
        <f t="shared" ca="1" si="425"/>
        <v>0</v>
      </c>
      <c r="R917" s="306">
        <f t="shared" ca="1" si="426"/>
        <v>0</v>
      </c>
      <c r="S917" s="307">
        <f t="shared" ca="1" si="427"/>
        <v>4.9930000000000021</v>
      </c>
      <c r="T917" s="304">
        <f t="shared" ca="1" si="407"/>
        <v>48.981330000000021</v>
      </c>
      <c r="U917" s="311">
        <f t="shared" ca="1" si="408"/>
        <v>0</v>
      </c>
      <c r="V917" s="306">
        <f t="shared" ca="1" si="409"/>
        <v>1.2266729933657003</v>
      </c>
      <c r="W917" s="304">
        <f t="shared" ca="1" si="410"/>
        <v>43.115041920617678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1.1414951167015275</v>
      </c>
      <c r="AH917" s="304">
        <f t="shared" ca="1" si="434"/>
        <v>-8.635069623120609</v>
      </c>
    </row>
    <row r="918" spans="1:34" x14ac:dyDescent="0.2">
      <c r="A918" s="347">
        <f t="shared" ca="1" si="412"/>
        <v>1E-4</v>
      </c>
      <c r="B918" s="304">
        <f t="shared" ca="1" si="413"/>
        <v>33.453600000001963</v>
      </c>
      <c r="D918" s="306">
        <f t="shared" ca="1" si="414"/>
        <v>-0.71232083857434503</v>
      </c>
      <c r="E918" s="307">
        <f t="shared" ca="1" si="415"/>
        <v>-1.2043327850705996</v>
      </c>
      <c r="F918" s="304">
        <f t="shared" ca="1" si="416"/>
        <v>1.3992206524573474</v>
      </c>
      <c r="G918" s="306">
        <f t="shared" ca="1" si="417"/>
        <v>8.5858558906598113</v>
      </c>
      <c r="H918" s="307">
        <f t="shared" ca="1" si="418"/>
        <v>-103.72814234240691</v>
      </c>
      <c r="I918" s="304">
        <f t="shared" ca="1" si="419"/>
        <v>104.08287291952412</v>
      </c>
      <c r="J918" s="306">
        <f t="shared" ca="1" si="420"/>
        <v>717.43751684692904</v>
      </c>
      <c r="K918" s="307">
        <f t="shared" ca="1" si="421"/>
        <v>-13.658142068040245</v>
      </c>
      <c r="L918" s="304">
        <f t="shared" ca="1" si="406"/>
        <v>717.56751279878779</v>
      </c>
      <c r="M918" s="306">
        <f t="shared" ca="1" si="422"/>
        <v>-1.4882119116794028</v>
      </c>
      <c r="N918" s="304">
        <f t="shared" ca="1" si="423"/>
        <v>-85.268261560325811</v>
      </c>
      <c r="P918" s="310">
        <f t="shared" ca="1" si="424"/>
        <v>23</v>
      </c>
      <c r="Q918" s="304">
        <f t="shared" ca="1" si="425"/>
        <v>0</v>
      </c>
      <c r="R918" s="306">
        <f t="shared" ca="1" si="426"/>
        <v>0</v>
      </c>
      <c r="S918" s="307">
        <f t="shared" ca="1" si="427"/>
        <v>4.9930000000000021</v>
      </c>
      <c r="T918" s="304">
        <f t="shared" ca="1" si="407"/>
        <v>48.981330000000021</v>
      </c>
      <c r="U918" s="311">
        <f t="shared" ca="1" si="408"/>
        <v>0</v>
      </c>
      <c r="V918" s="306">
        <f t="shared" ca="1" si="409"/>
        <v>1.2266742657713234</v>
      </c>
      <c r="W918" s="304">
        <f t="shared" ca="1" si="410"/>
        <v>43.11518121113329</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1.1414678483601719</v>
      </c>
      <c r="AH918" s="304">
        <f t="shared" ca="1" si="434"/>
        <v>-8.6350975206524456</v>
      </c>
    </row>
    <row r="919" spans="1:34" x14ac:dyDescent="0.2">
      <c r="A919" s="347">
        <f t="shared" ca="1" si="412"/>
        <v>1E-4</v>
      </c>
      <c r="B919" s="304">
        <f t="shared" ca="1" si="413"/>
        <v>33.453700000001966</v>
      </c>
      <c r="D919" s="306">
        <f t="shared" ca="1" si="414"/>
        <v>-0.7123164489553272</v>
      </c>
      <c r="E919" s="307">
        <f t="shared" ca="1" si="415"/>
        <v>-1.2043044291653295</v>
      </c>
      <c r="F919" s="304">
        <f t="shared" ca="1" si="416"/>
        <v>1.3991940114078383</v>
      </c>
      <c r="G919" s="306">
        <f t="shared" ca="1" si="417"/>
        <v>8.5857846590149158</v>
      </c>
      <c r="H919" s="307">
        <f t="shared" ca="1" si="418"/>
        <v>-103.72826277284983</v>
      </c>
      <c r="I919" s="304">
        <f t="shared" ca="1" si="419"/>
        <v>104.08298706361361</v>
      </c>
      <c r="J919" s="306">
        <f t="shared" ca="1" si="420"/>
        <v>717.43751684692904</v>
      </c>
      <c r="K919" s="307">
        <f t="shared" ca="1" si="421"/>
        <v>-13.668514888296007</v>
      </c>
      <c r="L919" s="304">
        <f t="shared" ca="1" si="406"/>
        <v>717.56771030944469</v>
      </c>
      <c r="M919" s="306">
        <f t="shared" ca="1" si="422"/>
        <v>-1.4882126891672038</v>
      </c>
      <c r="N919" s="304">
        <f t="shared" ca="1" si="423"/>
        <v>-85.268306107095427</v>
      </c>
      <c r="P919" s="310">
        <f t="shared" ca="1" si="424"/>
        <v>23</v>
      </c>
      <c r="Q919" s="304">
        <f t="shared" ca="1" si="425"/>
        <v>0</v>
      </c>
      <c r="R919" s="306">
        <f t="shared" ca="1" si="426"/>
        <v>0</v>
      </c>
      <c r="S919" s="307">
        <f t="shared" ca="1" si="427"/>
        <v>4.9930000000000021</v>
      </c>
      <c r="T919" s="304">
        <f t="shared" ca="1" si="407"/>
        <v>48.981330000000021</v>
      </c>
      <c r="U919" s="311">
        <f t="shared" ca="1" si="408"/>
        <v>0</v>
      </c>
      <c r="V919" s="306">
        <f t="shared" ca="1" si="409"/>
        <v>1.2266755381797443</v>
      </c>
      <c r="W919" s="304">
        <f t="shared" ca="1" si="410"/>
        <v>43.115320499788041</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1.1414405803790011</v>
      </c>
      <c r="AH919" s="304">
        <f t="shared" ca="1" si="434"/>
        <v>-8.6351254178115902</v>
      </c>
    </row>
    <row r="920" spans="1:34" x14ac:dyDescent="0.2">
      <c r="A920" s="347">
        <f t="shared" ca="1" si="412"/>
        <v>1E-4</v>
      </c>
      <c r="B920" s="304">
        <f t="shared" ca="1" si="413"/>
        <v>33.453800000001969</v>
      </c>
      <c r="D920" s="306">
        <f t="shared" ca="1" si="414"/>
        <v>-0.71231205933208708</v>
      </c>
      <c r="E920" s="307">
        <f t="shared" ca="1" si="415"/>
        <v>-1.2042760736389155</v>
      </c>
      <c r="F920" s="304">
        <f t="shared" ca="1" si="416"/>
        <v>1.3991673707634413</v>
      </c>
      <c r="G920" s="306">
        <f t="shared" ca="1" si="417"/>
        <v>8.5857134278089831</v>
      </c>
      <c r="H920" s="307">
        <f t="shared" ca="1" si="418"/>
        <v>-103.7283832004572</v>
      </c>
      <c r="I920" s="304">
        <f t="shared" ca="1" si="419"/>
        <v>104.08310120497636</v>
      </c>
      <c r="J920" s="306">
        <f t="shared" ca="1" si="420"/>
        <v>717.43751684692904</v>
      </c>
      <c r="K920" s="307">
        <f t="shared" ca="1" si="421"/>
        <v>-13.678887720594673</v>
      </c>
      <c r="L920" s="304">
        <f t="shared" ca="1" si="406"/>
        <v>717.56790797022154</v>
      </c>
      <c r="M920" s="306">
        <f t="shared" ca="1" si="422"/>
        <v>-1.4882134666468489</v>
      </c>
      <c r="N920" s="304">
        <f t="shared" ca="1" si="423"/>
        <v>-85.268350653397746</v>
      </c>
      <c r="P920" s="310">
        <f t="shared" ca="1" si="424"/>
        <v>23</v>
      </c>
      <c r="Q920" s="304">
        <f t="shared" ca="1" si="425"/>
        <v>0</v>
      </c>
      <c r="R920" s="306">
        <f t="shared" ca="1" si="426"/>
        <v>0</v>
      </c>
      <c r="S920" s="307">
        <f t="shared" ca="1" si="427"/>
        <v>4.9930000000000021</v>
      </c>
      <c r="T920" s="304">
        <f t="shared" ca="1" si="407"/>
        <v>48.981330000000021</v>
      </c>
      <c r="U920" s="311">
        <f t="shared" ca="1" si="408"/>
        <v>0</v>
      </c>
      <c r="V920" s="306">
        <f t="shared" ca="1" si="409"/>
        <v>1.2266768105909629</v>
      </c>
      <c r="W920" s="304">
        <f t="shared" ca="1" si="410"/>
        <v>43.115459786581951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1.1414133127580115</v>
      </c>
      <c r="AH920" s="304">
        <f t="shared" ca="1" si="434"/>
        <v>-8.6351533145980426</v>
      </c>
    </row>
    <row r="921" spans="1:34" x14ac:dyDescent="0.2">
      <c r="A921" s="347">
        <f t="shared" ca="1" si="412"/>
        <v>1E-4</v>
      </c>
      <c r="B921" s="304">
        <f t="shared" ca="1" si="413"/>
        <v>33.453900000001973</v>
      </c>
      <c r="D921" s="306">
        <f t="shared" ca="1" si="414"/>
        <v>-0.71230766970463033</v>
      </c>
      <c r="E921" s="307">
        <f t="shared" ca="1" si="415"/>
        <v>-1.2042477184913558</v>
      </c>
      <c r="F921" s="304">
        <f t="shared" ca="1" si="416"/>
        <v>1.3991407305241588</v>
      </c>
      <c r="G921" s="306">
        <f t="shared" ca="1" si="417"/>
        <v>8.5856421970420129</v>
      </c>
      <c r="H921" s="307">
        <f t="shared" ca="1" si="418"/>
        <v>-103.72850362522905</v>
      </c>
      <c r="I921" s="304">
        <f t="shared" ca="1" si="419"/>
        <v>104.08321534361237</v>
      </c>
      <c r="J921" s="306">
        <f t="shared" ca="1" si="420"/>
        <v>717.43751684692904</v>
      </c>
      <c r="K921" s="307">
        <f t="shared" ca="1" si="421"/>
        <v>-13.689260564935958</v>
      </c>
      <c r="L921" s="304">
        <f t="shared" ca="1" si="406"/>
        <v>717.56810578111845</v>
      </c>
      <c r="M921" s="306">
        <f t="shared" ca="1" si="422"/>
        <v>-1.4882142441183388</v>
      </c>
      <c r="N921" s="304">
        <f t="shared" ca="1" si="423"/>
        <v>-85.268395199232813</v>
      </c>
      <c r="P921" s="310">
        <f t="shared" ca="1" si="424"/>
        <v>23</v>
      </c>
      <c r="Q921" s="304">
        <f t="shared" ca="1" si="425"/>
        <v>0</v>
      </c>
      <c r="R921" s="306">
        <f t="shared" ca="1" si="426"/>
        <v>0</v>
      </c>
      <c r="S921" s="307">
        <f t="shared" ca="1" si="427"/>
        <v>4.9930000000000021</v>
      </c>
      <c r="T921" s="304">
        <f t="shared" ca="1" si="407"/>
        <v>48.981330000000021</v>
      </c>
      <c r="U921" s="311">
        <f t="shared" ca="1" si="408"/>
        <v>0</v>
      </c>
      <c r="V921" s="306">
        <f t="shared" ca="1" si="409"/>
        <v>1.2266780830049802</v>
      </c>
      <c r="W921" s="304">
        <f t="shared" ca="1" si="410"/>
        <v>43.115599071515057</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1.1413860454972067</v>
      </c>
      <c r="AH921" s="304">
        <f t="shared" ca="1" si="434"/>
        <v>-8.6351812110118029</v>
      </c>
    </row>
    <row r="922" spans="1:34" x14ac:dyDescent="0.2">
      <c r="A922" s="347">
        <f t="shared" ca="1" si="412"/>
        <v>1E-4</v>
      </c>
      <c r="B922" s="304">
        <f t="shared" ca="1" si="413"/>
        <v>33.454000000001976</v>
      </c>
      <c r="D922" s="306">
        <f t="shared" ca="1" si="414"/>
        <v>-0.71230328007295363</v>
      </c>
      <c r="E922" s="307">
        <f t="shared" ca="1" si="415"/>
        <v>-1.2042193637226415</v>
      </c>
      <c r="F922" s="304">
        <f t="shared" ca="1" si="416"/>
        <v>1.3991140906899808</v>
      </c>
      <c r="G922" s="306">
        <f t="shared" ca="1" si="417"/>
        <v>8.5855709667140054</v>
      </c>
      <c r="H922" s="307">
        <f t="shared" ca="1" si="418"/>
        <v>-103.72862404716543</v>
      </c>
      <c r="I922" s="304">
        <f t="shared" ca="1" si="419"/>
        <v>104.08332947952168</v>
      </c>
      <c r="J922" s="306">
        <f t="shared" ca="1" si="420"/>
        <v>717.43751684692904</v>
      </c>
      <c r="K922" s="307">
        <f t="shared" ca="1" si="421"/>
        <v>-13.699633421319579</v>
      </c>
      <c r="L922" s="304">
        <f t="shared" ca="1" si="406"/>
        <v>717.56830374213587</v>
      </c>
      <c r="M922" s="306">
        <f t="shared" ca="1" si="422"/>
        <v>-1.4882150215816732</v>
      </c>
      <c r="N922" s="304">
        <f t="shared" ca="1" si="423"/>
        <v>-85.268439744600599</v>
      </c>
      <c r="P922" s="310">
        <f t="shared" ca="1" si="424"/>
        <v>23</v>
      </c>
      <c r="Q922" s="304">
        <f t="shared" ca="1" si="425"/>
        <v>0</v>
      </c>
      <c r="R922" s="306">
        <f t="shared" ca="1" si="426"/>
        <v>0</v>
      </c>
      <c r="S922" s="307">
        <f t="shared" ca="1" si="427"/>
        <v>4.9930000000000021</v>
      </c>
      <c r="T922" s="304">
        <f t="shared" ca="1" si="407"/>
        <v>48.981330000000021</v>
      </c>
      <c r="U922" s="311">
        <f t="shared" ca="1" si="408"/>
        <v>0</v>
      </c>
      <c r="V922" s="306">
        <f t="shared" ca="1" si="409"/>
        <v>1.2266793554217947</v>
      </c>
      <c r="W922" s="304">
        <f t="shared" ca="1" si="410"/>
        <v>43.115738354587343</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1.1413587785965706</v>
      </c>
      <c r="AH922" s="304">
        <f t="shared" ca="1" si="434"/>
        <v>-8.6352091070528818</v>
      </c>
    </row>
    <row r="923" spans="1:34" x14ac:dyDescent="0.2">
      <c r="A923" s="347">
        <f t="shared" ca="1" si="412"/>
        <v>1E-4</v>
      </c>
      <c r="B923" s="304">
        <f t="shared" ca="1" si="413"/>
        <v>33.454100000001979</v>
      </c>
      <c r="D923" s="306">
        <f t="shared" ca="1" si="414"/>
        <v>-0.71229889043705985</v>
      </c>
      <c r="E923" s="307">
        <f t="shared" ca="1" si="415"/>
        <v>-1.2041910093327761</v>
      </c>
      <c r="F923" s="304">
        <f t="shared" ca="1" si="416"/>
        <v>1.3990874512609126</v>
      </c>
      <c r="G923" s="306">
        <f t="shared" ca="1" si="417"/>
        <v>8.5854997368249624</v>
      </c>
      <c r="H923" s="307">
        <f t="shared" ca="1" si="418"/>
        <v>-103.72874446626636</v>
      </c>
      <c r="I923" s="304">
        <f t="shared" ca="1" si="419"/>
        <v>104.08344361270436</v>
      </c>
      <c r="J923" s="306">
        <f t="shared" ca="1" si="420"/>
        <v>717.43751684692904</v>
      </c>
      <c r="K923" s="307">
        <f t="shared" ca="1" si="421"/>
        <v>-13.71000628974525</v>
      </c>
      <c r="L923" s="304">
        <f t="shared" ca="1" si="406"/>
        <v>717.56850185327426</v>
      </c>
      <c r="M923" s="306">
        <f t="shared" ca="1" si="422"/>
        <v>-1.4882157990368523</v>
      </c>
      <c r="N923" s="304">
        <f t="shared" ca="1" si="423"/>
        <v>-85.268484289501117</v>
      </c>
      <c r="P923" s="310">
        <f t="shared" ca="1" si="424"/>
        <v>23</v>
      </c>
      <c r="Q923" s="304">
        <f t="shared" ca="1" si="425"/>
        <v>0</v>
      </c>
      <c r="R923" s="306">
        <f t="shared" ca="1" si="426"/>
        <v>0</v>
      </c>
      <c r="S923" s="307">
        <f t="shared" ca="1" si="427"/>
        <v>4.9930000000000021</v>
      </c>
      <c r="T923" s="304">
        <f t="shared" ca="1" si="407"/>
        <v>48.981330000000021</v>
      </c>
      <c r="U923" s="311">
        <f t="shared" ca="1" si="408"/>
        <v>0</v>
      </c>
      <c r="V923" s="306">
        <f t="shared" ca="1" si="409"/>
        <v>1.2266806278414075</v>
      </c>
      <c r="W923" s="304">
        <f t="shared" ca="1" si="410"/>
        <v>43.115877635798846</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1.1413315120561141</v>
      </c>
      <c r="AH923" s="304">
        <f t="shared" ca="1" si="434"/>
        <v>-8.6352370027212739</v>
      </c>
    </row>
    <row r="924" spans="1:34" x14ac:dyDescent="0.2">
      <c r="A924" s="347">
        <f t="shared" ca="1" si="412"/>
        <v>1E-4</v>
      </c>
      <c r="B924" s="304">
        <f t="shared" ca="1" si="413"/>
        <v>33.454200000001983</v>
      </c>
      <c r="D924" s="306">
        <f t="shared" ca="1" si="414"/>
        <v>-0.71229450079694956</v>
      </c>
      <c r="E924" s="307">
        <f t="shared" ca="1" si="415"/>
        <v>-1.2041626553217508</v>
      </c>
      <c r="F924" s="304">
        <f t="shared" ca="1" si="416"/>
        <v>1.3990608122369468</v>
      </c>
      <c r="G924" s="306">
        <f t="shared" ca="1" si="417"/>
        <v>8.5854285073748819</v>
      </c>
      <c r="H924" s="307">
        <f t="shared" ca="1" si="418"/>
        <v>-103.72886488253189</v>
      </c>
      <c r="I924" s="304">
        <f t="shared" ca="1" si="419"/>
        <v>104.08355774316038</v>
      </c>
      <c r="J924" s="306">
        <f t="shared" ca="1" si="420"/>
        <v>717.43751684692904</v>
      </c>
      <c r="K924" s="307">
        <f t="shared" ca="1" si="421"/>
        <v>-13.72037917021269</v>
      </c>
      <c r="L924" s="304">
        <f t="shared" ca="1" si="406"/>
        <v>717.56870011453395</v>
      </c>
      <c r="M924" s="306">
        <f t="shared" ca="1" si="422"/>
        <v>-1.4882165764838764</v>
      </c>
      <c r="N924" s="304">
        <f t="shared" ca="1" si="423"/>
        <v>-85.268528833934397</v>
      </c>
      <c r="P924" s="310">
        <f t="shared" ca="1" si="424"/>
        <v>23</v>
      </c>
      <c r="Q924" s="304">
        <f t="shared" ca="1" si="425"/>
        <v>0</v>
      </c>
      <c r="R924" s="306">
        <f t="shared" ca="1" si="426"/>
        <v>0</v>
      </c>
      <c r="S924" s="307">
        <f t="shared" ca="1" si="427"/>
        <v>4.9930000000000021</v>
      </c>
      <c r="T924" s="304">
        <f t="shared" ca="1" si="407"/>
        <v>48.981330000000021</v>
      </c>
      <c r="U924" s="311">
        <f t="shared" ca="1" si="408"/>
        <v>0</v>
      </c>
      <c r="V924" s="306">
        <f t="shared" ca="1" si="409"/>
        <v>1.2266819002638183</v>
      </c>
      <c r="W924" s="304">
        <f t="shared" ca="1" si="410"/>
        <v>43.116016915149558</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1.1413042458758245</v>
      </c>
      <c r="AH924" s="304">
        <f t="shared" ca="1" si="434"/>
        <v>-8.6352648980169899</v>
      </c>
    </row>
    <row r="925" spans="1:34" x14ac:dyDescent="0.2">
      <c r="A925" s="347">
        <f t="shared" ca="1" si="412"/>
        <v>1E-4</v>
      </c>
      <c r="B925" s="304">
        <f t="shared" ca="1" si="413"/>
        <v>33.454300000001986</v>
      </c>
      <c r="D925" s="306">
        <f t="shared" ca="1" si="414"/>
        <v>-0.71229011115262209</v>
      </c>
      <c r="E925" s="307">
        <f t="shared" ca="1" si="415"/>
        <v>-1.2041343016895674</v>
      </c>
      <c r="F925" s="304">
        <f t="shared" ca="1" si="416"/>
        <v>1.3990341736180847</v>
      </c>
      <c r="G925" s="306">
        <f t="shared" ca="1" si="417"/>
        <v>8.5853572783637659</v>
      </c>
      <c r="H925" s="307">
        <f t="shared" ca="1" si="418"/>
        <v>-103.72898529596206</v>
      </c>
      <c r="I925" s="304">
        <f t="shared" ca="1" si="419"/>
        <v>104.08367187088986</v>
      </c>
      <c r="J925" s="306">
        <f t="shared" ca="1" si="420"/>
        <v>717.43751684692904</v>
      </c>
      <c r="K925" s="307">
        <f t="shared" ca="1" si="421"/>
        <v>-13.730752062721614</v>
      </c>
      <c r="L925" s="304">
        <f t="shared" ca="1" si="406"/>
        <v>717.56889852591542</v>
      </c>
      <c r="M925" s="306">
        <f t="shared" ca="1" si="422"/>
        <v>-1.4882173539227452</v>
      </c>
      <c r="N925" s="304">
        <f t="shared" ca="1" si="423"/>
        <v>-85.26857337790041</v>
      </c>
      <c r="P925" s="310">
        <f t="shared" ca="1" si="424"/>
        <v>23</v>
      </c>
      <c r="Q925" s="304">
        <f t="shared" ca="1" si="425"/>
        <v>0</v>
      </c>
      <c r="R925" s="306">
        <f t="shared" ca="1" si="426"/>
        <v>0</v>
      </c>
      <c r="S925" s="307">
        <f t="shared" ca="1" si="427"/>
        <v>4.9930000000000021</v>
      </c>
      <c r="T925" s="304">
        <f t="shared" ca="1" si="407"/>
        <v>48.981330000000021</v>
      </c>
      <c r="U925" s="311">
        <f t="shared" ca="1" si="408"/>
        <v>0</v>
      </c>
      <c r="V925" s="306">
        <f t="shared" ca="1" si="409"/>
        <v>1.226683172689027</v>
      </c>
      <c r="W925" s="304">
        <f t="shared" ca="1" si="410"/>
        <v>43.116156192639536</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1.141276980055709</v>
      </c>
      <c r="AH925" s="304">
        <f t="shared" ca="1" si="434"/>
        <v>-8.6352927929400245</v>
      </c>
    </row>
    <row r="926" spans="1:34" x14ac:dyDescent="0.2">
      <c r="A926" s="347">
        <f t="shared" ca="1" si="412"/>
        <v>1E-4</v>
      </c>
      <c r="B926" s="304">
        <f t="shared" ca="1" si="413"/>
        <v>33.454400000001989</v>
      </c>
      <c r="D926" s="306">
        <f t="shared" ca="1" si="414"/>
        <v>-0.71228572150408176</v>
      </c>
      <c r="E926" s="307">
        <f t="shared" ca="1" si="415"/>
        <v>-1.2041059484362169</v>
      </c>
      <c r="F926" s="304">
        <f t="shared" ca="1" si="416"/>
        <v>1.3990075354043208</v>
      </c>
      <c r="G926" s="306">
        <f t="shared" ca="1" si="417"/>
        <v>8.5852860497916161</v>
      </c>
      <c r="H926" s="307">
        <f t="shared" ca="1" si="418"/>
        <v>-103.72910570655691</v>
      </c>
      <c r="I926" s="304">
        <f t="shared" ca="1" si="419"/>
        <v>104.08378599589277</v>
      </c>
      <c r="J926" s="306">
        <f t="shared" ca="1" si="420"/>
        <v>717.43751684692904</v>
      </c>
      <c r="K926" s="307">
        <f t="shared" ca="1" si="421"/>
        <v>-13.741124967271739</v>
      </c>
      <c r="L926" s="304">
        <f t="shared" ca="1" si="406"/>
        <v>717.56909708741898</v>
      </c>
      <c r="M926" s="306">
        <f t="shared" ca="1" si="422"/>
        <v>-1.4882181313534593</v>
      </c>
      <c r="N926" s="304">
        <f t="shared" ca="1" si="423"/>
        <v>-85.268617921399184</v>
      </c>
      <c r="P926" s="310">
        <f t="shared" ca="1" si="424"/>
        <v>23</v>
      </c>
      <c r="Q926" s="304">
        <f t="shared" ca="1" si="425"/>
        <v>0</v>
      </c>
      <c r="R926" s="306">
        <f t="shared" ca="1" si="426"/>
        <v>0</v>
      </c>
      <c r="S926" s="307">
        <f t="shared" ca="1" si="427"/>
        <v>4.9930000000000021</v>
      </c>
      <c r="T926" s="304">
        <f t="shared" ca="1" si="407"/>
        <v>48.981330000000021</v>
      </c>
      <c r="U926" s="311">
        <f t="shared" ca="1" si="408"/>
        <v>0</v>
      </c>
      <c r="V926" s="306">
        <f t="shared" ca="1" si="409"/>
        <v>1.2266844451170338</v>
      </c>
      <c r="W926" s="304">
        <f t="shared" ca="1" si="410"/>
        <v>43.116295468268767</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1.1412497145957534</v>
      </c>
      <c r="AH926" s="304">
        <f t="shared" ca="1" si="434"/>
        <v>-8.6353206874903901</v>
      </c>
    </row>
    <row r="927" spans="1:34" x14ac:dyDescent="0.2">
      <c r="A927" s="347">
        <f t="shared" ca="1" si="412"/>
        <v>1E-4</v>
      </c>
      <c r="B927" s="304">
        <f t="shared" ca="1" si="413"/>
        <v>33.454500000001993</v>
      </c>
      <c r="D927" s="306">
        <f t="shared" ca="1" si="414"/>
        <v>-0.71228133185132625</v>
      </c>
      <c r="E927" s="307">
        <f t="shared" ca="1" si="415"/>
        <v>-1.2040775955616994</v>
      </c>
      <c r="F927" s="304">
        <f t="shared" ca="1" si="416"/>
        <v>1.3989808975956544</v>
      </c>
      <c r="G927" s="306">
        <f t="shared" ca="1" si="417"/>
        <v>8.5852148216584308</v>
      </c>
      <c r="H927" s="307">
        <f t="shared" ca="1" si="418"/>
        <v>-103.72922611431646</v>
      </c>
      <c r="I927" s="304">
        <f t="shared" ca="1" si="419"/>
        <v>104.08390011816917</v>
      </c>
      <c r="J927" s="306">
        <f t="shared" ca="1" si="420"/>
        <v>717.43751684692904</v>
      </c>
      <c r="K927" s="307">
        <f t="shared" ca="1" si="421"/>
        <v>-13.751497883862783</v>
      </c>
      <c r="L927" s="304">
        <f t="shared" ca="1" si="406"/>
        <v>717.56929579904511</v>
      </c>
      <c r="M927" s="306">
        <f t="shared" ca="1" si="422"/>
        <v>-1.4882189087760187</v>
      </c>
      <c r="N927" s="304">
        <f t="shared" ca="1" si="423"/>
        <v>-85.268662464430747</v>
      </c>
      <c r="P927" s="310">
        <f t="shared" ca="1" si="424"/>
        <v>23</v>
      </c>
      <c r="Q927" s="304">
        <f t="shared" ca="1" si="425"/>
        <v>0</v>
      </c>
      <c r="R927" s="306">
        <f t="shared" ca="1" si="426"/>
        <v>0</v>
      </c>
      <c r="S927" s="307">
        <f t="shared" ca="1" si="427"/>
        <v>4.9930000000000021</v>
      </c>
      <c r="T927" s="304">
        <f t="shared" ca="1" si="407"/>
        <v>48.981330000000021</v>
      </c>
      <c r="U927" s="311">
        <f t="shared" ca="1" si="408"/>
        <v>0</v>
      </c>
      <c r="V927" s="306">
        <f t="shared" ca="1" si="409"/>
        <v>1.2266857175478378</v>
      </c>
      <c r="W927" s="304">
        <f t="shared" ca="1" si="410"/>
        <v>43.116434742037242</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1.1412224494959613</v>
      </c>
      <c r="AH927" s="304">
        <f t="shared" ca="1" si="434"/>
        <v>-8.6353485816680848</v>
      </c>
    </row>
    <row r="928" spans="1:34" x14ac:dyDescent="0.2">
      <c r="A928" s="347">
        <f t="shared" ca="1" si="412"/>
        <v>1E-4</v>
      </c>
      <c r="B928" s="304">
        <f t="shared" ca="1" si="413"/>
        <v>33.454600000001996</v>
      </c>
      <c r="D928" s="306">
        <f t="shared" ca="1" si="414"/>
        <v>-0.712276942194355</v>
      </c>
      <c r="E928" s="307">
        <f t="shared" ca="1" si="415"/>
        <v>-1.2040492430660166</v>
      </c>
      <c r="F928" s="304">
        <f t="shared" ca="1" si="416"/>
        <v>1.3989542601920864</v>
      </c>
      <c r="G928" s="306">
        <f t="shared" ca="1" si="417"/>
        <v>8.5851435939642116</v>
      </c>
      <c r="H928" s="307">
        <f t="shared" ca="1" si="418"/>
        <v>-103.72934651924076</v>
      </c>
      <c r="I928" s="304">
        <f t="shared" ca="1" si="419"/>
        <v>104.08401423771909</v>
      </c>
      <c r="J928" s="306">
        <f t="shared" ca="1" si="420"/>
        <v>717.43751684692904</v>
      </c>
      <c r="K928" s="307">
        <f t="shared" ca="1" si="421"/>
        <v>-13.761870812494461</v>
      </c>
      <c r="L928" s="304">
        <f t="shared" ca="1" si="406"/>
        <v>717.56949466079413</v>
      </c>
      <c r="M928" s="306">
        <f t="shared" ca="1" si="422"/>
        <v>-1.4882196861904233</v>
      </c>
      <c r="N928" s="304">
        <f t="shared" ca="1" si="423"/>
        <v>-85.268707006995058</v>
      </c>
      <c r="P928" s="310">
        <f t="shared" ca="1" si="424"/>
        <v>23</v>
      </c>
      <c r="Q928" s="304">
        <f t="shared" ca="1" si="425"/>
        <v>0</v>
      </c>
      <c r="R928" s="306">
        <f t="shared" ca="1" si="426"/>
        <v>0</v>
      </c>
      <c r="S928" s="307">
        <f t="shared" ca="1" si="427"/>
        <v>4.9930000000000021</v>
      </c>
      <c r="T928" s="304">
        <f t="shared" ca="1" si="407"/>
        <v>48.981330000000021</v>
      </c>
      <c r="U928" s="311">
        <f t="shared" ca="1" si="408"/>
        <v>0</v>
      </c>
      <c r="V928" s="306">
        <f t="shared" ca="1" si="409"/>
        <v>1.2266869899814399</v>
      </c>
      <c r="W928" s="304">
        <f t="shared" ca="1" si="410"/>
        <v>43.116574013945005</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1.1411951847563344</v>
      </c>
      <c r="AH928" s="304">
        <f t="shared" ca="1" si="434"/>
        <v>-8.635376475473107</v>
      </c>
    </row>
    <row r="929" spans="1:34" x14ac:dyDescent="0.2">
      <c r="A929" s="347">
        <f t="shared" ca="1" si="412"/>
        <v>1E-4</v>
      </c>
      <c r="B929" s="304">
        <f t="shared" ca="1" si="413"/>
        <v>33.454700000001999</v>
      </c>
      <c r="D929" s="306">
        <f t="shared" ca="1" si="414"/>
        <v>-0.71227255253317245</v>
      </c>
      <c r="E929" s="307">
        <f t="shared" ca="1" si="415"/>
        <v>-1.2040208909491614</v>
      </c>
      <c r="F929" s="304">
        <f t="shared" ca="1" si="416"/>
        <v>1.3989276231936139</v>
      </c>
      <c r="G929" s="306">
        <f t="shared" ca="1" si="417"/>
        <v>8.5850723667089586</v>
      </c>
      <c r="H929" s="307">
        <f t="shared" ca="1" si="418"/>
        <v>-103.72946692132986</v>
      </c>
      <c r="I929" s="304">
        <f t="shared" ca="1" si="419"/>
        <v>104.08412835454259</v>
      </c>
      <c r="J929" s="306">
        <f t="shared" ca="1" si="420"/>
        <v>717.43751684692904</v>
      </c>
      <c r="K929" s="307">
        <f t="shared" ca="1" si="421"/>
        <v>-13.772243753166489</v>
      </c>
      <c r="L929" s="304">
        <f t="shared" ca="1" si="406"/>
        <v>717.5696936726664</v>
      </c>
      <c r="M929" s="306">
        <f t="shared" ca="1" si="422"/>
        <v>-1.4882204635966734</v>
      </c>
      <c r="N929" s="304">
        <f t="shared" ca="1" si="423"/>
        <v>-85.268751549092158</v>
      </c>
      <c r="P929" s="310">
        <f t="shared" ca="1" si="424"/>
        <v>23</v>
      </c>
      <c r="Q929" s="304">
        <f t="shared" ca="1" si="425"/>
        <v>0</v>
      </c>
      <c r="R929" s="306">
        <f t="shared" ca="1" si="426"/>
        <v>0</v>
      </c>
      <c r="S929" s="307">
        <f t="shared" ca="1" si="427"/>
        <v>4.9930000000000021</v>
      </c>
      <c r="T929" s="304">
        <f t="shared" ca="1" si="407"/>
        <v>48.981330000000021</v>
      </c>
      <c r="U929" s="311">
        <f t="shared" ca="1" si="408"/>
        <v>0</v>
      </c>
      <c r="V929" s="306">
        <f t="shared" ca="1" si="409"/>
        <v>1.2266882624178399</v>
      </c>
      <c r="W929" s="304">
        <f t="shared" ca="1" si="410"/>
        <v>43.116713283992105</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1.1411679203768639</v>
      </c>
      <c r="AH929" s="304">
        <f t="shared" ca="1" si="434"/>
        <v>-8.6354043689054656</v>
      </c>
    </row>
    <row r="930" spans="1:34" x14ac:dyDescent="0.2">
      <c r="A930" s="347">
        <f t="shared" ca="1" si="412"/>
        <v>1E-4</v>
      </c>
      <c r="B930" s="304">
        <f t="shared" ca="1" si="413"/>
        <v>33.454800000002002</v>
      </c>
      <c r="D930" s="306">
        <f t="shared" ca="1" si="414"/>
        <v>-0.71226816286777872</v>
      </c>
      <c r="E930" s="307">
        <f t="shared" ca="1" si="415"/>
        <v>-1.2039925392111215</v>
      </c>
      <c r="F930" s="304">
        <f t="shared" ca="1" si="416"/>
        <v>1.3989009866002255</v>
      </c>
      <c r="G930" s="306">
        <f t="shared" ca="1" si="417"/>
        <v>8.5850011398926718</v>
      </c>
      <c r="H930" s="307">
        <f t="shared" ca="1" si="418"/>
        <v>-103.72958732058378</v>
      </c>
      <c r="I930" s="304">
        <f t="shared" ca="1" si="419"/>
        <v>104.08424246863966</v>
      </c>
      <c r="J930" s="306">
        <f t="shared" ca="1" si="420"/>
        <v>717.43751684692904</v>
      </c>
      <c r="K930" s="307">
        <f t="shared" ca="1" si="421"/>
        <v>-13.782616705878585</v>
      </c>
      <c r="L930" s="304">
        <f t="shared" ca="1" si="406"/>
        <v>717.56989283466237</v>
      </c>
      <c r="M930" s="306">
        <f t="shared" ca="1" si="422"/>
        <v>-1.4882212409947688</v>
      </c>
      <c r="N930" s="304">
        <f t="shared" ca="1" si="423"/>
        <v>-85.26879609072202</v>
      </c>
      <c r="P930" s="310">
        <f t="shared" ca="1" si="424"/>
        <v>23</v>
      </c>
      <c r="Q930" s="304">
        <f t="shared" ca="1" si="425"/>
        <v>0</v>
      </c>
      <c r="R930" s="306">
        <f t="shared" ca="1" si="426"/>
        <v>0</v>
      </c>
      <c r="S930" s="307">
        <f t="shared" ca="1" si="427"/>
        <v>4.9930000000000021</v>
      </c>
      <c r="T930" s="304">
        <f t="shared" ca="1" si="407"/>
        <v>48.981330000000021</v>
      </c>
      <c r="U930" s="311">
        <f t="shared" ca="1" si="408"/>
        <v>0</v>
      </c>
      <c r="V930" s="306">
        <f t="shared" ca="1" si="409"/>
        <v>1.2266895348570372</v>
      </c>
      <c r="W930" s="304">
        <f t="shared" ca="1" si="410"/>
        <v>43.116852552178479</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1.1411406563575426</v>
      </c>
      <c r="AH930" s="304">
        <f t="shared" ca="1" si="434"/>
        <v>-8.6354322619651693</v>
      </c>
    </row>
    <row r="931" spans="1:34" x14ac:dyDescent="0.2">
      <c r="A931" s="347">
        <f t="shared" ca="1" si="412"/>
        <v>1E-4</v>
      </c>
      <c r="B931" s="304">
        <f t="shared" ca="1" si="413"/>
        <v>33.454900000002006</v>
      </c>
      <c r="D931" s="306">
        <f t="shared" ca="1" si="414"/>
        <v>-0.71226377319817447</v>
      </c>
      <c r="E931" s="307">
        <f t="shared" ca="1" si="415"/>
        <v>-1.2039641878519127</v>
      </c>
      <c r="F931" s="304">
        <f t="shared" ca="1" si="416"/>
        <v>1.3988743504119361</v>
      </c>
      <c r="G931" s="306">
        <f t="shared" ca="1" si="417"/>
        <v>8.5849299135153512</v>
      </c>
      <c r="H931" s="307">
        <f t="shared" ca="1" si="418"/>
        <v>-103.72970771700255</v>
      </c>
      <c r="I931" s="304">
        <f t="shared" ca="1" si="419"/>
        <v>104.08435658001038</v>
      </c>
      <c r="J931" s="306">
        <f t="shared" ca="1" si="420"/>
        <v>717.43751684692904</v>
      </c>
      <c r="K931" s="307">
        <f t="shared" ca="1" si="421"/>
        <v>-13.792989670630464</v>
      </c>
      <c r="L931" s="304">
        <f t="shared" ca="1" si="406"/>
        <v>717.57009214678237</v>
      </c>
      <c r="M931" s="306">
        <f t="shared" ca="1" si="422"/>
        <v>-1.4882220183847101</v>
      </c>
      <c r="N931" s="304">
        <f t="shared" ca="1" si="423"/>
        <v>-85.2688406318847</v>
      </c>
      <c r="P931" s="310">
        <f t="shared" ca="1" si="424"/>
        <v>23</v>
      </c>
      <c r="Q931" s="304">
        <f t="shared" ca="1" si="425"/>
        <v>0</v>
      </c>
      <c r="R931" s="306">
        <f t="shared" ca="1" si="426"/>
        <v>0</v>
      </c>
      <c r="S931" s="307">
        <f t="shared" ca="1" si="427"/>
        <v>4.9930000000000021</v>
      </c>
      <c r="T931" s="304">
        <f t="shared" ca="1" si="407"/>
        <v>48.981330000000021</v>
      </c>
      <c r="U931" s="311">
        <f t="shared" ca="1" si="408"/>
        <v>0</v>
      </c>
      <c r="V931" s="306">
        <f t="shared" ca="1" si="409"/>
        <v>1.2266908072990328</v>
      </c>
      <c r="W931" s="304">
        <f t="shared" ca="1" si="410"/>
        <v>43.116991818504218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1.1411133926983794</v>
      </c>
      <c r="AH931" s="304">
        <f t="shared" ca="1" si="434"/>
        <v>-8.6354601546522058</v>
      </c>
    </row>
    <row r="932" spans="1:34" x14ac:dyDescent="0.2">
      <c r="A932" s="347">
        <f t="shared" ca="1" si="412"/>
        <v>1E-4</v>
      </c>
      <c r="B932" s="304">
        <f t="shared" ca="1" si="413"/>
        <v>33.455000000002009</v>
      </c>
      <c r="D932" s="306">
        <f t="shared" ca="1" si="414"/>
        <v>-0.7122593835243588</v>
      </c>
      <c r="E932" s="307">
        <f t="shared" ca="1" si="415"/>
        <v>-1.2039358368715138</v>
      </c>
      <c r="F932" s="304">
        <f t="shared" ca="1" si="416"/>
        <v>1.3988477146287268</v>
      </c>
      <c r="G932" s="306">
        <f t="shared" ca="1" si="417"/>
        <v>8.5848586875769985</v>
      </c>
      <c r="H932" s="307">
        <f t="shared" ca="1" si="418"/>
        <v>-103.72982811058624</v>
      </c>
      <c r="I932" s="304">
        <f t="shared" ca="1" si="419"/>
        <v>104.08447068865476</v>
      </c>
      <c r="J932" s="306">
        <f t="shared" ca="1" si="420"/>
        <v>717.43751684692904</v>
      </c>
      <c r="K932" s="307">
        <f t="shared" ca="1" si="421"/>
        <v>-13.803362647421842</v>
      </c>
      <c r="L932" s="304">
        <f t="shared" ca="1" si="406"/>
        <v>717.57029160902687</v>
      </c>
      <c r="M932" s="306">
        <f t="shared" ca="1" si="422"/>
        <v>-1.4882227957664971</v>
      </c>
      <c r="N932" s="304">
        <f t="shared" ca="1" si="423"/>
        <v>-85.268885172580156</v>
      </c>
      <c r="P932" s="310">
        <f t="shared" ca="1" si="424"/>
        <v>23</v>
      </c>
      <c r="Q932" s="304">
        <f t="shared" ca="1" si="425"/>
        <v>0</v>
      </c>
      <c r="R932" s="306">
        <f t="shared" ca="1" si="426"/>
        <v>0</v>
      </c>
      <c r="S932" s="307">
        <f t="shared" ca="1" si="427"/>
        <v>4.9930000000000021</v>
      </c>
      <c r="T932" s="304">
        <f t="shared" ca="1" si="407"/>
        <v>48.981330000000021</v>
      </c>
      <c r="U932" s="311">
        <f t="shared" ca="1" si="408"/>
        <v>0</v>
      </c>
      <c r="V932" s="306">
        <f t="shared" ca="1" si="409"/>
        <v>1.2266920797438259</v>
      </c>
      <c r="W932" s="304">
        <f t="shared" ca="1" si="410"/>
        <v>43.117131082969294</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1.1410861293993602</v>
      </c>
      <c r="AH932" s="304">
        <f t="shared" ca="1" si="434"/>
        <v>-8.6354880469665929</v>
      </c>
    </row>
    <row r="933" spans="1:34" x14ac:dyDescent="0.2">
      <c r="A933" s="347">
        <f t="shared" ca="1" si="412"/>
        <v>1E-4</v>
      </c>
      <c r="B933" s="304">
        <f t="shared" ca="1" si="413"/>
        <v>33.455100000002012</v>
      </c>
      <c r="D933" s="306">
        <f t="shared" ca="1" si="414"/>
        <v>-0.71225499384633495</v>
      </c>
      <c r="E933" s="307">
        <f t="shared" ca="1" si="415"/>
        <v>-1.2039074862699319</v>
      </c>
      <c r="F933" s="304">
        <f t="shared" ca="1" si="416"/>
        <v>1.3988210792506057</v>
      </c>
      <c r="G933" s="306">
        <f t="shared" ca="1" si="417"/>
        <v>8.5847874620776139</v>
      </c>
      <c r="H933" s="307">
        <f t="shared" ca="1" si="418"/>
        <v>-103.72994850133486</v>
      </c>
      <c r="I933" s="304">
        <f t="shared" ca="1" si="419"/>
        <v>104.08458479457286</v>
      </c>
      <c r="J933" s="306">
        <f t="shared" ca="1" si="420"/>
        <v>717.43751684692904</v>
      </c>
      <c r="K933" s="307">
        <f t="shared" ca="1" si="421"/>
        <v>-13.813735636252439</v>
      </c>
      <c r="L933" s="304">
        <f t="shared" ca="1" si="406"/>
        <v>717.5704912213962</v>
      </c>
      <c r="M933" s="306">
        <f t="shared" ca="1" si="422"/>
        <v>-1.4882235731401301</v>
      </c>
      <c r="N933" s="304">
        <f t="shared" ca="1" si="423"/>
        <v>-85.268929712808443</v>
      </c>
      <c r="P933" s="310">
        <f t="shared" ca="1" si="424"/>
        <v>23</v>
      </c>
      <c r="Q933" s="304">
        <f t="shared" ca="1" si="425"/>
        <v>0</v>
      </c>
      <c r="R933" s="306">
        <f t="shared" ca="1" si="426"/>
        <v>0</v>
      </c>
      <c r="S933" s="307">
        <f t="shared" ca="1" si="427"/>
        <v>4.9930000000000021</v>
      </c>
      <c r="T933" s="304">
        <f t="shared" ca="1" si="407"/>
        <v>48.981330000000021</v>
      </c>
      <c r="U933" s="311">
        <f t="shared" ca="1" si="408"/>
        <v>0</v>
      </c>
      <c r="V933" s="306">
        <f t="shared" ca="1" si="409"/>
        <v>1.2266933521914167</v>
      </c>
      <c r="W933" s="304">
        <f t="shared" ca="1" si="410"/>
        <v>43.117270345573736</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1.1410588664604884</v>
      </c>
      <c r="AH933" s="304">
        <f t="shared" ca="1" si="434"/>
        <v>-8.6355159389083269</v>
      </c>
    </row>
    <row r="934" spans="1:34" x14ac:dyDescent="0.2">
      <c r="A934" s="347">
        <f t="shared" ca="1" si="412"/>
        <v>1E-4</v>
      </c>
      <c r="B934" s="304">
        <f t="shared" ca="1" si="413"/>
        <v>33.455200000002016</v>
      </c>
      <c r="D934" s="306">
        <f t="shared" ca="1" si="414"/>
        <v>-0.71225060416410102</v>
      </c>
      <c r="E934" s="307">
        <f t="shared" ca="1" si="415"/>
        <v>-1.2038791360471617</v>
      </c>
      <c r="F934" s="304">
        <f t="shared" ca="1" si="416"/>
        <v>1.3987944442775671</v>
      </c>
      <c r="G934" s="306">
        <f t="shared" ca="1" si="417"/>
        <v>8.5847162370171972</v>
      </c>
      <c r="H934" s="307">
        <f t="shared" ca="1" si="418"/>
        <v>-103.73006888924847</v>
      </c>
      <c r="I934" s="304">
        <f t="shared" ca="1" si="419"/>
        <v>104.08469889776471</v>
      </c>
      <c r="J934" s="306">
        <f t="shared" ca="1" si="420"/>
        <v>717.43751684692904</v>
      </c>
      <c r="K934" s="307">
        <f t="shared" ca="1" si="421"/>
        <v>-13.824108637121968</v>
      </c>
      <c r="L934" s="304">
        <f t="shared" ca="1" si="406"/>
        <v>717.57069098389081</v>
      </c>
      <c r="M934" s="306">
        <f t="shared" ca="1" si="422"/>
        <v>-1.488224350505609</v>
      </c>
      <c r="N934" s="304">
        <f t="shared" ca="1" si="423"/>
        <v>-85.268974252569521</v>
      </c>
      <c r="P934" s="310">
        <f t="shared" ca="1" si="424"/>
        <v>23</v>
      </c>
      <c r="Q934" s="304">
        <f t="shared" ca="1" si="425"/>
        <v>0</v>
      </c>
      <c r="R934" s="306">
        <f t="shared" ca="1" si="426"/>
        <v>0</v>
      </c>
      <c r="S934" s="307">
        <f t="shared" ca="1" si="427"/>
        <v>4.9930000000000021</v>
      </c>
      <c r="T934" s="304">
        <f t="shared" ca="1" si="407"/>
        <v>48.981330000000021</v>
      </c>
      <c r="U934" s="311">
        <f t="shared" ca="1" si="408"/>
        <v>0</v>
      </c>
      <c r="V934" s="306">
        <f t="shared" ca="1" si="409"/>
        <v>1.2266946246418051</v>
      </c>
      <c r="W934" s="304">
        <f t="shared" ca="1" si="410"/>
        <v>43.117409606317565</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1.1410316038817587</v>
      </c>
      <c r="AH934" s="304">
        <f t="shared" ca="1" si="434"/>
        <v>-8.6355438304774115</v>
      </c>
    </row>
    <row r="935" spans="1:34" x14ac:dyDescent="0.2">
      <c r="A935" s="347">
        <f t="shared" ca="1" si="412"/>
        <v>1E-4</v>
      </c>
      <c r="B935" s="304">
        <f t="shared" ca="1" si="413"/>
        <v>33.455300000002019</v>
      </c>
      <c r="D935" s="306">
        <f t="shared" ca="1" si="414"/>
        <v>-0.71224621447766101</v>
      </c>
      <c r="E935" s="307">
        <f t="shared" ca="1" si="415"/>
        <v>-1.2038507862031942</v>
      </c>
      <c r="F935" s="304">
        <f t="shared" ca="1" si="416"/>
        <v>1.3987678097096055</v>
      </c>
      <c r="G935" s="306">
        <f t="shared" ca="1" si="417"/>
        <v>8.5846450123957503</v>
      </c>
      <c r="H935" s="307">
        <f t="shared" ca="1" si="418"/>
        <v>-103.73018927432709</v>
      </c>
      <c r="I935" s="304">
        <f t="shared" ca="1" si="419"/>
        <v>104.08481299823032</v>
      </c>
      <c r="J935" s="306">
        <f t="shared" ca="1" si="420"/>
        <v>717.43751684692904</v>
      </c>
      <c r="K935" s="307">
        <f t="shared" ca="1" si="421"/>
        <v>-13.834481650030147</v>
      </c>
      <c r="L935" s="304">
        <f t="shared" ca="1" si="406"/>
        <v>717.57089089651117</v>
      </c>
      <c r="M935" s="306">
        <f t="shared" ca="1" si="422"/>
        <v>-1.4882251278629339</v>
      </c>
      <c r="N935" s="304">
        <f t="shared" ca="1" si="423"/>
        <v>-85.269018791863417</v>
      </c>
      <c r="P935" s="310">
        <f t="shared" ca="1" si="424"/>
        <v>23</v>
      </c>
      <c r="Q935" s="304">
        <f t="shared" ca="1" si="425"/>
        <v>0</v>
      </c>
      <c r="R935" s="306">
        <f t="shared" ca="1" si="426"/>
        <v>0</v>
      </c>
      <c r="S935" s="307">
        <f t="shared" ca="1" si="427"/>
        <v>4.9930000000000021</v>
      </c>
      <c r="T935" s="304">
        <f t="shared" ca="1" si="407"/>
        <v>48.981330000000021</v>
      </c>
      <c r="U935" s="311">
        <f t="shared" ca="1" si="408"/>
        <v>0</v>
      </c>
      <c r="V935" s="306">
        <f t="shared" ca="1" si="409"/>
        <v>1.2266958970949906</v>
      </c>
      <c r="W935" s="304">
        <f t="shared" ca="1" si="410"/>
        <v>43.117548865200774</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1.1410043416631677</v>
      </c>
      <c r="AH935" s="304">
        <f t="shared" ca="1" si="434"/>
        <v>-8.6355717216738537</v>
      </c>
    </row>
    <row r="936" spans="1:34" x14ac:dyDescent="0.2">
      <c r="A936" s="347">
        <f t="shared" ca="1" si="412"/>
        <v>1E-4</v>
      </c>
      <c r="B936" s="304">
        <f t="shared" ca="1" si="413"/>
        <v>33.455400000002022</v>
      </c>
      <c r="D936" s="306">
        <f t="shared" ca="1" si="414"/>
        <v>-0.71224182478701392</v>
      </c>
      <c r="E936" s="307">
        <f t="shared" ca="1" si="415"/>
        <v>-1.2038224367380383</v>
      </c>
      <c r="F936" s="304">
        <f t="shared" ca="1" si="416"/>
        <v>1.3987411755467285</v>
      </c>
      <c r="G936" s="306">
        <f t="shared" ca="1" si="417"/>
        <v>8.5845737882132713</v>
      </c>
      <c r="H936" s="307">
        <f t="shared" ca="1" si="418"/>
        <v>-103.73030965657077</v>
      </c>
      <c r="I936" s="304">
        <f t="shared" ca="1" si="419"/>
        <v>104.08492709596975</v>
      </c>
      <c r="J936" s="306">
        <f t="shared" ca="1" si="420"/>
        <v>717.43751684692904</v>
      </c>
      <c r="K936" s="307">
        <f t="shared" ca="1" si="421"/>
        <v>-13.844854674976693</v>
      </c>
      <c r="L936" s="304">
        <f t="shared" ca="1" si="406"/>
        <v>717.57109095925739</v>
      </c>
      <c r="M936" s="306">
        <f t="shared" ca="1" si="422"/>
        <v>-1.4882259052121052</v>
      </c>
      <c r="N936" s="304">
        <f t="shared" ca="1" si="423"/>
        <v>-85.26906333069013</v>
      </c>
      <c r="P936" s="310">
        <f t="shared" ca="1" si="424"/>
        <v>23</v>
      </c>
      <c r="Q936" s="304">
        <f t="shared" ca="1" si="425"/>
        <v>0</v>
      </c>
      <c r="R936" s="306">
        <f t="shared" ca="1" si="426"/>
        <v>0</v>
      </c>
      <c r="S936" s="307">
        <f t="shared" ca="1" si="427"/>
        <v>4.9930000000000021</v>
      </c>
      <c r="T936" s="304">
        <f t="shared" ca="1" si="407"/>
        <v>48.981330000000021</v>
      </c>
      <c r="U936" s="311">
        <f t="shared" ca="1" si="408"/>
        <v>0</v>
      </c>
      <c r="V936" s="306">
        <f t="shared" ca="1" si="409"/>
        <v>1.2266971695509743</v>
      </c>
      <c r="W936" s="304">
        <f t="shared" ca="1" si="410"/>
        <v>43.117688122223392</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1.140977079804717</v>
      </c>
      <c r="AH936" s="304">
        <f t="shared" ca="1" si="434"/>
        <v>-8.6355996124976482</v>
      </c>
    </row>
    <row r="937" spans="1:34" x14ac:dyDescent="0.2">
      <c r="A937" s="347">
        <f t="shared" ca="1" si="412"/>
        <v>1E-4</v>
      </c>
      <c r="B937" s="304">
        <f t="shared" ca="1" si="413"/>
        <v>33.455500000002026</v>
      </c>
      <c r="D937" s="306">
        <f t="shared" ca="1" si="414"/>
        <v>-0.71223743509216042</v>
      </c>
      <c r="E937" s="307">
        <f t="shared" ca="1" si="415"/>
        <v>-1.2037940876516835</v>
      </c>
      <c r="F937" s="304">
        <f t="shared" ca="1" si="416"/>
        <v>1.3987145417889271</v>
      </c>
      <c r="G937" s="306">
        <f t="shared" ca="1" si="417"/>
        <v>8.5845025644697621</v>
      </c>
      <c r="H937" s="307">
        <f t="shared" ca="1" si="418"/>
        <v>-103.73043003597954</v>
      </c>
      <c r="I937" s="304">
        <f t="shared" ca="1" si="419"/>
        <v>104.08504119098303</v>
      </c>
      <c r="J937" s="306">
        <f t="shared" ca="1" si="420"/>
        <v>717.43751684692904</v>
      </c>
      <c r="K937" s="307">
        <f t="shared" ca="1" si="421"/>
        <v>-13.855227711961321</v>
      </c>
      <c r="L937" s="304">
        <f t="shared" ca="1" si="406"/>
        <v>717.57129117213015</v>
      </c>
      <c r="M937" s="306">
        <f t="shared" ca="1" si="422"/>
        <v>-1.488226682553123</v>
      </c>
      <c r="N937" s="304">
        <f t="shared" ca="1" si="423"/>
        <v>-85.269107869049691</v>
      </c>
      <c r="P937" s="310">
        <f t="shared" ca="1" si="424"/>
        <v>23</v>
      </c>
      <c r="Q937" s="304">
        <f t="shared" ca="1" si="425"/>
        <v>0</v>
      </c>
      <c r="R937" s="306">
        <f t="shared" ca="1" si="426"/>
        <v>0</v>
      </c>
      <c r="S937" s="307">
        <f t="shared" ca="1" si="427"/>
        <v>4.9930000000000021</v>
      </c>
      <c r="T937" s="304">
        <f t="shared" ca="1" si="407"/>
        <v>48.981330000000021</v>
      </c>
      <c r="U937" s="311">
        <f t="shared" ca="1" si="408"/>
        <v>0</v>
      </c>
      <c r="V937" s="306">
        <f t="shared" ca="1" si="409"/>
        <v>1.2266984420097551</v>
      </c>
      <c r="W937" s="304">
        <f t="shared" ca="1" si="410"/>
        <v>43.117827377385446</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1.1409498183064013</v>
      </c>
      <c r="AH937" s="304">
        <f t="shared" ca="1" si="434"/>
        <v>-8.6356275029488039</v>
      </c>
    </row>
    <row r="938" spans="1:34" x14ac:dyDescent="0.2">
      <c r="A938" s="347">
        <f t="shared" ca="1" si="412"/>
        <v>1E-4</v>
      </c>
      <c r="B938" s="304">
        <f t="shared" ca="1" si="413"/>
        <v>33.455600000002029</v>
      </c>
      <c r="D938" s="306">
        <f t="shared" ca="1" si="414"/>
        <v>-0.71223304539310051</v>
      </c>
      <c r="E938" s="307">
        <f t="shared" ca="1" si="415"/>
        <v>-1.2037657389441243</v>
      </c>
      <c r="F938" s="304">
        <f t="shared" ca="1" si="416"/>
        <v>1.3986879084361972</v>
      </c>
      <c r="G938" s="306">
        <f t="shared" ca="1" si="417"/>
        <v>8.5844313411652227</v>
      </c>
      <c r="H938" s="307">
        <f t="shared" ca="1" si="418"/>
        <v>-103.73055041255343</v>
      </c>
      <c r="I938" s="304">
        <f t="shared" ca="1" si="419"/>
        <v>104.08515528327018</v>
      </c>
      <c r="J938" s="306">
        <f t="shared" ca="1" si="420"/>
        <v>717.43751684692904</v>
      </c>
      <c r="K938" s="307">
        <f t="shared" ca="1" si="421"/>
        <v>-13.865600760983748</v>
      </c>
      <c r="L938" s="304">
        <f t="shared" ca="1" si="406"/>
        <v>717.57149153512967</v>
      </c>
      <c r="M938" s="306">
        <f t="shared" ca="1" si="422"/>
        <v>-1.488227459885987</v>
      </c>
      <c r="N938" s="304">
        <f t="shared" ca="1" si="423"/>
        <v>-85.269152406942084</v>
      </c>
      <c r="P938" s="310">
        <f t="shared" ca="1" si="424"/>
        <v>23</v>
      </c>
      <c r="Q938" s="304">
        <f t="shared" ca="1" si="425"/>
        <v>0</v>
      </c>
      <c r="R938" s="306">
        <f t="shared" ca="1" si="426"/>
        <v>0</v>
      </c>
      <c r="S938" s="307">
        <f t="shared" ca="1" si="427"/>
        <v>4.9930000000000021</v>
      </c>
      <c r="T938" s="304">
        <f t="shared" ca="1" si="407"/>
        <v>48.981330000000021</v>
      </c>
      <c r="U938" s="311">
        <f t="shared" ca="1" si="408"/>
        <v>0</v>
      </c>
      <c r="V938" s="306">
        <f t="shared" ca="1" si="409"/>
        <v>1.2266997144713339</v>
      </c>
      <c r="W938" s="304">
        <f t="shared" ca="1" si="410"/>
        <v>43.117966630686929</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1.1409225571682171</v>
      </c>
      <c r="AH938" s="304">
        <f t="shared" ca="1" si="434"/>
        <v>-8.6356553930273243</v>
      </c>
    </row>
    <row r="939" spans="1:34" x14ac:dyDescent="0.2">
      <c r="A939" s="347">
        <f t="shared" ca="1" si="412"/>
        <v>1E-4</v>
      </c>
      <c r="B939" s="304">
        <f t="shared" ca="1" si="413"/>
        <v>33.455700000002032</v>
      </c>
      <c r="D939" s="306">
        <f t="shared" ca="1" si="414"/>
        <v>-0.7122286556898374</v>
      </c>
      <c r="E939" s="307">
        <f t="shared" ca="1" si="415"/>
        <v>-1.2037373906153626</v>
      </c>
      <c r="F939" s="304">
        <f t="shared" ca="1" si="416"/>
        <v>1.3986612754885419</v>
      </c>
      <c r="G939" s="306">
        <f t="shared" ca="1" si="417"/>
        <v>8.584360118299653</v>
      </c>
      <c r="H939" s="307">
        <f t="shared" ca="1" si="418"/>
        <v>-103.73067078629249</v>
      </c>
      <c r="I939" s="304">
        <f t="shared" ca="1" si="419"/>
        <v>104.08526937283128</v>
      </c>
      <c r="J939" s="306">
        <f t="shared" ca="1" si="420"/>
        <v>717.43751684692904</v>
      </c>
      <c r="K939" s="307">
        <f t="shared" ca="1" si="421"/>
        <v>-13.87597382204369</v>
      </c>
      <c r="L939" s="304">
        <f t="shared" ca="1" si="406"/>
        <v>717.5716920482563</v>
      </c>
      <c r="M939" s="306">
        <f t="shared" ca="1" si="422"/>
        <v>-1.4882282372106976</v>
      </c>
      <c r="N939" s="304">
        <f t="shared" ca="1" si="423"/>
        <v>-85.269196944367309</v>
      </c>
      <c r="P939" s="310">
        <f t="shared" ca="1" si="424"/>
        <v>23</v>
      </c>
      <c r="Q939" s="304">
        <f t="shared" ca="1" si="425"/>
        <v>0</v>
      </c>
      <c r="R939" s="306">
        <f t="shared" ca="1" si="426"/>
        <v>0</v>
      </c>
      <c r="S939" s="307">
        <f t="shared" ca="1" si="427"/>
        <v>4.9930000000000021</v>
      </c>
      <c r="T939" s="304">
        <f t="shared" ca="1" si="407"/>
        <v>48.981330000000021</v>
      </c>
      <c r="U939" s="311">
        <f t="shared" ca="1" si="408"/>
        <v>0</v>
      </c>
      <c r="V939" s="306">
        <f t="shared" ca="1" si="409"/>
        <v>1.2267009869357099</v>
      </c>
      <c r="W939" s="304">
        <f t="shared" ca="1" si="410"/>
        <v>43.118105882127871</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1.1408952963901626</v>
      </c>
      <c r="AH939" s="304">
        <f t="shared" ca="1" si="434"/>
        <v>-8.6356832827332095</v>
      </c>
    </row>
    <row r="940" spans="1:34" x14ac:dyDescent="0.2">
      <c r="A940" s="347">
        <f t="shared" ca="1" si="412"/>
        <v>1E-4</v>
      </c>
      <c r="B940" s="304">
        <f t="shared" ca="1" si="413"/>
        <v>33.455800000002036</v>
      </c>
      <c r="D940" s="306">
        <f t="shared" ca="1" si="414"/>
        <v>-0.71222426598237121</v>
      </c>
      <c r="E940" s="307">
        <f t="shared" ca="1" si="415"/>
        <v>-1.2037090426653965</v>
      </c>
      <c r="F940" s="304">
        <f t="shared" ca="1" si="416"/>
        <v>1.39863464294596</v>
      </c>
      <c r="G940" s="306">
        <f t="shared" ca="1" si="417"/>
        <v>8.5842888958730548</v>
      </c>
      <c r="H940" s="307">
        <f t="shared" ca="1" si="418"/>
        <v>-103.73079115719676</v>
      </c>
      <c r="I940" s="304">
        <f t="shared" ca="1" si="419"/>
        <v>104.08538345966632</v>
      </c>
      <c r="J940" s="306">
        <f t="shared" ca="1" si="420"/>
        <v>717.43751684692904</v>
      </c>
      <c r="K940" s="307">
        <f t="shared" ca="1" si="421"/>
        <v>-13.886346895140864</v>
      </c>
      <c r="L940" s="304">
        <f t="shared" ca="1" si="406"/>
        <v>717.57189271151071</v>
      </c>
      <c r="M940" s="306">
        <f t="shared" ca="1" si="422"/>
        <v>-1.488229014527255</v>
      </c>
      <c r="N940" s="304">
        <f t="shared" ca="1" si="423"/>
        <v>-85.269241481325395</v>
      </c>
      <c r="P940" s="310">
        <f t="shared" ca="1" si="424"/>
        <v>23</v>
      </c>
      <c r="Q940" s="304">
        <f t="shared" ca="1" si="425"/>
        <v>0</v>
      </c>
      <c r="R940" s="306">
        <f t="shared" ca="1" si="426"/>
        <v>0</v>
      </c>
      <c r="S940" s="307">
        <f t="shared" ca="1" si="427"/>
        <v>4.9930000000000021</v>
      </c>
      <c r="T940" s="304">
        <f t="shared" ca="1" si="407"/>
        <v>48.981330000000021</v>
      </c>
      <c r="U940" s="311">
        <f t="shared" ca="1" si="408"/>
        <v>0</v>
      </c>
      <c r="V940" s="306">
        <f t="shared" ca="1" si="409"/>
        <v>1.2267022594028836</v>
      </c>
      <c r="W940" s="304">
        <f t="shared" ca="1" si="410"/>
        <v>43.118245131708292</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1.1408680359722343</v>
      </c>
      <c r="AH940" s="304">
        <f t="shared" ca="1" si="434"/>
        <v>-8.635711172066463</v>
      </c>
    </row>
    <row r="941" spans="1:34" x14ac:dyDescent="0.2">
      <c r="A941" s="347">
        <f t="shared" ca="1" si="412"/>
        <v>1E-4</v>
      </c>
      <c r="B941" s="304">
        <f t="shared" ca="1" si="413"/>
        <v>33.455900000002039</v>
      </c>
      <c r="D941" s="306">
        <f t="shared" ca="1" si="414"/>
        <v>-0.71221987627070205</v>
      </c>
      <c r="E941" s="307">
        <f t="shared" ca="1" si="415"/>
        <v>-1.2036806950942136</v>
      </c>
      <c r="F941" s="304">
        <f t="shared" ca="1" si="416"/>
        <v>1.3986080108084407</v>
      </c>
      <c r="G941" s="306">
        <f t="shared" ca="1" si="417"/>
        <v>8.5842176738854281</v>
      </c>
      <c r="H941" s="307">
        <f t="shared" ca="1" si="418"/>
        <v>-103.73091152526627</v>
      </c>
      <c r="I941" s="304">
        <f t="shared" ca="1" si="419"/>
        <v>104.08549754377535</v>
      </c>
      <c r="J941" s="306">
        <f t="shared" ca="1" si="420"/>
        <v>717.43751684692904</v>
      </c>
      <c r="K941" s="307">
        <f t="shared" ca="1" si="421"/>
        <v>-13.896719980274987</v>
      </c>
      <c r="L941" s="304">
        <f t="shared" ca="1" si="406"/>
        <v>717.57209352489303</v>
      </c>
      <c r="M941" s="306">
        <f t="shared" ca="1" si="422"/>
        <v>-1.4882297918356593</v>
      </c>
      <c r="N941" s="304">
        <f t="shared" ca="1" si="423"/>
        <v>-85.269286017816341</v>
      </c>
      <c r="P941" s="310">
        <f t="shared" ca="1" si="424"/>
        <v>23</v>
      </c>
      <c r="Q941" s="304">
        <f t="shared" ca="1" si="425"/>
        <v>0</v>
      </c>
      <c r="R941" s="306">
        <f t="shared" ca="1" si="426"/>
        <v>0</v>
      </c>
      <c r="S941" s="307">
        <f t="shared" ca="1" si="427"/>
        <v>4.9930000000000021</v>
      </c>
      <c r="T941" s="304">
        <f t="shared" ca="1" si="407"/>
        <v>48.981330000000021</v>
      </c>
      <c r="U941" s="311">
        <f t="shared" ca="1" si="408"/>
        <v>0</v>
      </c>
      <c r="V941" s="306">
        <f t="shared" ca="1" si="409"/>
        <v>1.2267035318728547</v>
      </c>
      <c r="W941" s="304">
        <f t="shared" ca="1" si="410"/>
        <v>43.118384379428207</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1.1408407759144286</v>
      </c>
      <c r="AH941" s="304">
        <f t="shared" ca="1" si="434"/>
        <v>-8.6357390610270919</v>
      </c>
    </row>
    <row r="942" spans="1:34" x14ac:dyDescent="0.2">
      <c r="A942" s="347">
        <f t="shared" ca="1" si="412"/>
        <v>1E-4</v>
      </c>
      <c r="B942" s="304">
        <f t="shared" ca="1" si="413"/>
        <v>33.456000000002042</v>
      </c>
      <c r="D942" s="306">
        <f t="shared" ca="1" si="414"/>
        <v>-0.7122154865548298</v>
      </c>
      <c r="E942" s="307">
        <f t="shared" ca="1" si="415"/>
        <v>-1.2036523479018157</v>
      </c>
      <c r="F942" s="304">
        <f t="shared" ca="1" si="416"/>
        <v>1.398581379075986</v>
      </c>
      <c r="G942" s="306">
        <f t="shared" ca="1" si="417"/>
        <v>8.584146452336773</v>
      </c>
      <c r="H942" s="307">
        <f t="shared" ca="1" si="418"/>
        <v>-103.73103189050106</v>
      </c>
      <c r="I942" s="304">
        <f t="shared" ca="1" si="419"/>
        <v>104.08561162515841</v>
      </c>
      <c r="J942" s="306">
        <f t="shared" ca="1" si="420"/>
        <v>717.43751684692904</v>
      </c>
      <c r="K942" s="307">
        <f t="shared" ca="1" si="421"/>
        <v>-13.907093077445776</v>
      </c>
      <c r="L942" s="304">
        <f t="shared" ca="1" si="406"/>
        <v>717.57229448840371</v>
      </c>
      <c r="M942" s="306">
        <f t="shared" ca="1" si="422"/>
        <v>-1.4882305691359103</v>
      </c>
      <c r="N942" s="304">
        <f t="shared" ca="1" si="423"/>
        <v>-85.269330553840135</v>
      </c>
      <c r="P942" s="310">
        <f t="shared" ca="1" si="424"/>
        <v>23</v>
      </c>
      <c r="Q942" s="304">
        <f t="shared" ca="1" si="425"/>
        <v>0</v>
      </c>
      <c r="R942" s="306">
        <f t="shared" ca="1" si="426"/>
        <v>0</v>
      </c>
      <c r="S942" s="307">
        <f t="shared" ca="1" si="427"/>
        <v>4.9930000000000021</v>
      </c>
      <c r="T942" s="304">
        <f t="shared" ca="1" si="407"/>
        <v>48.981330000000021</v>
      </c>
      <c r="U942" s="311">
        <f t="shared" ca="1" si="408"/>
        <v>0</v>
      </c>
      <c r="V942" s="306">
        <f t="shared" ca="1" si="409"/>
        <v>1.226704804345623</v>
      </c>
      <c r="W942" s="304">
        <f t="shared" ca="1" si="410"/>
        <v>43.118523625287594</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1.1408135162167401</v>
      </c>
      <c r="AH942" s="304">
        <f t="shared" ca="1" si="434"/>
        <v>-8.6357669496150997</v>
      </c>
    </row>
    <row r="943" spans="1:34" x14ac:dyDescent="0.2">
      <c r="A943" s="347">
        <f t="shared" ca="1" si="412"/>
        <v>1E-4</v>
      </c>
      <c r="B943" s="304">
        <f t="shared" ca="1" si="413"/>
        <v>33.456100000002046</v>
      </c>
      <c r="D943" s="306">
        <f t="shared" ca="1" si="414"/>
        <v>-0.71221109683475747</v>
      </c>
      <c r="E943" s="307">
        <f t="shared" ca="1" si="415"/>
        <v>-1.2036240010882082</v>
      </c>
      <c r="F943" s="304">
        <f t="shared" ca="1" si="416"/>
        <v>1.3985547477486018</v>
      </c>
      <c r="G943" s="306">
        <f t="shared" ca="1" si="417"/>
        <v>8.5840752312270894</v>
      </c>
      <c r="H943" s="307">
        <f t="shared" ca="1" si="418"/>
        <v>-103.73115225290117</v>
      </c>
      <c r="I943" s="304">
        <f t="shared" ca="1" si="419"/>
        <v>104.08572570381556</v>
      </c>
      <c r="J943" s="306">
        <f t="shared" ca="1" si="420"/>
        <v>717.43751684692904</v>
      </c>
      <c r="K943" s="307">
        <f t="shared" ca="1" si="421"/>
        <v>-13.917466186652947</v>
      </c>
      <c r="L943" s="304">
        <f t="shared" ca="1" si="406"/>
        <v>717.5724956020432</v>
      </c>
      <c r="M943" s="306">
        <f t="shared" ca="1" si="422"/>
        <v>-1.4882313464280084</v>
      </c>
      <c r="N943" s="304">
        <f t="shared" ca="1" si="423"/>
        <v>-85.269375089396803</v>
      </c>
      <c r="P943" s="310">
        <f t="shared" ca="1" si="424"/>
        <v>23</v>
      </c>
      <c r="Q943" s="304">
        <f t="shared" ca="1" si="425"/>
        <v>0</v>
      </c>
      <c r="R943" s="306">
        <f t="shared" ca="1" si="426"/>
        <v>0</v>
      </c>
      <c r="S943" s="307">
        <f t="shared" ca="1" si="427"/>
        <v>4.9930000000000021</v>
      </c>
      <c r="T943" s="304">
        <f t="shared" ca="1" si="407"/>
        <v>48.981330000000021</v>
      </c>
      <c r="U943" s="311">
        <f t="shared" ca="1" si="408"/>
        <v>0</v>
      </c>
      <c r="V943" s="306">
        <f t="shared" ca="1" si="409"/>
        <v>1.2267060768211886</v>
      </c>
      <c r="W943" s="304">
        <f t="shared" ca="1" si="410"/>
        <v>43.118662869286524</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1.1407862568791778</v>
      </c>
      <c r="AH943" s="304">
        <f t="shared" ca="1" si="434"/>
        <v>-8.6357948378304776</v>
      </c>
    </row>
    <row r="944" spans="1:34" x14ac:dyDescent="0.2">
      <c r="A944" s="347">
        <f t="shared" ca="1" si="412"/>
        <v>1E-4</v>
      </c>
      <c r="B944" s="304">
        <f t="shared" ca="1" si="413"/>
        <v>33.456200000002049</v>
      </c>
      <c r="D944" s="306">
        <f t="shared" ca="1" si="414"/>
        <v>-0.71220670711048595</v>
      </c>
      <c r="E944" s="307">
        <f t="shared" ca="1" si="415"/>
        <v>-1.203595654653375</v>
      </c>
      <c r="F944" s="304">
        <f t="shared" ca="1" si="416"/>
        <v>1.3985281168262753</v>
      </c>
      <c r="G944" s="306">
        <f t="shared" ca="1" si="417"/>
        <v>8.5840040105563791</v>
      </c>
      <c r="H944" s="307">
        <f t="shared" ca="1" si="418"/>
        <v>-103.73127261246664</v>
      </c>
      <c r="I944" s="304">
        <f t="shared" ca="1" si="419"/>
        <v>104.08583977974679</v>
      </c>
      <c r="J944" s="306">
        <f t="shared" ca="1" si="420"/>
        <v>717.43751684692904</v>
      </c>
      <c r="K944" s="307">
        <f t="shared" ca="1" si="421"/>
        <v>-13.927839307896216</v>
      </c>
      <c r="L944" s="304">
        <f t="shared" ca="1" si="406"/>
        <v>717.57269686581174</v>
      </c>
      <c r="M944" s="306">
        <f t="shared" ca="1" si="422"/>
        <v>-1.4882321237119538</v>
      </c>
      <c r="N944" s="304">
        <f t="shared" ca="1" si="423"/>
        <v>-85.26941962448636</v>
      </c>
      <c r="P944" s="310">
        <f t="shared" ca="1" si="424"/>
        <v>23</v>
      </c>
      <c r="Q944" s="304">
        <f t="shared" ca="1" si="425"/>
        <v>0</v>
      </c>
      <c r="R944" s="306">
        <f t="shared" ca="1" si="426"/>
        <v>0</v>
      </c>
      <c r="S944" s="307">
        <f t="shared" ca="1" si="427"/>
        <v>4.9930000000000021</v>
      </c>
      <c r="T944" s="304">
        <f t="shared" ca="1" si="407"/>
        <v>48.981330000000021</v>
      </c>
      <c r="U944" s="311">
        <f t="shared" ca="1" si="408"/>
        <v>0</v>
      </c>
      <c r="V944" s="306">
        <f t="shared" ca="1" si="409"/>
        <v>1.2267073492995517</v>
      </c>
      <c r="W944" s="304">
        <f t="shared" ca="1" si="410"/>
        <v>43.118802111424976</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1.1407589979017239</v>
      </c>
      <c r="AH944" s="304">
        <f t="shared" ca="1" si="434"/>
        <v>-8.6358227256732434</v>
      </c>
    </row>
    <row r="945" spans="1:34" x14ac:dyDescent="0.2">
      <c r="A945" s="347">
        <f t="shared" ca="1" si="412"/>
        <v>1E-4</v>
      </c>
      <c r="B945" s="304">
        <f t="shared" ca="1" si="413"/>
        <v>33.456300000002052</v>
      </c>
      <c r="D945" s="306">
        <f t="shared" ca="1" si="414"/>
        <v>-0.71220231738201256</v>
      </c>
      <c r="E945" s="307">
        <f t="shared" ca="1" si="415"/>
        <v>-1.2035673085973198</v>
      </c>
      <c r="F945" s="304">
        <f t="shared" ca="1" si="416"/>
        <v>1.3985014863090079</v>
      </c>
      <c r="G945" s="306">
        <f t="shared" ca="1" si="417"/>
        <v>8.5839327903246403</v>
      </c>
      <c r="H945" s="307">
        <f t="shared" ca="1" si="418"/>
        <v>-103.7313929691975</v>
      </c>
      <c r="I945" s="304">
        <f t="shared" ca="1" si="419"/>
        <v>104.08595385295216</v>
      </c>
      <c r="J945" s="306">
        <f t="shared" ca="1" si="420"/>
        <v>717.43751684692904</v>
      </c>
      <c r="K945" s="307">
        <f t="shared" ca="1" si="421"/>
        <v>-13.938212441175299</v>
      </c>
      <c r="L945" s="304">
        <f t="shared" ca="1" si="406"/>
        <v>717.57289827970999</v>
      </c>
      <c r="M945" s="306">
        <f t="shared" ca="1" si="422"/>
        <v>-1.4882329009877462</v>
      </c>
      <c r="N945" s="304">
        <f t="shared" ca="1" si="423"/>
        <v>-85.269464159108779</v>
      </c>
      <c r="P945" s="310">
        <f t="shared" ca="1" si="424"/>
        <v>23</v>
      </c>
      <c r="Q945" s="304">
        <f t="shared" ca="1" si="425"/>
        <v>0</v>
      </c>
      <c r="R945" s="306">
        <f t="shared" ca="1" si="426"/>
        <v>0</v>
      </c>
      <c r="S945" s="307">
        <f t="shared" ca="1" si="427"/>
        <v>4.9930000000000021</v>
      </c>
      <c r="T945" s="304">
        <f t="shared" ca="1" si="407"/>
        <v>48.981330000000021</v>
      </c>
      <c r="U945" s="311">
        <f t="shared" ca="1" si="408"/>
        <v>0</v>
      </c>
      <c r="V945" s="306">
        <f t="shared" ca="1" si="409"/>
        <v>1.2267086217807122</v>
      </c>
      <c r="W945" s="304">
        <f t="shared" ca="1" si="410"/>
        <v>43.118941351702979</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1.1407317392843854</v>
      </c>
      <c r="AH945" s="304">
        <f t="shared" ca="1" si="434"/>
        <v>-8.6358506131433916</v>
      </c>
    </row>
    <row r="946" spans="1:34" x14ac:dyDescent="0.2">
      <c r="A946" s="347">
        <f t="shared" ca="1" si="412"/>
        <v>1E-4</v>
      </c>
      <c r="B946" s="304">
        <f t="shared" ca="1" si="413"/>
        <v>33.456400000002056</v>
      </c>
      <c r="D946" s="306">
        <f t="shared" ca="1" si="414"/>
        <v>-0.71219792764934353</v>
      </c>
      <c r="E946" s="307">
        <f t="shared" ca="1" si="415"/>
        <v>-1.203538962920037</v>
      </c>
      <c r="F946" s="304">
        <f t="shared" ca="1" si="416"/>
        <v>1.398474856196799</v>
      </c>
      <c r="G946" s="306">
        <f t="shared" ca="1" si="417"/>
        <v>8.5838615705318748</v>
      </c>
      <c r="H946" s="307">
        <f t="shared" ca="1" si="418"/>
        <v>-103.73151332309379</v>
      </c>
      <c r="I946" s="304">
        <f t="shared" ca="1" si="419"/>
        <v>104.0860679234317</v>
      </c>
      <c r="J946" s="306">
        <f t="shared" ca="1" si="420"/>
        <v>717.43751684692904</v>
      </c>
      <c r="K946" s="307">
        <f t="shared" ca="1" si="421"/>
        <v>-13.948585586489914</v>
      </c>
      <c r="L946" s="304">
        <f t="shared" ca="1" si="406"/>
        <v>717.57309984373808</v>
      </c>
      <c r="M946" s="306">
        <f t="shared" ca="1" si="422"/>
        <v>-1.4882336782553862</v>
      </c>
      <c r="N946" s="304">
        <f t="shared" ca="1" si="423"/>
        <v>-85.2695086932641</v>
      </c>
      <c r="P946" s="310">
        <f t="shared" ca="1" si="424"/>
        <v>23</v>
      </c>
      <c r="Q946" s="304">
        <f t="shared" ca="1" si="425"/>
        <v>0</v>
      </c>
      <c r="R946" s="306">
        <f t="shared" ca="1" si="426"/>
        <v>0</v>
      </c>
      <c r="S946" s="307">
        <f t="shared" ca="1" si="427"/>
        <v>4.9930000000000021</v>
      </c>
      <c r="T946" s="304">
        <f t="shared" ca="1" si="407"/>
        <v>48.981330000000021</v>
      </c>
      <c r="U946" s="311">
        <f t="shared" ca="1" si="408"/>
        <v>0</v>
      </c>
      <c r="V946" s="306">
        <f t="shared" ca="1" si="409"/>
        <v>1.2267098942646699</v>
      </c>
      <c r="W946" s="304">
        <f t="shared" ca="1" si="410"/>
        <v>43.119080590120539</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1.1407044810271572</v>
      </c>
      <c r="AH946" s="304">
        <f t="shared" ca="1" si="434"/>
        <v>-8.6358785002409295</v>
      </c>
    </row>
    <row r="947" spans="1:34" x14ac:dyDescent="0.2">
      <c r="A947" s="347">
        <f t="shared" ca="1" si="412"/>
        <v>1E-4</v>
      </c>
      <c r="B947" s="304">
        <f t="shared" ca="1" si="413"/>
        <v>33.456500000002059</v>
      </c>
      <c r="D947" s="306">
        <f t="shared" ca="1" si="414"/>
        <v>-0.71219353791247419</v>
      </c>
      <c r="E947" s="307">
        <f t="shared" ca="1" si="415"/>
        <v>-1.2035106176215269</v>
      </c>
      <c r="F947" s="304">
        <f t="shared" ca="1" si="416"/>
        <v>1.3984482264896458</v>
      </c>
      <c r="G947" s="306">
        <f t="shared" ca="1" si="417"/>
        <v>8.5837903511780844</v>
      </c>
      <c r="H947" s="307">
        <f t="shared" ca="1" si="418"/>
        <v>-103.73163367415556</v>
      </c>
      <c r="I947" s="304">
        <f t="shared" ca="1" si="419"/>
        <v>104.08618199118546</v>
      </c>
      <c r="J947" s="306">
        <f t="shared" ca="1" si="420"/>
        <v>717.43751684692904</v>
      </c>
      <c r="K947" s="307">
        <f t="shared" ca="1" si="421"/>
        <v>-13.958958743839776</v>
      </c>
      <c r="L947" s="304">
        <f t="shared" ca="1" si="406"/>
        <v>717.57330155789646</v>
      </c>
      <c r="M947" s="306">
        <f t="shared" ca="1" si="422"/>
        <v>-1.4882344555148737</v>
      </c>
      <c r="N947" s="304">
        <f t="shared" ca="1" si="423"/>
        <v>-85.269553226952326</v>
      </c>
      <c r="P947" s="310">
        <f t="shared" ca="1" si="424"/>
        <v>23</v>
      </c>
      <c r="Q947" s="304">
        <f t="shared" ca="1" si="425"/>
        <v>0</v>
      </c>
      <c r="R947" s="306">
        <f t="shared" ca="1" si="426"/>
        <v>0</v>
      </c>
      <c r="S947" s="307">
        <f t="shared" ca="1" si="427"/>
        <v>4.9930000000000021</v>
      </c>
      <c r="T947" s="304">
        <f t="shared" ca="1" si="407"/>
        <v>48.981330000000021</v>
      </c>
      <c r="U947" s="311">
        <f t="shared" ca="1" si="408"/>
        <v>0</v>
      </c>
      <c r="V947" s="306">
        <f t="shared" ca="1" si="409"/>
        <v>1.2267111667514248</v>
      </c>
      <c r="W947" s="304">
        <f t="shared" ca="1" si="410"/>
        <v>43.119219826677671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1.1406772231300337</v>
      </c>
      <c r="AH947" s="304">
        <f t="shared" ca="1" si="434"/>
        <v>-8.635906386965857</v>
      </c>
    </row>
    <row r="948" spans="1:34" x14ac:dyDescent="0.2">
      <c r="A948" s="347">
        <f t="shared" ca="1" si="412"/>
        <v>1E-4</v>
      </c>
      <c r="B948" s="304">
        <f t="shared" ca="1" si="413"/>
        <v>33.456600000002062</v>
      </c>
      <c r="D948" s="306">
        <f t="shared" ca="1" si="414"/>
        <v>-0.71218914817140866</v>
      </c>
      <c r="E948" s="307">
        <f t="shared" ca="1" si="415"/>
        <v>-1.2034822727017875</v>
      </c>
      <c r="F948" s="304">
        <f t="shared" ca="1" si="416"/>
        <v>1.3984215971875493</v>
      </c>
      <c r="G948" s="306">
        <f t="shared" ca="1" si="417"/>
        <v>8.5837191322632673</v>
      </c>
      <c r="H948" s="307">
        <f t="shared" ca="1" si="418"/>
        <v>-103.73175402238283</v>
      </c>
      <c r="I948" s="304">
        <f t="shared" ca="1" si="419"/>
        <v>104.08629605621347</v>
      </c>
      <c r="J948" s="306">
        <f t="shared" ca="1" si="420"/>
        <v>717.43751684692904</v>
      </c>
      <c r="K948" s="307">
        <f t="shared" ca="1" si="421"/>
        <v>-13.969331913224604</v>
      </c>
      <c r="L948" s="304">
        <f t="shared" ca="1" si="406"/>
        <v>717.57350342218558</v>
      </c>
      <c r="M948" s="306">
        <f t="shared" ca="1" si="422"/>
        <v>-1.4882352327662085</v>
      </c>
      <c r="N948" s="304">
        <f t="shared" ca="1" si="423"/>
        <v>-85.269597760173426</v>
      </c>
      <c r="P948" s="310">
        <f t="shared" ca="1" si="424"/>
        <v>23</v>
      </c>
      <c r="Q948" s="304">
        <f t="shared" ca="1" si="425"/>
        <v>0</v>
      </c>
      <c r="R948" s="306">
        <f t="shared" ca="1" si="426"/>
        <v>0</v>
      </c>
      <c r="S948" s="307">
        <f t="shared" ca="1" si="427"/>
        <v>4.9930000000000021</v>
      </c>
      <c r="T948" s="304">
        <f t="shared" ca="1" si="407"/>
        <v>48.981330000000021</v>
      </c>
      <c r="U948" s="311">
        <f t="shared" ca="1" si="408"/>
        <v>0</v>
      </c>
      <c r="V948" s="306">
        <f t="shared" ca="1" si="409"/>
        <v>1.2267124392409769</v>
      </c>
      <c r="W948" s="304">
        <f t="shared" ca="1" si="410"/>
        <v>43.119359061374432</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1.1406499655930187</v>
      </c>
      <c r="AH948" s="304">
        <f t="shared" ca="1" si="434"/>
        <v>-8.6359342733181759</v>
      </c>
    </row>
    <row r="949" spans="1:34" x14ac:dyDescent="0.2">
      <c r="A949" s="347">
        <f t="shared" ca="1" si="412"/>
        <v>1E-4</v>
      </c>
      <c r="B949" s="304">
        <f t="shared" ca="1" si="413"/>
        <v>33.456700000002066</v>
      </c>
      <c r="D949" s="306">
        <f t="shared" ca="1" si="414"/>
        <v>-0.71218475842614926</v>
      </c>
      <c r="E949" s="307">
        <f t="shared" ca="1" si="415"/>
        <v>-1.203453928160803</v>
      </c>
      <c r="F949" s="304">
        <f t="shared" ca="1" si="416"/>
        <v>1.3983949682904968</v>
      </c>
      <c r="G949" s="306">
        <f t="shared" ca="1" si="417"/>
        <v>8.5836479137874253</v>
      </c>
      <c r="H949" s="307">
        <f t="shared" ca="1" si="418"/>
        <v>-103.73187436777565</v>
      </c>
      <c r="I949" s="304">
        <f t="shared" ca="1" si="419"/>
        <v>104.08641011851576</v>
      </c>
      <c r="J949" s="306">
        <f t="shared" ca="1" si="420"/>
        <v>717.43751684692904</v>
      </c>
      <c r="K949" s="307">
        <f t="shared" ca="1" si="421"/>
        <v>-13.979705094644112</v>
      </c>
      <c r="L949" s="304">
        <f t="shared" ca="1" si="406"/>
        <v>717.57370543660591</v>
      </c>
      <c r="M949" s="306">
        <f t="shared" ca="1" si="422"/>
        <v>-1.4882360100093912</v>
      </c>
      <c r="N949" s="304">
        <f t="shared" ca="1" si="423"/>
        <v>-85.269642292927458</v>
      </c>
      <c r="P949" s="310">
        <f t="shared" ca="1" si="424"/>
        <v>23</v>
      </c>
      <c r="Q949" s="304">
        <f t="shared" ca="1" si="425"/>
        <v>0</v>
      </c>
      <c r="R949" s="306">
        <f t="shared" ca="1" si="426"/>
        <v>0</v>
      </c>
      <c r="S949" s="307">
        <f t="shared" ca="1" si="427"/>
        <v>4.9930000000000021</v>
      </c>
      <c r="T949" s="304">
        <f t="shared" ca="1" si="407"/>
        <v>48.981330000000021</v>
      </c>
      <c r="U949" s="311">
        <f t="shared" ca="1" si="408"/>
        <v>0</v>
      </c>
      <c r="V949" s="306">
        <f t="shared" ca="1" si="409"/>
        <v>1.2267137117333264</v>
      </c>
      <c r="W949" s="304">
        <f t="shared" ca="1" si="410"/>
        <v>43.119498294210786</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1.140622708416096</v>
      </c>
      <c r="AH949" s="304">
        <f t="shared" ca="1" si="434"/>
        <v>-8.6359621592979003</v>
      </c>
    </row>
    <row r="950" spans="1:34" x14ac:dyDescent="0.2">
      <c r="A950" s="347">
        <f t="shared" ca="1" si="412"/>
        <v>1E-4</v>
      </c>
      <c r="B950" s="304">
        <f t="shared" ca="1" si="413"/>
        <v>33.456800000002069</v>
      </c>
      <c r="D950" s="306">
        <f t="shared" ca="1" si="414"/>
        <v>-0.7121803686766931</v>
      </c>
      <c r="E950" s="307">
        <f t="shared" ca="1" si="415"/>
        <v>-1.2034255839985839</v>
      </c>
      <c r="F950" s="304">
        <f t="shared" ca="1" si="416"/>
        <v>1.3983683397984963</v>
      </c>
      <c r="G950" s="306">
        <f t="shared" ca="1" si="417"/>
        <v>8.5835766957505584</v>
      </c>
      <c r="H950" s="307">
        <f t="shared" ca="1" si="418"/>
        <v>-103.73199471033405</v>
      </c>
      <c r="I950" s="304">
        <f t="shared" ca="1" si="419"/>
        <v>104.08652417809235</v>
      </c>
      <c r="J950" s="306">
        <f t="shared" ca="1" si="420"/>
        <v>717.43751684692904</v>
      </c>
      <c r="K950" s="307">
        <f t="shared" ca="1" si="421"/>
        <v>-13.990078288098017</v>
      </c>
      <c r="L950" s="304">
        <f t="shared" ca="1" si="406"/>
        <v>717.57390760115766</v>
      </c>
      <c r="M950" s="306">
        <f t="shared" ca="1" si="422"/>
        <v>-1.4882367872444218</v>
      </c>
      <c r="N950" s="304">
        <f t="shared" ca="1" si="423"/>
        <v>-85.269686825214393</v>
      </c>
      <c r="P950" s="310">
        <f t="shared" ca="1" si="424"/>
        <v>23</v>
      </c>
      <c r="Q950" s="304">
        <f t="shared" ca="1" si="425"/>
        <v>0</v>
      </c>
      <c r="R950" s="306">
        <f t="shared" ca="1" si="426"/>
        <v>0</v>
      </c>
      <c r="S950" s="307">
        <f t="shared" ca="1" si="427"/>
        <v>4.9930000000000021</v>
      </c>
      <c r="T950" s="304">
        <f t="shared" ca="1" si="407"/>
        <v>48.981330000000021</v>
      </c>
      <c r="U950" s="311">
        <f t="shared" ca="1" si="408"/>
        <v>0</v>
      </c>
      <c r="V950" s="306">
        <f t="shared" ca="1" si="409"/>
        <v>1.226714984228473</v>
      </c>
      <c r="W950" s="304">
        <f t="shared" ca="1" si="410"/>
        <v>43.119637525186739</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1.1405954515992764</v>
      </c>
      <c r="AH950" s="304">
        <f t="shared" ca="1" si="434"/>
        <v>-8.6359900449050198</v>
      </c>
    </row>
    <row r="951" spans="1:34" x14ac:dyDescent="0.2">
      <c r="A951" s="347">
        <f t="shared" ca="1" si="412"/>
        <v>1E-4</v>
      </c>
      <c r="B951" s="304">
        <f t="shared" ca="1" si="413"/>
        <v>33.456900000002072</v>
      </c>
      <c r="D951" s="306">
        <f t="shared" ca="1" si="414"/>
        <v>-0.71217597892304207</v>
      </c>
      <c r="E951" s="307">
        <f t="shared" ca="1" si="415"/>
        <v>-1.203397240215125</v>
      </c>
      <c r="F951" s="304">
        <f t="shared" ca="1" si="416"/>
        <v>1.3983417117115446</v>
      </c>
      <c r="G951" s="306">
        <f t="shared" ca="1" si="417"/>
        <v>8.5835054781526665</v>
      </c>
      <c r="H951" s="307">
        <f t="shared" ca="1" si="418"/>
        <v>-103.73211505005807</v>
      </c>
      <c r="I951" s="304">
        <f t="shared" ca="1" si="419"/>
        <v>104.08663823494331</v>
      </c>
      <c r="J951" s="306">
        <f t="shared" ca="1" si="420"/>
        <v>717.43751684692904</v>
      </c>
      <c r="K951" s="307">
        <f t="shared" ca="1" si="421"/>
        <v>-14.000451493586036</v>
      </c>
      <c r="L951" s="304">
        <f t="shared" ca="1" si="406"/>
        <v>717.57410991584129</v>
      </c>
      <c r="M951" s="306">
        <f t="shared" ca="1" si="422"/>
        <v>-1.4882375644713004</v>
      </c>
      <c r="N951" s="304">
        <f t="shared" ca="1" si="423"/>
        <v>-85.26973135703426</v>
      </c>
      <c r="P951" s="310">
        <f t="shared" ca="1" si="424"/>
        <v>23</v>
      </c>
      <c r="Q951" s="304">
        <f t="shared" ca="1" si="425"/>
        <v>0</v>
      </c>
      <c r="R951" s="306">
        <f t="shared" ca="1" si="426"/>
        <v>0</v>
      </c>
      <c r="S951" s="307">
        <f t="shared" ca="1" si="427"/>
        <v>4.9930000000000021</v>
      </c>
      <c r="T951" s="304">
        <f t="shared" ca="1" si="407"/>
        <v>48.981330000000021</v>
      </c>
      <c r="U951" s="311">
        <f t="shared" ca="1" si="408"/>
        <v>0</v>
      </c>
      <c r="V951" s="306">
        <f t="shared" ca="1" si="409"/>
        <v>1.2267162567264169</v>
      </c>
      <c r="W951" s="304">
        <f t="shared" ca="1" si="410"/>
        <v>43.119776754302357</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1.1405681951425564</v>
      </c>
      <c r="AH951" s="304">
        <f t="shared" ca="1" si="434"/>
        <v>-8.6360179301395394</v>
      </c>
    </row>
    <row r="952" spans="1:34" x14ac:dyDescent="0.2">
      <c r="A952" s="347">
        <f t="shared" ca="1" si="412"/>
        <v>1E-4</v>
      </c>
      <c r="B952" s="304">
        <f t="shared" ca="1" si="413"/>
        <v>33.457000000002076</v>
      </c>
      <c r="D952" s="306">
        <f t="shared" ca="1" si="414"/>
        <v>-0.71217158916519685</v>
      </c>
      <c r="E952" s="307">
        <f t="shared" ca="1" si="415"/>
        <v>-1.2033688968104173</v>
      </c>
      <c r="F952" s="304">
        <f t="shared" ca="1" si="416"/>
        <v>1.3983150840296341</v>
      </c>
      <c r="G952" s="306">
        <f t="shared" ca="1" si="417"/>
        <v>8.5834342609937497</v>
      </c>
      <c r="H952" s="307">
        <f t="shared" ca="1" si="418"/>
        <v>-103.73223538694775</v>
      </c>
      <c r="I952" s="304">
        <f t="shared" ca="1" si="419"/>
        <v>104.08675228906864</v>
      </c>
      <c r="J952" s="306">
        <f t="shared" ca="1" si="420"/>
        <v>717.43751684692904</v>
      </c>
      <c r="K952" s="307">
        <f t="shared" ca="1" si="421"/>
        <v>-14.010824711107887</v>
      </c>
      <c r="L952" s="304">
        <f t="shared" ca="1" si="406"/>
        <v>717.57431238065715</v>
      </c>
      <c r="M952" s="306">
        <f t="shared" ca="1" si="422"/>
        <v>-1.4882383416900269</v>
      </c>
      <c r="N952" s="304">
        <f t="shared" ca="1" si="423"/>
        <v>-85.269775888387059</v>
      </c>
      <c r="P952" s="310">
        <f t="shared" ca="1" si="424"/>
        <v>23</v>
      </c>
      <c r="Q952" s="304">
        <f t="shared" ca="1" si="425"/>
        <v>0</v>
      </c>
      <c r="R952" s="306">
        <f t="shared" ca="1" si="426"/>
        <v>0</v>
      </c>
      <c r="S952" s="307">
        <f t="shared" ca="1" si="427"/>
        <v>4.9930000000000021</v>
      </c>
      <c r="T952" s="304">
        <f t="shared" ca="1" si="407"/>
        <v>48.981330000000021</v>
      </c>
      <c r="U952" s="311">
        <f t="shared" ca="1" si="408"/>
        <v>0</v>
      </c>
      <c r="V952" s="306">
        <f t="shared" ca="1" si="409"/>
        <v>1.2267175292271579</v>
      </c>
      <c r="W952" s="304">
        <f t="shared" ca="1" si="410"/>
        <v>43.119915981557625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1.1405409390459234</v>
      </c>
      <c r="AH952" s="304">
        <f t="shared" ca="1" si="434"/>
        <v>-8.6360458150014701</v>
      </c>
    </row>
    <row r="953" spans="1:34" x14ac:dyDescent="0.2">
      <c r="A953" s="347">
        <f t="shared" ca="1" si="412"/>
        <v>1E-4</v>
      </c>
      <c r="B953" s="304">
        <f t="shared" ca="1" si="413"/>
        <v>33.457100000002079</v>
      </c>
      <c r="D953" s="306">
        <f t="shared" ca="1" si="414"/>
        <v>-0.71216719940316042</v>
      </c>
      <c r="E953" s="307">
        <f t="shared" ca="1" si="415"/>
        <v>-1.2033405537844644</v>
      </c>
      <c r="F953" s="304">
        <f t="shared" ca="1" si="416"/>
        <v>1.3982884567527696</v>
      </c>
      <c r="G953" s="306">
        <f t="shared" ca="1" si="417"/>
        <v>8.5833630442738098</v>
      </c>
      <c r="H953" s="307">
        <f t="shared" ca="1" si="418"/>
        <v>-103.73235572100313</v>
      </c>
      <c r="I953" s="304">
        <f t="shared" ca="1" si="419"/>
        <v>104.08686634046842</v>
      </c>
      <c r="J953" s="306">
        <f t="shared" ca="1" si="420"/>
        <v>717.43751684692904</v>
      </c>
      <c r="K953" s="307">
        <f t="shared" ca="1" si="421"/>
        <v>-14.021197940663285</v>
      </c>
      <c r="L953" s="304">
        <f t="shared" ca="1" si="406"/>
        <v>717.5745149956058</v>
      </c>
      <c r="M953" s="306">
        <f t="shared" ca="1" si="422"/>
        <v>-1.4882391189006017</v>
      </c>
      <c r="N953" s="304">
        <f t="shared" ca="1" si="423"/>
        <v>-85.269820419272776</v>
      </c>
      <c r="P953" s="310">
        <f t="shared" ca="1" si="424"/>
        <v>23</v>
      </c>
      <c r="Q953" s="304">
        <f t="shared" ca="1" si="425"/>
        <v>0</v>
      </c>
      <c r="R953" s="306">
        <f t="shared" ca="1" si="426"/>
        <v>0</v>
      </c>
      <c r="S953" s="307">
        <f t="shared" ca="1" si="427"/>
        <v>4.9930000000000021</v>
      </c>
      <c r="T953" s="304">
        <f t="shared" ca="1" si="407"/>
        <v>48.981330000000021</v>
      </c>
      <c r="U953" s="311">
        <f t="shared" ca="1" si="408"/>
        <v>0</v>
      </c>
      <c r="V953" s="306">
        <f t="shared" ca="1" si="409"/>
        <v>1.2267188017306956</v>
      </c>
      <c r="W953" s="304">
        <f t="shared" ca="1" si="410"/>
        <v>43.120055206952543</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1.1405136833093827</v>
      </c>
      <c r="AH953" s="304">
        <f t="shared" ca="1" si="434"/>
        <v>-8.6360736994908081</v>
      </c>
    </row>
    <row r="954" spans="1:34" x14ac:dyDescent="0.2">
      <c r="A954" s="347">
        <f t="shared" ca="1" si="412"/>
        <v>1E-4</v>
      </c>
      <c r="B954" s="304">
        <f t="shared" ca="1" si="413"/>
        <v>33.457200000002082</v>
      </c>
      <c r="D954" s="306">
        <f t="shared" ca="1" si="414"/>
        <v>-0.71216280963693079</v>
      </c>
      <c r="E954" s="307">
        <f t="shared" ca="1" si="415"/>
        <v>-1.2033122111372627</v>
      </c>
      <c r="F954" s="304">
        <f t="shared" ca="1" si="416"/>
        <v>1.3982618298809475</v>
      </c>
      <c r="G954" s="306">
        <f t="shared" ca="1" si="417"/>
        <v>8.5832918279928467</v>
      </c>
      <c r="H954" s="307">
        <f t="shared" ca="1" si="418"/>
        <v>-103.73247605222424</v>
      </c>
      <c r="I954" s="304">
        <f t="shared" ca="1" si="419"/>
        <v>104.08698038914264</v>
      </c>
      <c r="J954" s="306">
        <f t="shared" ca="1" si="420"/>
        <v>717.43751684692904</v>
      </c>
      <c r="K954" s="307">
        <f t="shared" ca="1" si="421"/>
        <v>-14.031571182251946</v>
      </c>
      <c r="L954" s="304">
        <f t="shared" ca="1" si="406"/>
        <v>717.57471776068746</v>
      </c>
      <c r="M954" s="306">
        <f t="shared" ca="1" si="422"/>
        <v>-1.4882398961030248</v>
      </c>
      <c r="N954" s="304">
        <f t="shared" ca="1" si="423"/>
        <v>-85.269864949691453</v>
      </c>
      <c r="P954" s="310">
        <f t="shared" ca="1" si="424"/>
        <v>23</v>
      </c>
      <c r="Q954" s="304">
        <f t="shared" ca="1" si="425"/>
        <v>0</v>
      </c>
      <c r="R954" s="306">
        <f t="shared" ca="1" si="426"/>
        <v>0</v>
      </c>
      <c r="S954" s="307">
        <f t="shared" ca="1" si="427"/>
        <v>4.9930000000000021</v>
      </c>
      <c r="T954" s="304">
        <f t="shared" ca="1" si="407"/>
        <v>48.981330000000021</v>
      </c>
      <c r="U954" s="311">
        <f t="shared" ca="1" si="408"/>
        <v>0</v>
      </c>
      <c r="V954" s="306">
        <f t="shared" ca="1" si="409"/>
        <v>1.2267200742370308</v>
      </c>
      <c r="W954" s="304">
        <f t="shared" ca="1" si="410"/>
        <v>43.120194430487167</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1.1404864279329328</v>
      </c>
      <c r="AH954" s="304">
        <f t="shared" ca="1" si="434"/>
        <v>-8.6361015836075552</v>
      </c>
    </row>
    <row r="955" spans="1:34" x14ac:dyDescent="0.2">
      <c r="A955" s="347">
        <f t="shared" ca="1" si="412"/>
        <v>1E-4</v>
      </c>
      <c r="B955" s="304">
        <f t="shared" ca="1" si="413"/>
        <v>33.457300000002085</v>
      </c>
      <c r="D955" s="306">
        <f t="shared" ca="1" si="414"/>
        <v>-0.71215841986651029</v>
      </c>
      <c r="E955" s="307">
        <f t="shared" ca="1" si="415"/>
        <v>-1.2032838688688017</v>
      </c>
      <c r="F955" s="304">
        <f t="shared" ca="1" si="416"/>
        <v>1.3982352034141596</v>
      </c>
      <c r="G955" s="306">
        <f t="shared" ca="1" si="417"/>
        <v>8.5832206121508605</v>
      </c>
      <c r="H955" s="307">
        <f t="shared" ca="1" si="418"/>
        <v>-103.73259638061113</v>
      </c>
      <c r="I955" s="304">
        <f t="shared" ca="1" si="419"/>
        <v>104.08709443509137</v>
      </c>
      <c r="J955" s="306">
        <f t="shared" ca="1" si="420"/>
        <v>717.43751684692904</v>
      </c>
      <c r="K955" s="307">
        <f t="shared" ca="1" si="421"/>
        <v>-14.041944435873589</v>
      </c>
      <c r="L955" s="304">
        <f t="shared" ca="1" si="406"/>
        <v>717.57492067590249</v>
      </c>
      <c r="M955" s="306">
        <f t="shared" ca="1" si="422"/>
        <v>-1.4882406732972961</v>
      </c>
      <c r="N955" s="304">
        <f t="shared" ca="1" si="423"/>
        <v>-85.269909479643061</v>
      </c>
      <c r="P955" s="310">
        <f t="shared" ca="1" si="424"/>
        <v>23</v>
      </c>
      <c r="Q955" s="304">
        <f t="shared" ca="1" si="425"/>
        <v>0</v>
      </c>
      <c r="R955" s="306">
        <f t="shared" ca="1" si="426"/>
        <v>0</v>
      </c>
      <c r="S955" s="307">
        <f t="shared" ca="1" si="427"/>
        <v>4.9930000000000021</v>
      </c>
      <c r="T955" s="304">
        <f t="shared" ca="1" si="407"/>
        <v>48.981330000000021</v>
      </c>
      <c r="U955" s="311">
        <f t="shared" ca="1" si="408"/>
        <v>0</v>
      </c>
      <c r="V955" s="306">
        <f t="shared" ca="1" si="409"/>
        <v>1.2267213467461628</v>
      </c>
      <c r="W955" s="304">
        <f t="shared" ca="1" si="410"/>
        <v>43.120333652161499</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1.1404591729165645</v>
      </c>
      <c r="AH955" s="304">
        <f t="shared" ca="1" si="434"/>
        <v>-8.6361294673517222</v>
      </c>
    </row>
    <row r="956" spans="1:34" x14ac:dyDescent="0.2">
      <c r="A956" s="347">
        <f t="shared" ca="1" si="412"/>
        <v>1E-4</v>
      </c>
      <c r="B956" s="304">
        <f t="shared" ca="1" si="413"/>
        <v>33.457400000002089</v>
      </c>
      <c r="D956" s="306">
        <f t="shared" ca="1" si="414"/>
        <v>-0.7121540300919007</v>
      </c>
      <c r="E956" s="307">
        <f t="shared" ca="1" si="415"/>
        <v>-1.203255526979083</v>
      </c>
      <c r="F956" s="304">
        <f t="shared" ca="1" si="416"/>
        <v>1.3982085773524087</v>
      </c>
      <c r="G956" s="306">
        <f t="shared" ca="1" si="417"/>
        <v>8.5831493967478512</v>
      </c>
      <c r="H956" s="307">
        <f t="shared" ca="1" si="418"/>
        <v>-103.73271670616383</v>
      </c>
      <c r="I956" s="304">
        <f t="shared" ca="1" si="419"/>
        <v>104.08720847831462</v>
      </c>
      <c r="J956" s="306">
        <f t="shared" ca="1" si="420"/>
        <v>717.43751684692904</v>
      </c>
      <c r="K956" s="307">
        <f t="shared" ca="1" si="421"/>
        <v>-14.052317701527928</v>
      </c>
      <c r="L956" s="304">
        <f t="shared" ca="1" si="406"/>
        <v>717.57512374125145</v>
      </c>
      <c r="M956" s="306">
        <f t="shared" ca="1" si="422"/>
        <v>-1.4882414504834163</v>
      </c>
      <c r="N956" s="304">
        <f t="shared" ca="1" si="423"/>
        <v>-85.269954009127645</v>
      </c>
      <c r="P956" s="310">
        <f t="shared" ca="1" si="424"/>
        <v>23</v>
      </c>
      <c r="Q956" s="304">
        <f t="shared" ca="1" si="425"/>
        <v>0</v>
      </c>
      <c r="R956" s="306">
        <f t="shared" ca="1" si="426"/>
        <v>0</v>
      </c>
      <c r="S956" s="307">
        <f t="shared" ca="1" si="427"/>
        <v>4.9930000000000021</v>
      </c>
      <c r="T956" s="304">
        <f t="shared" ca="1" si="407"/>
        <v>48.981330000000021</v>
      </c>
      <c r="U956" s="311">
        <f t="shared" ca="1" si="408"/>
        <v>0</v>
      </c>
      <c r="V956" s="306">
        <f t="shared" ca="1" si="409"/>
        <v>1.226722619258092</v>
      </c>
      <c r="W956" s="304">
        <f t="shared" ca="1" si="410"/>
        <v>43.120472871975522</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1.1404319182602745</v>
      </c>
      <c r="AH956" s="304">
        <f t="shared" ca="1" si="434"/>
        <v>-8.6361573507233089</v>
      </c>
    </row>
    <row r="957" spans="1:34" x14ac:dyDescent="0.2">
      <c r="A957" s="347">
        <f t="shared" ca="1" si="412"/>
        <v>1E-4</v>
      </c>
      <c r="B957" s="304">
        <f t="shared" ca="1" si="413"/>
        <v>33.457500000002092</v>
      </c>
      <c r="D957" s="306">
        <f t="shared" ca="1" si="414"/>
        <v>-0.71214964031309913</v>
      </c>
      <c r="E957" s="307">
        <f t="shared" ca="1" si="415"/>
        <v>-1.2032271854681085</v>
      </c>
      <c r="F957" s="304">
        <f t="shared" ca="1" si="416"/>
        <v>1.3981819516956948</v>
      </c>
      <c r="G957" s="306">
        <f t="shared" ca="1" si="417"/>
        <v>8.5830781817838204</v>
      </c>
      <c r="H957" s="307">
        <f t="shared" ca="1" si="418"/>
        <v>-103.73283702888237</v>
      </c>
      <c r="I957" s="304">
        <f t="shared" ca="1" si="419"/>
        <v>104.08732251881246</v>
      </c>
      <c r="J957" s="306">
        <f t="shared" ca="1" si="420"/>
        <v>717.43751684692904</v>
      </c>
      <c r="K957" s="307">
        <f t="shared" ca="1" si="421"/>
        <v>-14.062690979214681</v>
      </c>
      <c r="L957" s="304">
        <f t="shared" ca="1" si="406"/>
        <v>717.57532695673456</v>
      </c>
      <c r="M957" s="306">
        <f t="shared" ca="1" si="422"/>
        <v>-1.4882422276613849</v>
      </c>
      <c r="N957" s="304">
        <f t="shared" ca="1" si="423"/>
        <v>-85.269998538145174</v>
      </c>
      <c r="P957" s="310">
        <f t="shared" ca="1" si="424"/>
        <v>23</v>
      </c>
      <c r="Q957" s="304">
        <f t="shared" ca="1" si="425"/>
        <v>0</v>
      </c>
      <c r="R957" s="306">
        <f t="shared" ca="1" si="426"/>
        <v>0</v>
      </c>
      <c r="S957" s="307">
        <f t="shared" ca="1" si="427"/>
        <v>4.9930000000000021</v>
      </c>
      <c r="T957" s="304">
        <f t="shared" ca="1" si="407"/>
        <v>48.981330000000021</v>
      </c>
      <c r="U957" s="311">
        <f t="shared" ca="1" si="408"/>
        <v>0</v>
      </c>
      <c r="V957" s="306">
        <f t="shared" ca="1" si="409"/>
        <v>1.226723891772818</v>
      </c>
      <c r="W957" s="304">
        <f t="shared" ca="1" si="410"/>
        <v>43.120612089929296</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1.1404046639640697</v>
      </c>
      <c r="AH957" s="304">
        <f t="shared" ca="1" si="434"/>
        <v>-8.6361852337223119</v>
      </c>
    </row>
    <row r="958" spans="1:34" x14ac:dyDescent="0.2">
      <c r="A958" s="347">
        <f t="shared" ca="1" si="412"/>
        <v>1E-4</v>
      </c>
      <c r="B958" s="304">
        <f t="shared" ca="1" si="413"/>
        <v>33.457600000002095</v>
      </c>
      <c r="D958" s="306">
        <f t="shared" ca="1" si="414"/>
        <v>-0.71214525053011035</v>
      </c>
      <c r="E958" s="307">
        <f t="shared" ca="1" si="415"/>
        <v>-1.2031988443358657</v>
      </c>
      <c r="F958" s="304">
        <f t="shared" ca="1" si="416"/>
        <v>1.3981553264440101</v>
      </c>
      <c r="G958" s="306">
        <f t="shared" ca="1" si="417"/>
        <v>8.5830069672587666</v>
      </c>
      <c r="H958" s="307">
        <f t="shared" ca="1" si="418"/>
        <v>-103.7329573487668</v>
      </c>
      <c r="I958" s="304">
        <f t="shared" ca="1" si="419"/>
        <v>104.08743655658489</v>
      </c>
      <c r="J958" s="306">
        <f t="shared" ca="1" si="420"/>
        <v>717.43751684692904</v>
      </c>
      <c r="K958" s="307">
        <f t="shared" ca="1" si="421"/>
        <v>-14.073064268933564</v>
      </c>
      <c r="L958" s="304">
        <f t="shared" ca="1" si="406"/>
        <v>717.57553032235228</v>
      </c>
      <c r="M958" s="306">
        <f t="shared" ca="1" si="422"/>
        <v>-1.4882430048312023</v>
      </c>
      <c r="N958" s="304">
        <f t="shared" ca="1" si="423"/>
        <v>-85.270043066695678</v>
      </c>
      <c r="P958" s="310">
        <f t="shared" ca="1" si="424"/>
        <v>23</v>
      </c>
      <c r="Q958" s="304">
        <f t="shared" ca="1" si="425"/>
        <v>0</v>
      </c>
      <c r="R958" s="306">
        <f t="shared" ca="1" si="426"/>
        <v>0</v>
      </c>
      <c r="S958" s="307">
        <f t="shared" ca="1" si="427"/>
        <v>4.9930000000000021</v>
      </c>
      <c r="T958" s="304">
        <f t="shared" ca="1" si="407"/>
        <v>48.981330000000021</v>
      </c>
      <c r="U958" s="311">
        <f t="shared" ca="1" si="408"/>
        <v>0</v>
      </c>
      <c r="V958" s="306">
        <f t="shared" ca="1" si="409"/>
        <v>1.226725164290341</v>
      </c>
      <c r="W958" s="304">
        <f t="shared" ca="1" si="410"/>
        <v>43.120751306022811</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1.140377410027936</v>
      </c>
      <c r="AH958" s="304">
        <f t="shared" ca="1" si="434"/>
        <v>-8.6362131163487437</v>
      </c>
    </row>
    <row r="959" spans="1:34" x14ac:dyDescent="0.2">
      <c r="A959" s="347">
        <f t="shared" ca="1" si="412"/>
        <v>1E-4</v>
      </c>
      <c r="B959" s="304">
        <f t="shared" ca="1" si="413"/>
        <v>33.457700000002099</v>
      </c>
      <c r="D959" s="306">
        <f t="shared" ca="1" si="414"/>
        <v>-0.71214086074293381</v>
      </c>
      <c r="E959" s="307">
        <f t="shared" ca="1" si="415"/>
        <v>-1.2031705035823563</v>
      </c>
      <c r="F959" s="304">
        <f t="shared" ca="1" si="416"/>
        <v>1.3981287015973556</v>
      </c>
      <c r="G959" s="306">
        <f t="shared" ca="1" si="417"/>
        <v>8.5829357531726931</v>
      </c>
      <c r="H959" s="307">
        <f t="shared" ca="1" si="418"/>
        <v>-103.73307766581716</v>
      </c>
      <c r="I959" s="304">
        <f t="shared" ca="1" si="419"/>
        <v>104.08755059163198</v>
      </c>
      <c r="J959" s="306">
        <f t="shared" ca="1" si="420"/>
        <v>717.43751684692904</v>
      </c>
      <c r="K959" s="307">
        <f t="shared" ca="1" si="421"/>
        <v>-14.083437570684293</v>
      </c>
      <c r="L959" s="304">
        <f t="shared" ca="1" si="406"/>
        <v>717.57573383810507</v>
      </c>
      <c r="M959" s="306">
        <f t="shared" ca="1" si="422"/>
        <v>-1.4882437819928684</v>
      </c>
      <c r="N959" s="304">
        <f t="shared" ca="1" si="423"/>
        <v>-85.270087594779142</v>
      </c>
      <c r="P959" s="310">
        <f t="shared" ca="1" si="424"/>
        <v>23</v>
      </c>
      <c r="Q959" s="304">
        <f t="shared" ca="1" si="425"/>
        <v>0</v>
      </c>
      <c r="R959" s="306">
        <f t="shared" ca="1" si="426"/>
        <v>0</v>
      </c>
      <c r="S959" s="307">
        <f t="shared" ca="1" si="427"/>
        <v>4.9930000000000021</v>
      </c>
      <c r="T959" s="304">
        <f t="shared" ca="1" si="407"/>
        <v>48.981330000000021</v>
      </c>
      <c r="U959" s="311">
        <f t="shared" ca="1" si="408"/>
        <v>0</v>
      </c>
      <c r="V959" s="306">
        <f t="shared" ca="1" si="409"/>
        <v>1.226726436810661</v>
      </c>
      <c r="W959" s="304">
        <f t="shared" ca="1" si="410"/>
        <v>43.120890520256104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1.1403501564518788</v>
      </c>
      <c r="AH959" s="304">
        <f t="shared" ca="1" si="434"/>
        <v>-8.6362409986026023</v>
      </c>
    </row>
    <row r="960" spans="1:34" x14ac:dyDescent="0.2">
      <c r="A960" s="347">
        <f t="shared" ca="1" si="412"/>
        <v>1E-4</v>
      </c>
      <c r="B960" s="304">
        <f t="shared" ca="1" si="413"/>
        <v>33.457800000002102</v>
      </c>
      <c r="D960" s="306">
        <f t="shared" ca="1" si="414"/>
        <v>-0.7121364709515714</v>
      </c>
      <c r="E960" s="307">
        <f t="shared" ca="1" si="415"/>
        <v>-1.2031421632075752</v>
      </c>
      <c r="F960" s="304">
        <f t="shared" ca="1" si="416"/>
        <v>1.3981020771557282</v>
      </c>
      <c r="G960" s="306">
        <f t="shared" ca="1" si="417"/>
        <v>8.5828645395255982</v>
      </c>
      <c r="H960" s="307">
        <f t="shared" ca="1" si="418"/>
        <v>-103.73319798003348</v>
      </c>
      <c r="I960" s="304">
        <f t="shared" ca="1" si="419"/>
        <v>104.08766462395373</v>
      </c>
      <c r="J960" s="306">
        <f t="shared" ca="1" si="420"/>
        <v>717.43751684692904</v>
      </c>
      <c r="K960" s="307">
        <f t="shared" ca="1" si="421"/>
        <v>-14.093810884466585</v>
      </c>
      <c r="L960" s="304">
        <f t="shared" ca="1" si="406"/>
        <v>717.57593750399315</v>
      </c>
      <c r="M960" s="306">
        <f t="shared" ca="1" si="422"/>
        <v>-1.4882445591463838</v>
      </c>
      <c r="N960" s="304">
        <f t="shared" ca="1" si="423"/>
        <v>-85.270132122395609</v>
      </c>
      <c r="P960" s="310">
        <f t="shared" ca="1" si="424"/>
        <v>23</v>
      </c>
      <c r="Q960" s="304">
        <f t="shared" ca="1" si="425"/>
        <v>0</v>
      </c>
      <c r="R960" s="306">
        <f t="shared" ca="1" si="426"/>
        <v>0</v>
      </c>
      <c r="S960" s="307">
        <f t="shared" ca="1" si="427"/>
        <v>4.9930000000000021</v>
      </c>
      <c r="T960" s="304">
        <f t="shared" ca="1" si="407"/>
        <v>48.981330000000021</v>
      </c>
      <c r="U960" s="311">
        <f t="shared" ca="1" si="408"/>
        <v>0</v>
      </c>
      <c r="V960" s="306">
        <f t="shared" ca="1" si="409"/>
        <v>1.2267277093337781</v>
      </c>
      <c r="W960" s="304">
        <f t="shared" ca="1" si="410"/>
        <v>43.121029732629168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1.1403229032358873</v>
      </c>
      <c r="AH960" s="304">
        <f t="shared" ca="1" si="434"/>
        <v>-8.636268880483895</v>
      </c>
    </row>
    <row r="961" spans="1:34" x14ac:dyDescent="0.2">
      <c r="A961" s="347">
        <f t="shared" ca="1" si="412"/>
        <v>1E-4</v>
      </c>
      <c r="B961" s="304">
        <f t="shared" ca="1" si="413"/>
        <v>33.457900000002105</v>
      </c>
      <c r="D961" s="306">
        <f t="shared" ca="1" si="414"/>
        <v>-0.71213208115602111</v>
      </c>
      <c r="E961" s="307">
        <f t="shared" ca="1" si="415"/>
        <v>-1.2031138232115204</v>
      </c>
      <c r="F961" s="304">
        <f t="shared" ca="1" si="416"/>
        <v>1.3980754531191253</v>
      </c>
      <c r="G961" s="306">
        <f t="shared" ca="1" si="417"/>
        <v>8.582793326317482</v>
      </c>
      <c r="H961" s="307">
        <f t="shared" ca="1" si="418"/>
        <v>-103.7333182914158</v>
      </c>
      <c r="I961" s="304">
        <f t="shared" ca="1" si="419"/>
        <v>104.0877786535502</v>
      </c>
      <c r="J961" s="306">
        <f t="shared" ca="1" si="420"/>
        <v>717.43751684692904</v>
      </c>
      <c r="K961" s="307">
        <f t="shared" ca="1" si="421"/>
        <v>-14.104184210280158</v>
      </c>
      <c r="L961" s="304">
        <f t="shared" ca="1" si="406"/>
        <v>717.57614132001709</v>
      </c>
      <c r="M961" s="306">
        <f t="shared" ca="1" si="422"/>
        <v>-1.488245336291748</v>
      </c>
      <c r="N961" s="304">
        <f t="shared" ca="1" si="423"/>
        <v>-85.27017664954505</v>
      </c>
      <c r="P961" s="310">
        <f t="shared" ca="1" si="424"/>
        <v>23</v>
      </c>
      <c r="Q961" s="304">
        <f t="shared" ca="1" si="425"/>
        <v>0</v>
      </c>
      <c r="R961" s="306">
        <f t="shared" ca="1" si="426"/>
        <v>0</v>
      </c>
      <c r="S961" s="307">
        <f t="shared" ca="1" si="427"/>
        <v>4.9930000000000021</v>
      </c>
      <c r="T961" s="304">
        <f t="shared" ca="1" si="407"/>
        <v>48.981330000000021</v>
      </c>
      <c r="U961" s="311">
        <f t="shared" ca="1" si="408"/>
        <v>0</v>
      </c>
      <c r="V961" s="306">
        <f t="shared" ca="1" si="409"/>
        <v>1.2267289818596914</v>
      </c>
      <c r="W961" s="304">
        <f t="shared" ca="1" si="410"/>
        <v>43.121168943142003</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1.1402956503799668</v>
      </c>
      <c r="AH961" s="304">
        <f t="shared" ca="1" si="434"/>
        <v>-8.6362967619926199</v>
      </c>
    </row>
    <row r="962" spans="1:34" x14ac:dyDescent="0.2">
      <c r="A962" s="347">
        <f t="shared" ca="1" si="412"/>
        <v>1E-4</v>
      </c>
      <c r="B962" s="304">
        <f t="shared" ca="1" si="413"/>
        <v>33.458000000002109</v>
      </c>
      <c r="D962" s="306">
        <f t="shared" ca="1" si="414"/>
        <v>-0.71212769135628617</v>
      </c>
      <c r="E962" s="307">
        <f t="shared" ca="1" si="415"/>
        <v>-1.2030854835941955</v>
      </c>
      <c r="F962" s="304">
        <f t="shared" ca="1" si="416"/>
        <v>1.3980488294875517</v>
      </c>
      <c r="G962" s="306">
        <f t="shared" ca="1" si="417"/>
        <v>8.5827221135483462</v>
      </c>
      <c r="H962" s="307">
        <f t="shared" ca="1" si="418"/>
        <v>-103.73343859996416</v>
      </c>
      <c r="I962" s="304">
        <f t="shared" ca="1" si="419"/>
        <v>104.08789268042142</v>
      </c>
      <c r="J962" s="306">
        <f t="shared" ca="1" si="420"/>
        <v>717.43751684692904</v>
      </c>
      <c r="K962" s="307">
        <f t="shared" ca="1" si="421"/>
        <v>-14.114557548124727</v>
      </c>
      <c r="L962" s="304">
        <f t="shared" ca="1" si="406"/>
        <v>717.57634528617712</v>
      </c>
      <c r="M962" s="306">
        <f t="shared" ca="1" si="422"/>
        <v>-1.4882461134289615</v>
      </c>
      <c r="N962" s="304">
        <f t="shared" ca="1" si="423"/>
        <v>-85.27022117622748</v>
      </c>
      <c r="P962" s="310">
        <f t="shared" ca="1" si="424"/>
        <v>23</v>
      </c>
      <c r="Q962" s="304">
        <f t="shared" ca="1" si="425"/>
        <v>0</v>
      </c>
      <c r="R962" s="306">
        <f t="shared" ca="1" si="426"/>
        <v>0</v>
      </c>
      <c r="S962" s="307">
        <f t="shared" ca="1" si="427"/>
        <v>4.9930000000000021</v>
      </c>
      <c r="T962" s="304">
        <f t="shared" ca="1" si="407"/>
        <v>48.981330000000021</v>
      </c>
      <c r="U962" s="311">
        <f t="shared" ca="1" si="408"/>
        <v>0</v>
      </c>
      <c r="V962" s="306">
        <f t="shared" ca="1" si="409"/>
        <v>1.2267302543884022</v>
      </c>
      <c r="W962" s="304">
        <f t="shared" ca="1" si="410"/>
        <v>43.121308151794672</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1.1402683978841139</v>
      </c>
      <c r="AH962" s="304">
        <f t="shared" ca="1" si="434"/>
        <v>-8.636324643128777</v>
      </c>
    </row>
    <row r="963" spans="1:34" x14ac:dyDescent="0.2">
      <c r="A963" s="347">
        <f t="shared" ca="1" si="412"/>
        <v>1E-4</v>
      </c>
      <c r="B963" s="304">
        <f t="shared" ca="1" si="413"/>
        <v>33.458100000002112</v>
      </c>
      <c r="D963" s="306">
        <f t="shared" ca="1" si="414"/>
        <v>-0.71212330155236736</v>
      </c>
      <c r="E963" s="307">
        <f t="shared" ca="1" si="415"/>
        <v>-1.2030571443555846</v>
      </c>
      <c r="F963" s="304">
        <f t="shared" ca="1" si="416"/>
        <v>1.3980222062609942</v>
      </c>
      <c r="G963" s="306">
        <f t="shared" ca="1" si="417"/>
        <v>8.5826509012181909</v>
      </c>
      <c r="H963" s="307">
        <f t="shared" ca="1" si="418"/>
        <v>-103.73355890567859</v>
      </c>
      <c r="I963" s="304">
        <f t="shared" ca="1" si="419"/>
        <v>104.08800670456742</v>
      </c>
      <c r="J963" s="306">
        <f t="shared" ca="1" si="420"/>
        <v>717.43751684692904</v>
      </c>
      <c r="K963" s="307">
        <f t="shared" ca="1" si="421"/>
        <v>-14.124930898000009</v>
      </c>
      <c r="L963" s="304">
        <f t="shared" ca="1" si="406"/>
        <v>717.5765494024738</v>
      </c>
      <c r="M963" s="306">
        <f t="shared" ca="1" si="422"/>
        <v>-1.4882468905580244</v>
      </c>
      <c r="N963" s="304">
        <f t="shared" ca="1" si="423"/>
        <v>-85.270265702442927</v>
      </c>
      <c r="P963" s="310">
        <f t="shared" ca="1" si="424"/>
        <v>23</v>
      </c>
      <c r="Q963" s="304">
        <f t="shared" ca="1" si="425"/>
        <v>0</v>
      </c>
      <c r="R963" s="306">
        <f t="shared" ca="1" si="426"/>
        <v>0</v>
      </c>
      <c r="S963" s="307">
        <f t="shared" ca="1" si="427"/>
        <v>4.9930000000000021</v>
      </c>
      <c r="T963" s="304">
        <f t="shared" ca="1" si="407"/>
        <v>48.981330000000021</v>
      </c>
      <c r="U963" s="311">
        <f t="shared" ca="1" si="408"/>
        <v>0</v>
      </c>
      <c r="V963" s="306">
        <f t="shared" ca="1" si="409"/>
        <v>1.2267315269199097</v>
      </c>
      <c r="W963" s="304">
        <f t="shared" ca="1" si="410"/>
        <v>43.121447358587154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1.1402411457483197</v>
      </c>
      <c r="AH963" s="304">
        <f t="shared" ca="1" si="434"/>
        <v>-8.6363525238923806</v>
      </c>
    </row>
    <row r="964" spans="1:34" x14ac:dyDescent="0.2">
      <c r="A964" s="347">
        <f t="shared" ca="1" si="412"/>
        <v>1E-4</v>
      </c>
      <c r="B964" s="304">
        <f t="shared" ca="1" si="413"/>
        <v>33.458200000002115</v>
      </c>
      <c r="D964" s="306">
        <f t="shared" ca="1" si="414"/>
        <v>-0.712118911744264</v>
      </c>
      <c r="E964" s="307">
        <f t="shared" ca="1" si="415"/>
        <v>-1.2030288054956948</v>
      </c>
      <c r="F964" s="304">
        <f t="shared" ca="1" si="416"/>
        <v>1.3979955834394588</v>
      </c>
      <c r="G964" s="306">
        <f t="shared" ca="1" si="417"/>
        <v>8.5825796893270159</v>
      </c>
      <c r="H964" s="307">
        <f t="shared" ca="1" si="418"/>
        <v>-103.73367920855914</v>
      </c>
      <c r="I964" s="304">
        <f t="shared" ca="1" si="419"/>
        <v>104.08812072598823</v>
      </c>
      <c r="J964" s="306">
        <f t="shared" ca="1" si="420"/>
        <v>717.43751684692904</v>
      </c>
      <c r="K964" s="307">
        <f t="shared" ca="1" si="421"/>
        <v>-14.135304259905721</v>
      </c>
      <c r="L964" s="304">
        <f t="shared" ref="L964:L1004" ca="1" si="435">SQRT(pos_x^2+pos_z^2)</f>
        <v>717.57675366890737</v>
      </c>
      <c r="M964" s="306">
        <f t="shared" ca="1" si="422"/>
        <v>-1.4882476676789367</v>
      </c>
      <c r="N964" s="304">
        <f t="shared" ca="1" si="423"/>
        <v>-85.270310228191363</v>
      </c>
      <c r="P964" s="310">
        <f t="shared" ca="1" si="424"/>
        <v>23</v>
      </c>
      <c r="Q964" s="304">
        <f t="shared" ca="1" si="425"/>
        <v>0</v>
      </c>
      <c r="R964" s="306">
        <f t="shared" ca="1" si="426"/>
        <v>0</v>
      </c>
      <c r="S964" s="307">
        <f t="shared" ca="1" si="427"/>
        <v>4.9930000000000021</v>
      </c>
      <c r="T964" s="304">
        <f t="shared" ref="T964:T1004" ca="1" si="436">m*g</f>
        <v>48.981330000000021</v>
      </c>
      <c r="U964" s="311">
        <f t="shared" ref="U964:U1004" ca="1" si="437">IF(pos_xz&lt;L_rampe,Poids*COS(Beta),0)</f>
        <v>0</v>
      </c>
      <c r="V964" s="306">
        <f t="shared" ref="V964:V1004" ca="1" si="438">Rho_moyen*(20000-Alt_rampe-pos_z)/(20000+Alt_rampe+pos_z)</f>
        <v>1.2267327994542137</v>
      </c>
      <c r="W964" s="304">
        <f t="shared" ref="W964:W1003" ca="1" si="439">1/2*Rho*Sref*Cx*vit_xz^2</f>
        <v>43.121586563519465</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1.1402138939725841</v>
      </c>
      <c r="AH964" s="304">
        <f t="shared" ca="1" si="434"/>
        <v>-8.6363804042834236</v>
      </c>
    </row>
    <row r="965" spans="1:34" x14ac:dyDescent="0.2">
      <c r="A965" s="347">
        <f t="shared" ref="A965:A1004" ca="1" si="441">IF(B964+0.01&lt;=T_ini+ROUNDUP(Temps_fin_propu,0), 0.01, IF(K964&gt;0, 0.1, 0.0001))</f>
        <v>1E-4</v>
      </c>
      <c r="B965" s="304">
        <f t="shared" ref="B965:B1004" ca="1" si="442">B964+pas</f>
        <v>33.458300000002119</v>
      </c>
      <c r="D965" s="306">
        <f t="shared" ref="D965:D1004" ca="1" si="443">IF(AND(L964&lt;L_rampe,Poussee&lt;Poids*SIN(M964)),0,(-W964+Poussee)/m*COS(M964)-U964/m*SIN(M964))</f>
        <v>-0.71211452193197777</v>
      </c>
      <c r="E965" s="307">
        <f t="shared" ref="E965:E1004" ca="1" si="444">IF(AND(L964&lt;L_rampe,Poussee&lt;Poids*SIN(M964)),0,(-W964+Poussee)/m*SIN(M964)+U964/m*COS(M964)-Poids/m)</f>
        <v>-1.2030004670145207</v>
      </c>
      <c r="F965" s="304">
        <f t="shared" ref="F965:F1004" ca="1" si="445">SQRT(acc_x^2+acc_z^2)</f>
        <v>1.397968961022942</v>
      </c>
      <c r="G965" s="306">
        <f t="shared" ref="G965:G1004" ca="1" si="446">G964+acc_x*pas</f>
        <v>8.5825084778748231</v>
      </c>
      <c r="H965" s="307">
        <f t="shared" ref="H965:H1004" ca="1" si="447">H964+acc_z*pas</f>
        <v>-103.73379950860584</v>
      </c>
      <c r="I965" s="304">
        <f t="shared" ref="I965:I1004" ca="1" si="448">SQRT(vit_x^2+vit_z^2)</f>
        <v>104.08823474468393</v>
      </c>
      <c r="J965" s="306">
        <f t="shared" ref="J965:J1004" ca="1" si="449">J964+0.5*(vit_x+G964)*pas*(K964&gt;=0)</f>
        <v>717.43751684692904</v>
      </c>
      <c r="K965" s="307">
        <f t="shared" ref="K965:K1004" ca="1" si="450">K964+0.5*(vit_z+H964)*pas</f>
        <v>-14.145677633841579</v>
      </c>
      <c r="L965" s="304">
        <f t="shared" ca="1" si="435"/>
        <v>717.57695808547828</v>
      </c>
      <c r="M965" s="306">
        <f t="shared" ref="M965:M1004" ca="1" si="451">IF(AND(L964&gt;L_rampe,G965&gt;0),ATAN2(G965,H965),$M$4)</f>
        <v>-1.4882484447916984</v>
      </c>
      <c r="N965" s="304">
        <f t="shared" ref="N965:N1004" ca="1" si="452">DEGREES(Beta)</f>
        <v>-85.270354753472816</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4.9930000000000021</v>
      </c>
      <c r="T965" s="304">
        <f t="shared" ca="1" si="436"/>
        <v>48.981330000000021</v>
      </c>
      <c r="U965" s="311">
        <f t="shared" ca="1" si="437"/>
        <v>0</v>
      </c>
      <c r="V965" s="306">
        <f t="shared" ca="1" si="438"/>
        <v>1.2267340719913149</v>
      </c>
      <c r="W965" s="304">
        <f t="shared" ca="1" si="439"/>
        <v>43.121725766591666</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1.1401866425569107</v>
      </c>
      <c r="AH965" s="304">
        <f t="shared" ref="AH965:AH1004" ca="1" si="463">IF(AND(L964&lt;L_rampe,Poussee&lt;Poids*SIN(M964)), g*SIN(M964), (-W964+Poussee)/m)</f>
        <v>-8.6364082843019112</v>
      </c>
    </row>
    <row r="966" spans="1:34" x14ac:dyDescent="0.2">
      <c r="A966" s="347">
        <f t="shared" ca="1" si="441"/>
        <v>1E-4</v>
      </c>
      <c r="B966" s="304">
        <f t="shared" ca="1" si="442"/>
        <v>33.458400000002122</v>
      </c>
      <c r="D966" s="306">
        <f t="shared" ca="1" si="443"/>
        <v>-0.71211013211551155</v>
      </c>
      <c r="E966" s="307">
        <f t="shared" ca="1" si="444"/>
        <v>-1.2029721289120499</v>
      </c>
      <c r="F966" s="304">
        <f t="shared" ca="1" si="445"/>
        <v>1.3979423390114345</v>
      </c>
      <c r="G966" s="306">
        <f t="shared" ca="1" si="446"/>
        <v>8.5824372668616107</v>
      </c>
      <c r="H966" s="307">
        <f t="shared" ca="1" si="447"/>
        <v>-103.73391980581873</v>
      </c>
      <c r="I966" s="304">
        <f t="shared" ca="1" si="448"/>
        <v>104.08834876065451</v>
      </c>
      <c r="J966" s="306">
        <f t="shared" ca="1" si="449"/>
        <v>717.43751684692904</v>
      </c>
      <c r="K966" s="307">
        <f t="shared" ca="1" si="450"/>
        <v>-14.1560510198073</v>
      </c>
      <c r="L966" s="304">
        <f t="shared" ca="1" si="435"/>
        <v>717.57716265218687</v>
      </c>
      <c r="M966" s="306">
        <f t="shared" ca="1" si="451"/>
        <v>-1.4882492218963099</v>
      </c>
      <c r="N966" s="304">
        <f t="shared" ca="1" si="452"/>
        <v>-85.2703992782873</v>
      </c>
      <c r="P966" s="310">
        <f t="shared" ca="1" si="453"/>
        <v>23</v>
      </c>
      <c r="Q966" s="304">
        <f t="shared" ca="1" si="454"/>
        <v>0</v>
      </c>
      <c r="R966" s="306">
        <f t="shared" ca="1" si="455"/>
        <v>0</v>
      </c>
      <c r="S966" s="307">
        <f t="shared" ca="1" si="456"/>
        <v>4.9930000000000021</v>
      </c>
      <c r="T966" s="304">
        <f t="shared" ca="1" si="436"/>
        <v>48.981330000000021</v>
      </c>
      <c r="U966" s="311">
        <f t="shared" ca="1" si="437"/>
        <v>0</v>
      </c>
      <c r="V966" s="306">
        <f t="shared" ca="1" si="438"/>
        <v>1.2267353445312126</v>
      </c>
      <c r="W966" s="304">
        <f t="shared" ca="1" si="439"/>
        <v>43.121864967803717</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1.14015939150128</v>
      </c>
      <c r="AH966" s="304">
        <f t="shared" ca="1" si="463"/>
        <v>-8.636436163947856</v>
      </c>
    </row>
    <row r="967" spans="1:34" x14ac:dyDescent="0.2">
      <c r="A967" s="347">
        <f t="shared" ca="1" si="441"/>
        <v>1E-4</v>
      </c>
      <c r="B967" s="304">
        <f t="shared" ca="1" si="442"/>
        <v>33.458500000002125</v>
      </c>
      <c r="D967" s="306">
        <f t="shared" ca="1" si="443"/>
        <v>-0.71210574229486212</v>
      </c>
      <c r="E967" s="307">
        <f t="shared" ca="1" si="444"/>
        <v>-1.2029437911882912</v>
      </c>
      <c r="F967" s="304">
        <f t="shared" ca="1" si="445"/>
        <v>1.3979157174049426</v>
      </c>
      <c r="G967" s="306">
        <f t="shared" ca="1" si="446"/>
        <v>8.5823660562873805</v>
      </c>
      <c r="H967" s="307">
        <f t="shared" ca="1" si="447"/>
        <v>-103.73404010019784</v>
      </c>
      <c r="I967" s="304">
        <f t="shared" ca="1" si="448"/>
        <v>104.08846277390001</v>
      </c>
      <c r="J967" s="306">
        <f t="shared" ca="1" si="449"/>
        <v>717.43751684692904</v>
      </c>
      <c r="K967" s="307">
        <f t="shared" ca="1" si="450"/>
        <v>-14.166424417802601</v>
      </c>
      <c r="L967" s="304">
        <f t="shared" ca="1" si="435"/>
        <v>717.5773673690336</v>
      </c>
      <c r="M967" s="306">
        <f t="shared" ca="1" si="451"/>
        <v>-1.4882499989927711</v>
      </c>
      <c r="N967" s="304">
        <f t="shared" ca="1" si="452"/>
        <v>-85.270443802634802</v>
      </c>
      <c r="P967" s="310">
        <f t="shared" ca="1" si="453"/>
        <v>23</v>
      </c>
      <c r="Q967" s="304">
        <f t="shared" ca="1" si="454"/>
        <v>0</v>
      </c>
      <c r="R967" s="306">
        <f t="shared" ca="1" si="455"/>
        <v>0</v>
      </c>
      <c r="S967" s="307">
        <f t="shared" ca="1" si="456"/>
        <v>4.9930000000000021</v>
      </c>
      <c r="T967" s="304">
        <f t="shared" ca="1" si="436"/>
        <v>48.981330000000021</v>
      </c>
      <c r="U967" s="311">
        <f t="shared" ca="1" si="437"/>
        <v>0</v>
      </c>
      <c r="V967" s="306">
        <f t="shared" ca="1" si="438"/>
        <v>1.2267366170739069</v>
      </c>
      <c r="W967" s="304">
        <f t="shared" ca="1" si="439"/>
        <v>43.122004167155637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1.1401321408057061</v>
      </c>
      <c r="AH967" s="304">
        <f t="shared" ca="1" si="463"/>
        <v>-8.6364640432212489</v>
      </c>
    </row>
    <row r="968" spans="1:34" x14ac:dyDescent="0.2">
      <c r="A968" s="347">
        <f t="shared" ca="1" si="441"/>
        <v>1E-4</v>
      </c>
      <c r="B968" s="304">
        <f t="shared" ca="1" si="442"/>
        <v>33.458600000002129</v>
      </c>
      <c r="D968" s="306">
        <f t="shared" ca="1" si="443"/>
        <v>-0.71210135247003337</v>
      </c>
      <c r="E968" s="307">
        <f t="shared" ca="1" si="444"/>
        <v>-1.2029154538432376</v>
      </c>
      <c r="F968" s="304">
        <f t="shared" ca="1" si="445"/>
        <v>1.3978890962034625</v>
      </c>
      <c r="G968" s="306">
        <f t="shared" ca="1" si="446"/>
        <v>8.5822948461521342</v>
      </c>
      <c r="H968" s="307">
        <f t="shared" ca="1" si="447"/>
        <v>-103.73416039174323</v>
      </c>
      <c r="I968" s="304">
        <f t="shared" ca="1" si="448"/>
        <v>104.08857678442048</v>
      </c>
      <c r="J968" s="306">
        <f t="shared" ca="1" si="449"/>
        <v>717.43751684692904</v>
      </c>
      <c r="K968" s="307">
        <f t="shared" ca="1" si="450"/>
        <v>-14.176797827827198</v>
      </c>
      <c r="L968" s="304">
        <f t="shared" ca="1" si="435"/>
        <v>717.5775722360188</v>
      </c>
      <c r="M968" s="306">
        <f t="shared" ca="1" si="451"/>
        <v>-1.4882507760810824</v>
      </c>
      <c r="N968" s="304">
        <f t="shared" ca="1" si="452"/>
        <v>-85.270488326515348</v>
      </c>
      <c r="P968" s="310">
        <f t="shared" ca="1" si="453"/>
        <v>23</v>
      </c>
      <c r="Q968" s="304">
        <f t="shared" ca="1" si="454"/>
        <v>0</v>
      </c>
      <c r="R968" s="306">
        <f t="shared" ca="1" si="455"/>
        <v>0</v>
      </c>
      <c r="S968" s="307">
        <f t="shared" ca="1" si="456"/>
        <v>4.9930000000000021</v>
      </c>
      <c r="T968" s="304">
        <f t="shared" ca="1" si="436"/>
        <v>48.981330000000021</v>
      </c>
      <c r="U968" s="311">
        <f t="shared" ca="1" si="437"/>
        <v>0</v>
      </c>
      <c r="V968" s="306">
        <f t="shared" ca="1" si="438"/>
        <v>1.2267378896193979</v>
      </c>
      <c r="W968" s="304">
        <f t="shared" ca="1" si="439"/>
        <v>43.122143364647478</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1.1401048904701838</v>
      </c>
      <c r="AH968" s="304">
        <f t="shared" ca="1" si="463"/>
        <v>-8.6364919221220955</v>
      </c>
    </row>
    <row r="969" spans="1:34" x14ac:dyDescent="0.2">
      <c r="A969" s="347">
        <f t="shared" ca="1" si="441"/>
        <v>1E-4</v>
      </c>
      <c r="B969" s="304">
        <f t="shared" ca="1" si="442"/>
        <v>33.458700000002132</v>
      </c>
      <c r="D969" s="306">
        <f t="shared" ca="1" si="443"/>
        <v>-0.71209696264102385</v>
      </c>
      <c r="E969" s="307">
        <f t="shared" ca="1" si="444"/>
        <v>-1.2028871168768855</v>
      </c>
      <c r="F969" s="304">
        <f t="shared" ca="1" si="445"/>
        <v>1.3978624754069899</v>
      </c>
      <c r="G969" s="306">
        <f t="shared" ca="1" si="446"/>
        <v>8.5822236364558702</v>
      </c>
      <c r="H969" s="307">
        <f t="shared" ca="1" si="447"/>
        <v>-103.73428068045492</v>
      </c>
      <c r="I969" s="304">
        <f t="shared" ca="1" si="448"/>
        <v>104.08869079221596</v>
      </c>
      <c r="J969" s="306">
        <f t="shared" ca="1" si="449"/>
        <v>717.43751684692904</v>
      </c>
      <c r="K969" s="307">
        <f t="shared" ca="1" si="450"/>
        <v>-14.187171249880807</v>
      </c>
      <c r="L969" s="304">
        <f t="shared" ca="1" si="435"/>
        <v>717.57777725314281</v>
      </c>
      <c r="M969" s="306">
        <f t="shared" ca="1" si="451"/>
        <v>-1.4882515531612435</v>
      </c>
      <c r="N969" s="304">
        <f t="shared" ca="1" si="452"/>
        <v>-85.270532849928927</v>
      </c>
      <c r="P969" s="310">
        <f t="shared" ca="1" si="453"/>
        <v>23</v>
      </c>
      <c r="Q969" s="304">
        <f t="shared" ca="1" si="454"/>
        <v>0</v>
      </c>
      <c r="R969" s="306">
        <f t="shared" ca="1" si="455"/>
        <v>0</v>
      </c>
      <c r="S969" s="307">
        <f t="shared" ca="1" si="456"/>
        <v>4.9930000000000021</v>
      </c>
      <c r="T969" s="304">
        <f t="shared" ca="1" si="436"/>
        <v>48.981330000000021</v>
      </c>
      <c r="U969" s="311">
        <f t="shared" ca="1" si="437"/>
        <v>0</v>
      </c>
      <c r="V969" s="306">
        <f t="shared" ca="1" si="438"/>
        <v>1.2267391621676855</v>
      </c>
      <c r="W969" s="304">
        <f t="shared" ca="1" si="439"/>
        <v>43.122282560279224</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1.1400776404947024</v>
      </c>
      <c r="AH969" s="304">
        <f t="shared" ca="1" si="463"/>
        <v>-8.6365198006504027</v>
      </c>
    </row>
    <row r="970" spans="1:34" x14ac:dyDescent="0.2">
      <c r="A970" s="347">
        <f t="shared" ca="1" si="441"/>
        <v>1E-4</v>
      </c>
      <c r="B970" s="304">
        <f t="shared" ca="1" si="442"/>
        <v>33.458800000002135</v>
      </c>
      <c r="D970" s="306">
        <f t="shared" ca="1" si="443"/>
        <v>-0.71209257280783689</v>
      </c>
      <c r="E970" s="307">
        <f t="shared" ca="1" si="444"/>
        <v>-1.2028587802892314</v>
      </c>
      <c r="F970" s="304">
        <f t="shared" ca="1" si="445"/>
        <v>1.3978358550155243</v>
      </c>
      <c r="G970" s="306">
        <f t="shared" ca="1" si="446"/>
        <v>8.5821524271985901</v>
      </c>
      <c r="H970" s="307">
        <f t="shared" ca="1" si="447"/>
        <v>-103.73440096633294</v>
      </c>
      <c r="I970" s="304">
        <f t="shared" ca="1" si="448"/>
        <v>104.08880479728647</v>
      </c>
      <c r="J970" s="306">
        <f t="shared" ca="1" si="449"/>
        <v>717.43751684692904</v>
      </c>
      <c r="K970" s="307">
        <f t="shared" ca="1" si="450"/>
        <v>-14.197544683963146</v>
      </c>
      <c r="L970" s="304">
        <f t="shared" ca="1" si="435"/>
        <v>717.57798242040622</v>
      </c>
      <c r="M970" s="306">
        <f t="shared" ca="1" si="451"/>
        <v>-1.4882523302332549</v>
      </c>
      <c r="N970" s="304">
        <f t="shared" ca="1" si="452"/>
        <v>-85.27057737287555</v>
      </c>
      <c r="P970" s="310">
        <f t="shared" ca="1" si="453"/>
        <v>23</v>
      </c>
      <c r="Q970" s="304">
        <f t="shared" ca="1" si="454"/>
        <v>0</v>
      </c>
      <c r="R970" s="306">
        <f t="shared" ca="1" si="455"/>
        <v>0</v>
      </c>
      <c r="S970" s="307">
        <f t="shared" ca="1" si="456"/>
        <v>4.9930000000000021</v>
      </c>
      <c r="T970" s="304">
        <f t="shared" ca="1" si="436"/>
        <v>48.981330000000021</v>
      </c>
      <c r="U970" s="311">
        <f t="shared" ca="1" si="437"/>
        <v>0</v>
      </c>
      <c r="V970" s="306">
        <f t="shared" ca="1" si="438"/>
        <v>1.2267404347187703</v>
      </c>
      <c r="W970" s="304">
        <f t="shared" ca="1" si="439"/>
        <v>43.122421754050926</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1.1400503908792654</v>
      </c>
      <c r="AH970" s="304">
        <f t="shared" ca="1" si="463"/>
        <v>-8.6365476788061706</v>
      </c>
    </row>
    <row r="971" spans="1:34" x14ac:dyDescent="0.2">
      <c r="A971" s="347">
        <f t="shared" ca="1" si="441"/>
        <v>1E-4</v>
      </c>
      <c r="B971" s="304">
        <f t="shared" ca="1" si="442"/>
        <v>33.458900000002139</v>
      </c>
      <c r="D971" s="306">
        <f t="shared" ca="1" si="443"/>
        <v>-0.71208818297047072</v>
      </c>
      <c r="E971" s="307">
        <f t="shared" ca="1" si="444"/>
        <v>-1.2028304440802717</v>
      </c>
      <c r="F971" s="304">
        <f t="shared" ca="1" si="445"/>
        <v>1.3978092350290616</v>
      </c>
      <c r="G971" s="306">
        <f t="shared" ca="1" si="446"/>
        <v>8.5820812183802921</v>
      </c>
      <c r="H971" s="307">
        <f t="shared" ca="1" si="447"/>
        <v>-103.73452124937735</v>
      </c>
      <c r="I971" s="304">
        <f t="shared" ca="1" si="448"/>
        <v>104.08891879963207</v>
      </c>
      <c r="J971" s="306">
        <f t="shared" ca="1" si="449"/>
        <v>717.43751684692904</v>
      </c>
      <c r="K971" s="307">
        <f t="shared" ca="1" si="450"/>
        <v>-14.207918130073931</v>
      </c>
      <c r="L971" s="304">
        <f t="shared" ca="1" si="435"/>
        <v>717.57818773780923</v>
      </c>
      <c r="M971" s="306">
        <f t="shared" ca="1" si="451"/>
        <v>-1.4882531072971164</v>
      </c>
      <c r="N971" s="304">
        <f t="shared" ca="1" si="452"/>
        <v>-85.270621895355234</v>
      </c>
      <c r="P971" s="310">
        <f t="shared" ca="1" si="453"/>
        <v>23</v>
      </c>
      <c r="Q971" s="304">
        <f t="shared" ca="1" si="454"/>
        <v>0</v>
      </c>
      <c r="R971" s="306">
        <f t="shared" ca="1" si="455"/>
        <v>0</v>
      </c>
      <c r="S971" s="307">
        <f t="shared" ca="1" si="456"/>
        <v>4.9930000000000021</v>
      </c>
      <c r="T971" s="304">
        <f t="shared" ca="1" si="436"/>
        <v>48.981330000000021</v>
      </c>
      <c r="U971" s="311">
        <f t="shared" ca="1" si="437"/>
        <v>0</v>
      </c>
      <c r="V971" s="306">
        <f t="shared" ca="1" si="438"/>
        <v>1.2267417072726507</v>
      </c>
      <c r="W971" s="304">
        <f t="shared" ca="1" si="439"/>
        <v>43.122560945962562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1.140023141623864</v>
      </c>
      <c r="AH971" s="304">
        <f t="shared" ca="1" si="463"/>
        <v>-8.6365755565894062</v>
      </c>
    </row>
    <row r="972" spans="1:34" x14ac:dyDescent="0.2">
      <c r="A972" s="347">
        <f t="shared" ca="1" si="441"/>
        <v>1E-4</v>
      </c>
      <c r="B972" s="304">
        <f t="shared" ca="1" si="442"/>
        <v>33.459000000002142</v>
      </c>
      <c r="D972" s="306">
        <f t="shared" ca="1" si="443"/>
        <v>-0.71208379312892889</v>
      </c>
      <c r="E972" s="307">
        <f t="shared" ca="1" si="444"/>
        <v>-1.2028021082500029</v>
      </c>
      <c r="F972" s="304">
        <f t="shared" ca="1" si="445"/>
        <v>1.3977826154476005</v>
      </c>
      <c r="G972" s="306">
        <f t="shared" ca="1" si="446"/>
        <v>8.58201001000098</v>
      </c>
      <c r="H972" s="307">
        <f t="shared" ca="1" si="447"/>
        <v>-103.73464152958817</v>
      </c>
      <c r="I972" s="304">
        <f t="shared" ca="1" si="448"/>
        <v>104.08903279925276</v>
      </c>
      <c r="J972" s="306">
        <f t="shared" ca="1" si="449"/>
        <v>717.43751684692904</v>
      </c>
      <c r="K972" s="307">
        <f t="shared" ca="1" si="450"/>
        <v>-14.21829158821288</v>
      </c>
      <c r="L972" s="304">
        <f t="shared" ca="1" si="435"/>
        <v>717.5783932053522</v>
      </c>
      <c r="M972" s="306">
        <f t="shared" ca="1" si="451"/>
        <v>-1.4882538843528281</v>
      </c>
      <c r="N972" s="304">
        <f t="shared" ca="1" si="452"/>
        <v>-85.270666417367963</v>
      </c>
      <c r="P972" s="310">
        <f t="shared" ca="1" si="453"/>
        <v>23</v>
      </c>
      <c r="Q972" s="304">
        <f t="shared" ca="1" si="454"/>
        <v>0</v>
      </c>
      <c r="R972" s="306">
        <f t="shared" ca="1" si="455"/>
        <v>0</v>
      </c>
      <c r="S972" s="307">
        <f t="shared" ca="1" si="456"/>
        <v>4.9930000000000021</v>
      </c>
      <c r="T972" s="304">
        <f t="shared" ca="1" si="436"/>
        <v>48.981330000000021</v>
      </c>
      <c r="U972" s="311">
        <f t="shared" ca="1" si="437"/>
        <v>0</v>
      </c>
      <c r="V972" s="306">
        <f t="shared" ca="1" si="438"/>
        <v>1.2267429798293283</v>
      </c>
      <c r="W972" s="304">
        <f t="shared" ca="1" si="439"/>
        <v>43.122700136014146</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1.1399958927285017</v>
      </c>
      <c r="AH972" s="304">
        <f t="shared" ca="1" si="463"/>
        <v>-8.6366034340001097</v>
      </c>
    </row>
    <row r="973" spans="1:34" x14ac:dyDescent="0.2">
      <c r="A973" s="347">
        <f t="shared" ca="1" si="441"/>
        <v>1E-4</v>
      </c>
      <c r="B973" s="304">
        <f t="shared" ca="1" si="442"/>
        <v>33.459100000002145</v>
      </c>
      <c r="D973" s="306">
        <f t="shared" ca="1" si="443"/>
        <v>-0.71207940328321107</v>
      </c>
      <c r="E973" s="307">
        <f t="shared" ca="1" si="444"/>
        <v>-1.2027737727984285</v>
      </c>
      <c r="F973" s="304">
        <f t="shared" ca="1" si="445"/>
        <v>1.3977559962711443</v>
      </c>
      <c r="G973" s="306">
        <f t="shared" ca="1" si="446"/>
        <v>8.5819388020606517</v>
      </c>
      <c r="H973" s="307">
        <f t="shared" ca="1" si="447"/>
        <v>-103.73476180696545</v>
      </c>
      <c r="I973" s="304">
        <f t="shared" ca="1" si="448"/>
        <v>104.0891467961486</v>
      </c>
      <c r="J973" s="306">
        <f t="shared" ca="1" si="449"/>
        <v>717.43751684692904</v>
      </c>
      <c r="K973" s="307">
        <f t="shared" ca="1" si="450"/>
        <v>-14.228665058379708</v>
      </c>
      <c r="L973" s="304">
        <f t="shared" ca="1" si="435"/>
        <v>717.57859882303569</v>
      </c>
      <c r="M973" s="306">
        <f t="shared" ca="1" si="451"/>
        <v>-1.4882546614003906</v>
      </c>
      <c r="N973" s="304">
        <f t="shared" ca="1" si="452"/>
        <v>-85.270710938913766</v>
      </c>
      <c r="P973" s="310">
        <f t="shared" ca="1" si="453"/>
        <v>23</v>
      </c>
      <c r="Q973" s="304">
        <f t="shared" ca="1" si="454"/>
        <v>0</v>
      </c>
      <c r="R973" s="306">
        <f t="shared" ca="1" si="455"/>
        <v>0</v>
      </c>
      <c r="S973" s="307">
        <f t="shared" ca="1" si="456"/>
        <v>4.9930000000000021</v>
      </c>
      <c r="T973" s="304">
        <f t="shared" ca="1" si="436"/>
        <v>48.981330000000021</v>
      </c>
      <c r="U973" s="311">
        <f t="shared" ca="1" si="437"/>
        <v>0</v>
      </c>
      <c r="V973" s="306">
        <f t="shared" ca="1" si="438"/>
        <v>1.2267442523888026</v>
      </c>
      <c r="W973" s="304">
        <f t="shared" ca="1" si="439"/>
        <v>43.122839324205721</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1.1399686441931767</v>
      </c>
      <c r="AH973" s="304">
        <f t="shared" ca="1" si="463"/>
        <v>-8.6366313110382791</v>
      </c>
    </row>
    <row r="974" spans="1:34" x14ac:dyDescent="0.2">
      <c r="A974" s="347">
        <f t="shared" ca="1" si="441"/>
        <v>1E-4</v>
      </c>
      <c r="B974" s="304">
        <f t="shared" ca="1" si="442"/>
        <v>33.459200000002149</v>
      </c>
      <c r="D974" s="306">
        <f t="shared" ca="1" si="443"/>
        <v>-0.71207501343331558</v>
      </c>
      <c r="E974" s="307">
        <f t="shared" ca="1" si="444"/>
        <v>-1.2027454377255378</v>
      </c>
      <c r="F974" s="304">
        <f t="shared" ca="1" si="445"/>
        <v>1.3977293774996833</v>
      </c>
      <c r="G974" s="306">
        <f t="shared" ca="1" si="446"/>
        <v>8.5818675945593093</v>
      </c>
      <c r="H974" s="307">
        <f t="shared" ca="1" si="447"/>
        <v>-103.73488208150923</v>
      </c>
      <c r="I974" s="304">
        <f t="shared" ca="1" si="448"/>
        <v>104.08926079031963</v>
      </c>
      <c r="J974" s="306">
        <f t="shared" ca="1" si="449"/>
        <v>717.43751684692904</v>
      </c>
      <c r="K974" s="307">
        <f t="shared" ca="1" si="450"/>
        <v>-14.239038540574132</v>
      </c>
      <c r="L974" s="304">
        <f t="shared" ca="1" si="435"/>
        <v>717.57880459085993</v>
      </c>
      <c r="M974" s="306">
        <f t="shared" ca="1" si="451"/>
        <v>-1.4882554384398035</v>
      </c>
      <c r="N974" s="304">
        <f t="shared" ca="1" si="452"/>
        <v>-85.270755459992642</v>
      </c>
      <c r="P974" s="310">
        <f t="shared" ca="1" si="453"/>
        <v>23</v>
      </c>
      <c r="Q974" s="304">
        <f t="shared" ca="1" si="454"/>
        <v>0</v>
      </c>
      <c r="R974" s="306">
        <f t="shared" ca="1" si="455"/>
        <v>0</v>
      </c>
      <c r="S974" s="307">
        <f t="shared" ca="1" si="456"/>
        <v>4.9930000000000021</v>
      </c>
      <c r="T974" s="304">
        <f t="shared" ca="1" si="436"/>
        <v>48.981330000000021</v>
      </c>
      <c r="U974" s="311">
        <f t="shared" ca="1" si="437"/>
        <v>0</v>
      </c>
      <c r="V974" s="306">
        <f t="shared" ca="1" si="438"/>
        <v>1.226745524951073</v>
      </c>
      <c r="W974" s="304">
        <f t="shared" ca="1" si="439"/>
        <v>43.122978510537294</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1.1399413960178801</v>
      </c>
      <c r="AH974" s="304">
        <f t="shared" ca="1" si="463"/>
        <v>-8.6366591877039252</v>
      </c>
    </row>
    <row r="975" spans="1:34" x14ac:dyDescent="0.2">
      <c r="A975" s="347">
        <f t="shared" ca="1" si="441"/>
        <v>1E-4</v>
      </c>
      <c r="B975" s="304">
        <f t="shared" ca="1" si="442"/>
        <v>33.459300000002152</v>
      </c>
      <c r="D975" s="306">
        <f t="shared" ca="1" si="443"/>
        <v>-0.71207062357924822</v>
      </c>
      <c r="E975" s="307">
        <f t="shared" ca="1" si="444"/>
        <v>-1.2027171030313255</v>
      </c>
      <c r="F975" s="304">
        <f t="shared" ca="1" si="445"/>
        <v>1.3977027591332156</v>
      </c>
      <c r="G975" s="306">
        <f t="shared" ca="1" si="446"/>
        <v>8.5817963874969507</v>
      </c>
      <c r="H975" s="307">
        <f t="shared" ca="1" si="447"/>
        <v>-103.73500235321953</v>
      </c>
      <c r="I975" s="304">
        <f t="shared" ca="1" si="448"/>
        <v>104.08937478176587</v>
      </c>
      <c r="J975" s="306">
        <f t="shared" ca="1" si="449"/>
        <v>717.43751684692904</v>
      </c>
      <c r="K975" s="307">
        <f t="shared" ca="1" si="450"/>
        <v>-14.249412034795869</v>
      </c>
      <c r="L975" s="304">
        <f t="shared" ca="1" si="435"/>
        <v>717.57901050882538</v>
      </c>
      <c r="M975" s="306">
        <f t="shared" ca="1" si="451"/>
        <v>-1.488256215471067</v>
      </c>
      <c r="N975" s="304">
        <f t="shared" ca="1" si="452"/>
        <v>-85.270799980604593</v>
      </c>
      <c r="P975" s="310">
        <f t="shared" ca="1" si="453"/>
        <v>23</v>
      </c>
      <c r="Q975" s="304">
        <f t="shared" ca="1" si="454"/>
        <v>0</v>
      </c>
      <c r="R975" s="306">
        <f t="shared" ca="1" si="455"/>
        <v>0</v>
      </c>
      <c r="S975" s="307">
        <f t="shared" ca="1" si="456"/>
        <v>4.9930000000000021</v>
      </c>
      <c r="T975" s="304">
        <f t="shared" ca="1" si="436"/>
        <v>48.981330000000021</v>
      </c>
      <c r="U975" s="311">
        <f t="shared" ca="1" si="437"/>
        <v>0</v>
      </c>
      <c r="V975" s="306">
        <f t="shared" ca="1" si="438"/>
        <v>1.2267467975161399</v>
      </c>
      <c r="W975" s="304">
        <f t="shared" ca="1" si="439"/>
        <v>43.123117695008865</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1.1399141482026085</v>
      </c>
      <c r="AH975" s="304">
        <f t="shared" ca="1" si="463"/>
        <v>-8.6366870639970514</v>
      </c>
    </row>
    <row r="976" spans="1:34" x14ac:dyDescent="0.2">
      <c r="A976" s="347">
        <f t="shared" ca="1" si="441"/>
        <v>1E-4</v>
      </c>
      <c r="B976" s="304">
        <f t="shared" ca="1" si="442"/>
        <v>33.459400000002155</v>
      </c>
      <c r="D976" s="306">
        <f t="shared" ca="1" si="443"/>
        <v>-0.71206623372100664</v>
      </c>
      <c r="E976" s="307">
        <f t="shared" ca="1" si="444"/>
        <v>-1.202688768715797</v>
      </c>
      <c r="F976" s="304">
        <f t="shared" ca="1" si="445"/>
        <v>1.3976761411717449</v>
      </c>
      <c r="G976" s="306">
        <f t="shared" ca="1" si="446"/>
        <v>8.5817251808735779</v>
      </c>
      <c r="H976" s="307">
        <f t="shared" ca="1" si="447"/>
        <v>-103.7351226220964</v>
      </c>
      <c r="I976" s="304">
        <f t="shared" ca="1" si="448"/>
        <v>104.08948877048736</v>
      </c>
      <c r="J976" s="306">
        <f t="shared" ca="1" si="449"/>
        <v>717.43751684692904</v>
      </c>
      <c r="K976" s="307">
        <f t="shared" ca="1" si="450"/>
        <v>-14.259785541044634</v>
      </c>
      <c r="L976" s="304">
        <f t="shared" ca="1" si="435"/>
        <v>717.57921657693248</v>
      </c>
      <c r="M976" s="306">
        <f t="shared" ca="1" si="451"/>
        <v>-1.4882569924941815</v>
      </c>
      <c r="N976" s="304">
        <f t="shared" ca="1" si="452"/>
        <v>-85.270844500749632</v>
      </c>
      <c r="P976" s="310">
        <f t="shared" ca="1" si="453"/>
        <v>23</v>
      </c>
      <c r="Q976" s="304">
        <f t="shared" ca="1" si="454"/>
        <v>0</v>
      </c>
      <c r="R976" s="306">
        <f t="shared" ca="1" si="455"/>
        <v>0</v>
      </c>
      <c r="S976" s="307">
        <f t="shared" ca="1" si="456"/>
        <v>4.9930000000000021</v>
      </c>
      <c r="T976" s="304">
        <f t="shared" ca="1" si="436"/>
        <v>48.981330000000021</v>
      </c>
      <c r="U976" s="311">
        <f t="shared" ca="1" si="437"/>
        <v>0</v>
      </c>
      <c r="V976" s="306">
        <f t="shared" ca="1" si="438"/>
        <v>1.2267480700840037</v>
      </c>
      <c r="W976" s="304">
        <f t="shared" ca="1" si="439"/>
        <v>43.123256877620477</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1.1398869007473689</v>
      </c>
      <c r="AH976" s="304">
        <f t="shared" ca="1" si="463"/>
        <v>-8.6367149399176544</v>
      </c>
    </row>
    <row r="977" spans="1:34" x14ac:dyDescent="0.2">
      <c r="A977" s="347">
        <f t="shared" ca="1" si="441"/>
        <v>1E-4</v>
      </c>
      <c r="B977" s="304">
        <f t="shared" ca="1" si="442"/>
        <v>33.459500000002159</v>
      </c>
      <c r="D977" s="306">
        <f t="shared" ca="1" si="443"/>
        <v>-0.71206184385859106</v>
      </c>
      <c r="E977" s="307">
        <f t="shared" ca="1" si="444"/>
        <v>-1.2026604347789398</v>
      </c>
      <c r="F977" s="304">
        <f t="shared" ca="1" si="445"/>
        <v>1.3976495236152606</v>
      </c>
      <c r="G977" s="306">
        <f t="shared" ca="1" si="446"/>
        <v>8.5816539746891927</v>
      </c>
      <c r="H977" s="307">
        <f t="shared" ca="1" si="447"/>
        <v>-103.73524288813988</v>
      </c>
      <c r="I977" s="304">
        <f t="shared" ca="1" si="448"/>
        <v>104.08960275648415</v>
      </c>
      <c r="J977" s="306">
        <f t="shared" ca="1" si="449"/>
        <v>717.43751684692904</v>
      </c>
      <c r="K977" s="307">
        <f t="shared" ca="1" si="450"/>
        <v>-14.270159059320147</v>
      </c>
      <c r="L977" s="304">
        <f t="shared" ca="1" si="435"/>
        <v>717.57942279518159</v>
      </c>
      <c r="M977" s="306">
        <f t="shared" ca="1" si="451"/>
        <v>-1.4882577695091468</v>
      </c>
      <c r="N977" s="304">
        <f t="shared" ca="1" si="452"/>
        <v>-85.270889020427759</v>
      </c>
      <c r="P977" s="310">
        <f t="shared" ca="1" si="453"/>
        <v>23</v>
      </c>
      <c r="Q977" s="304">
        <f t="shared" ca="1" si="454"/>
        <v>0</v>
      </c>
      <c r="R977" s="306">
        <f t="shared" ca="1" si="455"/>
        <v>0</v>
      </c>
      <c r="S977" s="307">
        <f t="shared" ca="1" si="456"/>
        <v>4.9930000000000021</v>
      </c>
      <c r="T977" s="304">
        <f t="shared" ca="1" si="436"/>
        <v>48.981330000000021</v>
      </c>
      <c r="U977" s="311">
        <f t="shared" ca="1" si="437"/>
        <v>0</v>
      </c>
      <c r="V977" s="306">
        <f t="shared" ca="1" si="438"/>
        <v>1.2267493426546634</v>
      </c>
      <c r="W977" s="304">
        <f t="shared" ca="1" si="439"/>
        <v>43.123396058372116</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1.1398596536521453</v>
      </c>
      <c r="AH977" s="304">
        <f t="shared" ca="1" si="463"/>
        <v>-8.6367428154657446</v>
      </c>
    </row>
    <row r="978" spans="1:34" x14ac:dyDescent="0.2">
      <c r="A978" s="347">
        <f t="shared" ca="1" si="441"/>
        <v>1E-4</v>
      </c>
      <c r="B978" s="304">
        <f t="shared" ca="1" si="442"/>
        <v>33.459600000002162</v>
      </c>
      <c r="D978" s="306">
        <f t="shared" ca="1" si="443"/>
        <v>-0.7120574539920046</v>
      </c>
      <c r="E978" s="307">
        <f t="shared" ca="1" si="444"/>
        <v>-1.2026321012207628</v>
      </c>
      <c r="F978" s="304">
        <f t="shared" ca="1" si="445"/>
        <v>1.3976229064637724</v>
      </c>
      <c r="G978" s="306">
        <f t="shared" ca="1" si="446"/>
        <v>8.5815827689437931</v>
      </c>
      <c r="H978" s="307">
        <f t="shared" ca="1" si="447"/>
        <v>-103.73536315135</v>
      </c>
      <c r="I978" s="304">
        <f t="shared" ca="1" si="448"/>
        <v>104.08971673975627</v>
      </c>
      <c r="J978" s="306">
        <f t="shared" ca="1" si="449"/>
        <v>717.43751684692904</v>
      </c>
      <c r="K978" s="307">
        <f t="shared" ca="1" si="450"/>
        <v>-14.280532589622121</v>
      </c>
      <c r="L978" s="304">
        <f t="shared" ca="1" si="435"/>
        <v>717.57962916357292</v>
      </c>
      <c r="M978" s="306">
        <f t="shared" ca="1" si="451"/>
        <v>-1.4882585465159632</v>
      </c>
      <c r="N978" s="304">
        <f t="shared" ca="1" si="452"/>
        <v>-85.270933539639003</v>
      </c>
      <c r="P978" s="310">
        <f t="shared" ca="1" si="453"/>
        <v>23</v>
      </c>
      <c r="Q978" s="304">
        <f t="shared" ca="1" si="454"/>
        <v>0</v>
      </c>
      <c r="R978" s="306">
        <f t="shared" ca="1" si="455"/>
        <v>0</v>
      </c>
      <c r="S978" s="307">
        <f t="shared" ca="1" si="456"/>
        <v>4.9930000000000021</v>
      </c>
      <c r="T978" s="304">
        <f t="shared" ca="1" si="436"/>
        <v>48.981330000000021</v>
      </c>
      <c r="U978" s="311">
        <f t="shared" ca="1" si="437"/>
        <v>0</v>
      </c>
      <c r="V978" s="306">
        <f t="shared" ca="1" si="438"/>
        <v>1.2267506152281198</v>
      </c>
      <c r="W978" s="304">
        <f t="shared" ca="1" si="439"/>
        <v>43.123535237263802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1.1398324069169465</v>
      </c>
      <c r="AH978" s="304">
        <f t="shared" ca="1" si="463"/>
        <v>-8.6367706906413169</v>
      </c>
    </row>
    <row r="979" spans="1:34" x14ac:dyDescent="0.2">
      <c r="A979" s="347">
        <f t="shared" ca="1" si="441"/>
        <v>1E-4</v>
      </c>
      <c r="B979" s="304">
        <f t="shared" ca="1" si="442"/>
        <v>33.459700000002165</v>
      </c>
      <c r="D979" s="306">
        <f t="shared" ca="1" si="443"/>
        <v>-0.71205306412124547</v>
      </c>
      <c r="E979" s="307">
        <f t="shared" ca="1" si="444"/>
        <v>-1.2026037680412553</v>
      </c>
      <c r="F979" s="304">
        <f t="shared" ca="1" si="445"/>
        <v>1.3975962897172702</v>
      </c>
      <c r="G979" s="306">
        <f t="shared" ca="1" si="446"/>
        <v>8.5815115636373811</v>
      </c>
      <c r="H979" s="307">
        <f t="shared" ca="1" si="447"/>
        <v>-103.7354834117268</v>
      </c>
      <c r="I979" s="304">
        <f t="shared" ca="1" si="448"/>
        <v>104.08983072030375</v>
      </c>
      <c r="J979" s="306">
        <f t="shared" ca="1" si="449"/>
        <v>717.43751684692904</v>
      </c>
      <c r="K979" s="307">
        <f t="shared" ca="1" si="450"/>
        <v>-14.290906131950274</v>
      </c>
      <c r="L979" s="304">
        <f t="shared" ca="1" si="435"/>
        <v>717.57983568210705</v>
      </c>
      <c r="M979" s="306">
        <f t="shared" ca="1" si="451"/>
        <v>-1.4882593235146309</v>
      </c>
      <c r="N979" s="304">
        <f t="shared" ca="1" si="452"/>
        <v>-85.270978058383349</v>
      </c>
      <c r="P979" s="310">
        <f t="shared" ca="1" si="453"/>
        <v>23</v>
      </c>
      <c r="Q979" s="304">
        <f t="shared" ca="1" si="454"/>
        <v>0</v>
      </c>
      <c r="R979" s="306">
        <f t="shared" ca="1" si="455"/>
        <v>0</v>
      </c>
      <c r="S979" s="307">
        <f t="shared" ca="1" si="456"/>
        <v>4.9930000000000021</v>
      </c>
      <c r="T979" s="304">
        <f t="shared" ca="1" si="436"/>
        <v>48.981330000000021</v>
      </c>
      <c r="U979" s="311">
        <f t="shared" ca="1" si="437"/>
        <v>0</v>
      </c>
      <c r="V979" s="306">
        <f t="shared" ca="1" si="438"/>
        <v>1.2267518878043724</v>
      </c>
      <c r="W979" s="304">
        <f t="shared" ca="1" si="439"/>
        <v>43.123674414295571</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1.1398051605417656</v>
      </c>
      <c r="AH979" s="304">
        <f t="shared" ca="1" si="463"/>
        <v>-8.6367985654443782</v>
      </c>
    </row>
    <row r="980" spans="1:34" x14ac:dyDescent="0.2">
      <c r="A980" s="347">
        <f t="shared" ca="1" si="441"/>
        <v>1E-4</v>
      </c>
      <c r="B980" s="304">
        <f t="shared" ca="1" si="442"/>
        <v>33.459800000002168</v>
      </c>
      <c r="D980" s="306">
        <f t="shared" ca="1" si="443"/>
        <v>-0.71204867424631613</v>
      </c>
      <c r="E980" s="307">
        <f t="shared" ca="1" si="444"/>
        <v>-1.2025754352404103</v>
      </c>
      <c r="F980" s="304">
        <f t="shared" ca="1" si="445"/>
        <v>1.3975696733757494</v>
      </c>
      <c r="G980" s="306">
        <f t="shared" ca="1" si="446"/>
        <v>8.5814403587699566</v>
      </c>
      <c r="H980" s="307">
        <f t="shared" ca="1" si="447"/>
        <v>-103.73560366927033</v>
      </c>
      <c r="I980" s="304">
        <f t="shared" ca="1" si="448"/>
        <v>104.08994469812662</v>
      </c>
      <c r="J980" s="306">
        <f t="shared" ca="1" si="449"/>
        <v>717.43751684692904</v>
      </c>
      <c r="K980" s="307">
        <f t="shared" ca="1" si="450"/>
        <v>-14.301279686304325</v>
      </c>
      <c r="L980" s="304">
        <f t="shared" ca="1" si="435"/>
        <v>717.58004235078442</v>
      </c>
      <c r="M980" s="306">
        <f t="shared" ca="1" si="451"/>
        <v>-1.4882601005051495</v>
      </c>
      <c r="N980" s="304">
        <f t="shared" ca="1" si="452"/>
        <v>-85.271022576660783</v>
      </c>
      <c r="P980" s="310">
        <f t="shared" ca="1" si="453"/>
        <v>23</v>
      </c>
      <c r="Q980" s="304">
        <f t="shared" ca="1" si="454"/>
        <v>0</v>
      </c>
      <c r="R980" s="306">
        <f t="shared" ca="1" si="455"/>
        <v>0</v>
      </c>
      <c r="S980" s="307">
        <f t="shared" ca="1" si="456"/>
        <v>4.9930000000000021</v>
      </c>
      <c r="T980" s="304">
        <f t="shared" ca="1" si="436"/>
        <v>48.981330000000021</v>
      </c>
      <c r="U980" s="311">
        <f t="shared" ca="1" si="437"/>
        <v>0</v>
      </c>
      <c r="V980" s="306">
        <f t="shared" ca="1" si="438"/>
        <v>1.2267531603834212</v>
      </c>
      <c r="W980" s="304">
        <f t="shared" ca="1" si="439"/>
        <v>43.12381358946741</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1.1397779145265954</v>
      </c>
      <c r="AH980" s="304">
        <f t="shared" ca="1" si="463"/>
        <v>-8.6368264398749357</v>
      </c>
    </row>
    <row r="981" spans="1:34" x14ac:dyDescent="0.2">
      <c r="A981" s="347">
        <f t="shared" ca="1" si="441"/>
        <v>1E-4</v>
      </c>
      <c r="B981" s="304">
        <f t="shared" ca="1" si="442"/>
        <v>33.459900000002172</v>
      </c>
      <c r="D981" s="306">
        <f t="shared" ca="1" si="443"/>
        <v>-0.71204428436721945</v>
      </c>
      <c r="E981" s="307">
        <f t="shared" ca="1" si="444"/>
        <v>-1.2025471028182348</v>
      </c>
      <c r="F981" s="304">
        <f t="shared" ca="1" si="445"/>
        <v>1.3975430574392176</v>
      </c>
      <c r="G981" s="306">
        <f t="shared" ca="1" si="446"/>
        <v>8.5813691543415196</v>
      </c>
      <c r="H981" s="307">
        <f t="shared" ca="1" si="447"/>
        <v>-103.73572392398061</v>
      </c>
      <c r="I981" s="304">
        <f t="shared" ca="1" si="448"/>
        <v>104.09005867322492</v>
      </c>
      <c r="J981" s="306">
        <f t="shared" ca="1" si="449"/>
        <v>717.43751684692904</v>
      </c>
      <c r="K981" s="307">
        <f t="shared" ca="1" si="450"/>
        <v>-14.311653252683987</v>
      </c>
      <c r="L981" s="304">
        <f t="shared" ca="1" si="435"/>
        <v>717.58024916960517</v>
      </c>
      <c r="M981" s="306">
        <f t="shared" ca="1" si="451"/>
        <v>-1.4882608774875197</v>
      </c>
      <c r="N981" s="304">
        <f t="shared" ca="1" si="452"/>
        <v>-85.271067094471348</v>
      </c>
      <c r="P981" s="310">
        <f t="shared" ca="1" si="453"/>
        <v>23</v>
      </c>
      <c r="Q981" s="304">
        <f t="shared" ca="1" si="454"/>
        <v>0</v>
      </c>
      <c r="R981" s="306">
        <f t="shared" ca="1" si="455"/>
        <v>0</v>
      </c>
      <c r="S981" s="307">
        <f t="shared" ca="1" si="456"/>
        <v>4.9930000000000021</v>
      </c>
      <c r="T981" s="304">
        <f t="shared" ca="1" si="436"/>
        <v>48.981330000000021</v>
      </c>
      <c r="U981" s="311">
        <f t="shared" ca="1" si="437"/>
        <v>0</v>
      </c>
      <c r="V981" s="306">
        <f t="shared" ca="1" si="438"/>
        <v>1.2267544329652667</v>
      </c>
      <c r="W981" s="304">
        <f t="shared" ca="1" si="439"/>
        <v>43.123952762779368</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1.1397506688714429</v>
      </c>
      <c r="AH981" s="304">
        <f t="shared" ca="1" si="463"/>
        <v>-8.6368543139329841</v>
      </c>
    </row>
    <row r="982" spans="1:34" x14ac:dyDescent="0.2">
      <c r="A982" s="347">
        <f t="shared" ca="1" si="441"/>
        <v>1E-4</v>
      </c>
      <c r="B982" s="304">
        <f t="shared" ca="1" si="442"/>
        <v>33.460000000002175</v>
      </c>
      <c r="D982" s="306">
        <f t="shared" ca="1" si="443"/>
        <v>-0.71203989448395211</v>
      </c>
      <c r="E982" s="307">
        <f t="shared" ca="1" si="444"/>
        <v>-1.2025187707747147</v>
      </c>
      <c r="F982" s="304">
        <f t="shared" ca="1" si="445"/>
        <v>1.3975164419076609</v>
      </c>
      <c r="G982" s="306">
        <f t="shared" ca="1" si="446"/>
        <v>8.5812979503520719</v>
      </c>
      <c r="H982" s="307">
        <f t="shared" ca="1" si="447"/>
        <v>-103.73584417585769</v>
      </c>
      <c r="I982" s="304">
        <f t="shared" ca="1" si="448"/>
        <v>104.0901726455987</v>
      </c>
      <c r="J982" s="306">
        <f t="shared" ca="1" si="449"/>
        <v>717.43751684692904</v>
      </c>
      <c r="K982" s="307">
        <f t="shared" ca="1" si="450"/>
        <v>-14.32202683108898</v>
      </c>
      <c r="L982" s="304">
        <f t="shared" ca="1" si="435"/>
        <v>717.58045613856984</v>
      </c>
      <c r="M982" s="306">
        <f t="shared" ca="1" si="451"/>
        <v>-1.4882616544617413</v>
      </c>
      <c r="N982" s="304">
        <f t="shared" ca="1" si="452"/>
        <v>-85.271111611815044</v>
      </c>
      <c r="P982" s="310">
        <f t="shared" ca="1" si="453"/>
        <v>23</v>
      </c>
      <c r="Q982" s="304">
        <f t="shared" ca="1" si="454"/>
        <v>0</v>
      </c>
      <c r="R982" s="306">
        <f t="shared" ca="1" si="455"/>
        <v>0</v>
      </c>
      <c r="S982" s="307">
        <f t="shared" ca="1" si="456"/>
        <v>4.9930000000000021</v>
      </c>
      <c r="T982" s="304">
        <f t="shared" ca="1" si="436"/>
        <v>48.981330000000021</v>
      </c>
      <c r="U982" s="311">
        <f t="shared" ca="1" si="437"/>
        <v>0</v>
      </c>
      <c r="V982" s="306">
        <f t="shared" ca="1" si="438"/>
        <v>1.2267557055499083</v>
      </c>
      <c r="W982" s="304">
        <f t="shared" ca="1" si="439"/>
        <v>43.12409193423143</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1.1397234235762941</v>
      </c>
      <c r="AH982" s="304">
        <f t="shared" ca="1" si="463"/>
        <v>-8.6368821876185358</v>
      </c>
    </row>
    <row r="983" spans="1:34" x14ac:dyDescent="0.2">
      <c r="A983" s="347">
        <f t="shared" ca="1" si="441"/>
        <v>1E-4</v>
      </c>
      <c r="B983" s="304">
        <f t="shared" ca="1" si="442"/>
        <v>33.460100000002178</v>
      </c>
      <c r="D983" s="306">
        <f t="shared" ca="1" si="443"/>
        <v>-0.71203550459651754</v>
      </c>
      <c r="E983" s="307">
        <f t="shared" ca="1" si="444"/>
        <v>-1.2024904391098552</v>
      </c>
      <c r="F983" s="304">
        <f t="shared" ca="1" si="445"/>
        <v>1.397489826781086</v>
      </c>
      <c r="G983" s="306">
        <f t="shared" ca="1" si="446"/>
        <v>8.5812267468016117</v>
      </c>
      <c r="H983" s="307">
        <f t="shared" ca="1" si="447"/>
        <v>-103.73596442490161</v>
      </c>
      <c r="I983" s="304">
        <f t="shared" ca="1" si="448"/>
        <v>104.09028661524799</v>
      </c>
      <c r="J983" s="306">
        <f t="shared" ca="1" si="449"/>
        <v>717.43751684692904</v>
      </c>
      <c r="K983" s="307">
        <f t="shared" ca="1" si="450"/>
        <v>-14.332400421519019</v>
      </c>
      <c r="L983" s="304">
        <f t="shared" ca="1" si="435"/>
        <v>717.58066325767891</v>
      </c>
      <c r="M983" s="306">
        <f t="shared" ca="1" si="451"/>
        <v>-1.4882624314278148</v>
      </c>
      <c r="N983" s="304">
        <f t="shared" ca="1" si="452"/>
        <v>-85.271156128691871</v>
      </c>
      <c r="P983" s="310">
        <f t="shared" ca="1" si="453"/>
        <v>23</v>
      </c>
      <c r="Q983" s="304">
        <f t="shared" ca="1" si="454"/>
        <v>0</v>
      </c>
      <c r="R983" s="306">
        <f t="shared" ca="1" si="455"/>
        <v>0</v>
      </c>
      <c r="S983" s="307">
        <f t="shared" ca="1" si="456"/>
        <v>4.9930000000000021</v>
      </c>
      <c r="T983" s="304">
        <f t="shared" ca="1" si="436"/>
        <v>48.981330000000021</v>
      </c>
      <c r="U983" s="311">
        <f t="shared" ca="1" si="437"/>
        <v>0</v>
      </c>
      <c r="V983" s="306">
        <f t="shared" ca="1" si="438"/>
        <v>1.2267569781373457</v>
      </c>
      <c r="W983" s="304">
        <f t="shared" ca="1" si="439"/>
        <v>43.124231103823632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1.1396961786411524</v>
      </c>
      <c r="AH983" s="304">
        <f t="shared" ca="1" si="463"/>
        <v>-8.6369100609315872</v>
      </c>
    </row>
    <row r="984" spans="1:34" x14ac:dyDescent="0.2">
      <c r="A984" s="347">
        <f t="shared" ca="1" si="441"/>
        <v>1E-4</v>
      </c>
      <c r="B984" s="304">
        <f t="shared" ca="1" si="442"/>
        <v>33.460200000002182</v>
      </c>
      <c r="D984" s="306">
        <f t="shared" ca="1" si="443"/>
        <v>-0.71203111470491376</v>
      </c>
      <c r="E984" s="307">
        <f t="shared" ca="1" si="444"/>
        <v>-1.2024621078236493</v>
      </c>
      <c r="F984" s="304">
        <f t="shared" ca="1" si="445"/>
        <v>1.3974632120594859</v>
      </c>
      <c r="G984" s="306">
        <f t="shared" ca="1" si="446"/>
        <v>8.5811555436901408</v>
      </c>
      <c r="H984" s="307">
        <f t="shared" ca="1" si="447"/>
        <v>-103.73608467111239</v>
      </c>
      <c r="I984" s="304">
        <f t="shared" ca="1" si="448"/>
        <v>104.09040058217283</v>
      </c>
      <c r="J984" s="306">
        <f t="shared" ca="1" si="449"/>
        <v>717.43751684692904</v>
      </c>
      <c r="K984" s="307">
        <f t="shared" ca="1" si="450"/>
        <v>-14.342774023973819</v>
      </c>
      <c r="L984" s="304">
        <f t="shared" ca="1" si="435"/>
        <v>717.58087052693259</v>
      </c>
      <c r="M984" s="306">
        <f t="shared" ca="1" si="451"/>
        <v>-1.4882632083857397</v>
      </c>
      <c r="N984" s="304">
        <f t="shared" ca="1" si="452"/>
        <v>-85.271200645101828</v>
      </c>
      <c r="P984" s="310">
        <f t="shared" ca="1" si="453"/>
        <v>23</v>
      </c>
      <c r="Q984" s="304">
        <f t="shared" ca="1" si="454"/>
        <v>0</v>
      </c>
      <c r="R984" s="306">
        <f t="shared" ca="1" si="455"/>
        <v>0</v>
      </c>
      <c r="S984" s="307">
        <f t="shared" ca="1" si="456"/>
        <v>4.9930000000000021</v>
      </c>
      <c r="T984" s="304">
        <f t="shared" ca="1" si="436"/>
        <v>48.981330000000021</v>
      </c>
      <c r="U984" s="311">
        <f t="shared" ca="1" si="437"/>
        <v>0</v>
      </c>
      <c r="V984" s="306">
        <f t="shared" ca="1" si="438"/>
        <v>1.2267582507275803</v>
      </c>
      <c r="W984" s="304">
        <f t="shared" ca="1" si="439"/>
        <v>43.124370271556018</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1.1396689340660142</v>
      </c>
      <c r="AH984" s="304">
        <f t="shared" ca="1" si="463"/>
        <v>-8.6369379338721437</v>
      </c>
    </row>
    <row r="985" spans="1:34" x14ac:dyDescent="0.2">
      <c r="A985" s="347">
        <f t="shared" ca="1" si="441"/>
        <v>1E-4</v>
      </c>
      <c r="B985" s="304">
        <f t="shared" ca="1" si="442"/>
        <v>33.460300000002185</v>
      </c>
      <c r="D985" s="306">
        <f t="shared" ca="1" si="443"/>
        <v>-0.71202672480914708</v>
      </c>
      <c r="E985" s="307">
        <f t="shared" ca="1" si="444"/>
        <v>-1.202433776916088</v>
      </c>
      <c r="F985" s="304">
        <f t="shared" ca="1" si="445"/>
        <v>1.3974365977428562</v>
      </c>
      <c r="G985" s="306">
        <f t="shared" ca="1" si="446"/>
        <v>8.5810843410176592</v>
      </c>
      <c r="H985" s="307">
        <f t="shared" ca="1" si="447"/>
        <v>-103.73620491449009</v>
      </c>
      <c r="I985" s="304">
        <f t="shared" ca="1" si="448"/>
        <v>104.09051454637321</v>
      </c>
      <c r="J985" s="306">
        <f t="shared" ca="1" si="449"/>
        <v>717.43751684692904</v>
      </c>
      <c r="K985" s="307">
        <f t="shared" ca="1" si="450"/>
        <v>-14.353147638453098</v>
      </c>
      <c r="L985" s="304">
        <f t="shared" ca="1" si="435"/>
        <v>717.58107794633133</v>
      </c>
      <c r="M985" s="306">
        <f t="shared" ca="1" si="451"/>
        <v>-1.4882639853355164</v>
      </c>
      <c r="N985" s="304">
        <f t="shared" ca="1" si="452"/>
        <v>-85.271245161044931</v>
      </c>
      <c r="P985" s="310">
        <f t="shared" ca="1" si="453"/>
        <v>23</v>
      </c>
      <c r="Q985" s="304">
        <f t="shared" ca="1" si="454"/>
        <v>0</v>
      </c>
      <c r="R985" s="306">
        <f t="shared" ca="1" si="455"/>
        <v>0</v>
      </c>
      <c r="S985" s="307">
        <f t="shared" ca="1" si="456"/>
        <v>4.9930000000000021</v>
      </c>
      <c r="T985" s="304">
        <f t="shared" ca="1" si="436"/>
        <v>48.981330000000021</v>
      </c>
      <c r="U985" s="311">
        <f t="shared" ca="1" si="437"/>
        <v>0</v>
      </c>
      <c r="V985" s="306">
        <f t="shared" ca="1" si="438"/>
        <v>1.2267595233206103</v>
      </c>
      <c r="W985" s="304">
        <f t="shared" ca="1" si="439"/>
        <v>43.124509437428493</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1.1396416898508672</v>
      </c>
      <c r="AH985" s="304">
        <f t="shared" ca="1" si="463"/>
        <v>-8.6369658064402159</v>
      </c>
    </row>
    <row r="986" spans="1:34" x14ac:dyDescent="0.2">
      <c r="A986" s="347">
        <f t="shared" ca="1" si="441"/>
        <v>1E-4</v>
      </c>
      <c r="B986" s="304">
        <f t="shared" ca="1" si="442"/>
        <v>33.460400000002188</v>
      </c>
      <c r="D986" s="306">
        <f t="shared" ca="1" si="443"/>
        <v>-0.71202233490921363</v>
      </c>
      <c r="E986" s="307">
        <f t="shared" ca="1" si="444"/>
        <v>-1.2024054463871892</v>
      </c>
      <c r="F986" s="304">
        <f t="shared" ca="1" si="445"/>
        <v>1.3974099838312104</v>
      </c>
      <c r="G986" s="306">
        <f t="shared" ca="1" si="446"/>
        <v>8.5810131387841686</v>
      </c>
      <c r="H986" s="307">
        <f t="shared" ca="1" si="447"/>
        <v>-103.73632515503472</v>
      </c>
      <c r="I986" s="304">
        <f t="shared" ca="1" si="448"/>
        <v>104.09062850784923</v>
      </c>
      <c r="J986" s="306">
        <f t="shared" ca="1" si="449"/>
        <v>717.43751684692904</v>
      </c>
      <c r="K986" s="307">
        <f t="shared" ca="1" si="450"/>
        <v>-14.363521264956574</v>
      </c>
      <c r="L986" s="304">
        <f t="shared" ca="1" si="435"/>
        <v>717.58128551587549</v>
      </c>
      <c r="M986" s="306">
        <f t="shared" ca="1" si="451"/>
        <v>-1.4882647622771452</v>
      </c>
      <c r="N986" s="304">
        <f t="shared" ca="1" si="452"/>
        <v>-85.271289676521192</v>
      </c>
      <c r="P986" s="310">
        <f t="shared" ca="1" si="453"/>
        <v>23</v>
      </c>
      <c r="Q986" s="304">
        <f t="shared" ca="1" si="454"/>
        <v>0</v>
      </c>
      <c r="R986" s="306">
        <f t="shared" ca="1" si="455"/>
        <v>0</v>
      </c>
      <c r="S986" s="307">
        <f t="shared" ca="1" si="456"/>
        <v>4.9930000000000021</v>
      </c>
      <c r="T986" s="304">
        <f t="shared" ca="1" si="436"/>
        <v>48.981330000000021</v>
      </c>
      <c r="U986" s="311">
        <f t="shared" ca="1" si="437"/>
        <v>0</v>
      </c>
      <c r="V986" s="306">
        <f t="shared" ca="1" si="438"/>
        <v>1.2267607959164366</v>
      </c>
      <c r="W986" s="304">
        <f t="shared" ca="1" si="439"/>
        <v>43.124648601441173</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1.1396144459957345</v>
      </c>
      <c r="AH986" s="304">
        <f t="shared" ca="1" si="463"/>
        <v>-8.6369936786357844</v>
      </c>
    </row>
    <row r="987" spans="1:34" x14ac:dyDescent="0.2">
      <c r="A987" s="347">
        <f t="shared" ca="1" si="441"/>
        <v>1E-4</v>
      </c>
      <c r="B987" s="304">
        <f t="shared" ca="1" si="442"/>
        <v>33.460500000002192</v>
      </c>
      <c r="D987" s="306">
        <f t="shared" ca="1" si="443"/>
        <v>-0.71201794500511517</v>
      </c>
      <c r="E987" s="307">
        <f t="shared" ca="1" si="444"/>
        <v>-1.2023771162369279</v>
      </c>
      <c r="F987" s="304">
        <f t="shared" ca="1" si="445"/>
        <v>1.3973833703245284</v>
      </c>
      <c r="G987" s="306">
        <f t="shared" ca="1" si="446"/>
        <v>8.5809419369896673</v>
      </c>
      <c r="H987" s="307">
        <f t="shared" ca="1" si="447"/>
        <v>-103.73644539274635</v>
      </c>
      <c r="I987" s="304">
        <f t="shared" ca="1" si="448"/>
        <v>104.0907424666009</v>
      </c>
      <c r="J987" s="306">
        <f t="shared" ca="1" si="449"/>
        <v>717.43751684692904</v>
      </c>
      <c r="K987" s="307">
        <f t="shared" ca="1" si="450"/>
        <v>-14.373894903483963</v>
      </c>
      <c r="L987" s="304">
        <f t="shared" ca="1" si="435"/>
        <v>717.58149323556552</v>
      </c>
      <c r="M987" s="306">
        <f t="shared" ca="1" si="451"/>
        <v>-1.4882655392106261</v>
      </c>
      <c r="N987" s="304">
        <f t="shared" ca="1" si="452"/>
        <v>-85.271334191530613</v>
      </c>
      <c r="P987" s="310">
        <f t="shared" ca="1" si="453"/>
        <v>23</v>
      </c>
      <c r="Q987" s="304">
        <f t="shared" ca="1" si="454"/>
        <v>0</v>
      </c>
      <c r="R987" s="306">
        <f t="shared" ca="1" si="455"/>
        <v>0</v>
      </c>
      <c r="S987" s="307">
        <f t="shared" ca="1" si="456"/>
        <v>4.9930000000000021</v>
      </c>
      <c r="T987" s="304">
        <f t="shared" ca="1" si="436"/>
        <v>48.981330000000021</v>
      </c>
      <c r="U987" s="311">
        <f t="shared" ca="1" si="437"/>
        <v>0</v>
      </c>
      <c r="V987" s="306">
        <f t="shared" ca="1" si="438"/>
        <v>1.2267620685150595</v>
      </c>
      <c r="W987" s="304">
        <f t="shared" ca="1" si="439"/>
        <v>43.124787763594071</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1.1395872025005893</v>
      </c>
      <c r="AH987" s="304">
        <f t="shared" ca="1" si="463"/>
        <v>-8.6370215504588739</v>
      </c>
    </row>
    <row r="988" spans="1:34" x14ac:dyDescent="0.2">
      <c r="A988" s="347">
        <f t="shared" ca="1" si="441"/>
        <v>1E-4</v>
      </c>
      <c r="B988" s="304">
        <f t="shared" ca="1" si="442"/>
        <v>33.460600000002195</v>
      </c>
      <c r="D988" s="306">
        <f t="shared" ca="1" si="443"/>
        <v>-0.71201355509685305</v>
      </c>
      <c r="E988" s="307">
        <f t="shared" ca="1" si="444"/>
        <v>-1.202348786465306</v>
      </c>
      <c r="F988" s="304">
        <f t="shared" ca="1" si="445"/>
        <v>1.3973567572228123</v>
      </c>
      <c r="G988" s="306">
        <f t="shared" ca="1" si="446"/>
        <v>8.5808707356341571</v>
      </c>
      <c r="H988" s="307">
        <f t="shared" ca="1" si="447"/>
        <v>-103.736565627625</v>
      </c>
      <c r="I988" s="304">
        <f t="shared" ca="1" si="448"/>
        <v>104.09085642262825</v>
      </c>
      <c r="J988" s="306">
        <f t="shared" ca="1" si="449"/>
        <v>717.43751684692904</v>
      </c>
      <c r="K988" s="307">
        <f t="shared" ca="1" si="450"/>
        <v>-14.384268554034982</v>
      </c>
      <c r="L988" s="304">
        <f t="shared" ca="1" si="435"/>
        <v>717.58170110540186</v>
      </c>
      <c r="M988" s="306">
        <f t="shared" ca="1" si="451"/>
        <v>-1.4882663161359591</v>
      </c>
      <c r="N988" s="304">
        <f t="shared" ca="1" si="452"/>
        <v>-85.271378706073179</v>
      </c>
      <c r="P988" s="310">
        <f t="shared" ca="1" si="453"/>
        <v>23</v>
      </c>
      <c r="Q988" s="304">
        <f t="shared" ca="1" si="454"/>
        <v>0</v>
      </c>
      <c r="R988" s="306">
        <f t="shared" ca="1" si="455"/>
        <v>0</v>
      </c>
      <c r="S988" s="307">
        <f t="shared" ca="1" si="456"/>
        <v>4.9930000000000021</v>
      </c>
      <c r="T988" s="304">
        <f t="shared" ca="1" si="436"/>
        <v>48.981330000000021</v>
      </c>
      <c r="U988" s="311">
        <f t="shared" ca="1" si="437"/>
        <v>0</v>
      </c>
      <c r="V988" s="306">
        <f t="shared" ca="1" si="438"/>
        <v>1.2267633411164782</v>
      </c>
      <c r="W988" s="304">
        <f t="shared" ca="1" si="439"/>
        <v>43.124926923887159</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1.1395599593654318</v>
      </c>
      <c r="AH988" s="304">
        <f t="shared" ca="1" si="463"/>
        <v>-8.6370494219094844</v>
      </c>
    </row>
    <row r="989" spans="1:34" x14ac:dyDescent="0.2">
      <c r="A989" s="347">
        <f t="shared" ca="1" si="441"/>
        <v>1E-4</v>
      </c>
      <c r="B989" s="304">
        <f t="shared" ca="1" si="442"/>
        <v>33.460700000002198</v>
      </c>
      <c r="D989" s="306">
        <f t="shared" ca="1" si="443"/>
        <v>-0.71200916518442858</v>
      </c>
      <c r="E989" s="307">
        <f t="shared" ca="1" si="444"/>
        <v>-1.2023204570723269</v>
      </c>
      <c r="F989" s="304">
        <f t="shared" ca="1" si="445"/>
        <v>1.3973301445260657</v>
      </c>
      <c r="G989" s="306">
        <f t="shared" ca="1" si="446"/>
        <v>8.580799534717638</v>
      </c>
      <c r="H989" s="307">
        <f t="shared" ca="1" si="447"/>
        <v>-103.7366858596707</v>
      </c>
      <c r="I989" s="304">
        <f t="shared" ca="1" si="448"/>
        <v>104.09097037593133</v>
      </c>
      <c r="J989" s="306">
        <f t="shared" ca="1" si="449"/>
        <v>717.43751684692904</v>
      </c>
      <c r="K989" s="307">
        <f t="shared" ca="1" si="450"/>
        <v>-14.394642216609347</v>
      </c>
      <c r="L989" s="304">
        <f t="shared" ca="1" si="435"/>
        <v>717.58190912538464</v>
      </c>
      <c r="M989" s="306">
        <f t="shared" ca="1" si="451"/>
        <v>-1.4882670930531445</v>
      </c>
      <c r="N989" s="304">
        <f t="shared" ca="1" si="452"/>
        <v>-85.271423220148947</v>
      </c>
      <c r="P989" s="310">
        <f t="shared" ca="1" si="453"/>
        <v>23</v>
      </c>
      <c r="Q989" s="304">
        <f t="shared" ca="1" si="454"/>
        <v>0</v>
      </c>
      <c r="R989" s="306">
        <f t="shared" ca="1" si="455"/>
        <v>0</v>
      </c>
      <c r="S989" s="307">
        <f t="shared" ca="1" si="456"/>
        <v>4.9930000000000021</v>
      </c>
      <c r="T989" s="304">
        <f t="shared" ca="1" si="436"/>
        <v>48.981330000000021</v>
      </c>
      <c r="U989" s="311">
        <f t="shared" ca="1" si="437"/>
        <v>0</v>
      </c>
      <c r="V989" s="306">
        <f t="shared" ca="1" si="438"/>
        <v>1.2267646137206927</v>
      </c>
      <c r="W989" s="304">
        <f t="shared" ca="1" si="439"/>
        <v>43.125066082320473</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1.1395327165902671</v>
      </c>
      <c r="AH989" s="304">
        <f t="shared" ca="1" si="463"/>
        <v>-8.6370772929876107</v>
      </c>
    </row>
    <row r="990" spans="1:34" x14ac:dyDescent="0.2">
      <c r="A990" s="347">
        <f t="shared" ca="1" si="441"/>
        <v>1E-4</v>
      </c>
      <c r="B990" s="304">
        <f t="shared" ca="1" si="442"/>
        <v>33.460800000002202</v>
      </c>
      <c r="D990" s="306">
        <f t="shared" ca="1" si="443"/>
        <v>-0.71200477526784012</v>
      </c>
      <c r="E990" s="307">
        <f t="shared" ca="1" si="444"/>
        <v>-1.2022921280579819</v>
      </c>
      <c r="F990" s="304">
        <f t="shared" ca="1" si="445"/>
        <v>1.3973035322342811</v>
      </c>
      <c r="G990" s="306">
        <f t="shared" ca="1" si="446"/>
        <v>8.5807283342401117</v>
      </c>
      <c r="H990" s="307">
        <f t="shared" ca="1" si="447"/>
        <v>-103.73680608888351</v>
      </c>
      <c r="I990" s="304">
        <f t="shared" ca="1" si="448"/>
        <v>104.09108432651016</v>
      </c>
      <c r="J990" s="306">
        <f t="shared" ca="1" si="449"/>
        <v>717.43751684692904</v>
      </c>
      <c r="K990" s="307">
        <f t="shared" ca="1" si="450"/>
        <v>-14.405015891206775</v>
      </c>
      <c r="L990" s="304">
        <f t="shared" ca="1" si="435"/>
        <v>717.58211729551454</v>
      </c>
      <c r="M990" s="306">
        <f t="shared" ca="1" si="451"/>
        <v>-1.4882678699621821</v>
      </c>
      <c r="N990" s="304">
        <f t="shared" ca="1" si="452"/>
        <v>-85.271467733757859</v>
      </c>
      <c r="P990" s="310">
        <f t="shared" ca="1" si="453"/>
        <v>23</v>
      </c>
      <c r="Q990" s="304">
        <f t="shared" ca="1" si="454"/>
        <v>0</v>
      </c>
      <c r="R990" s="306">
        <f t="shared" ca="1" si="455"/>
        <v>0</v>
      </c>
      <c r="S990" s="307">
        <f t="shared" ca="1" si="456"/>
        <v>4.9930000000000021</v>
      </c>
      <c r="T990" s="304">
        <f t="shared" ca="1" si="436"/>
        <v>48.981330000000021</v>
      </c>
      <c r="U990" s="311">
        <f t="shared" ca="1" si="437"/>
        <v>0</v>
      </c>
      <c r="V990" s="306">
        <f t="shared" ca="1" si="438"/>
        <v>1.2267658863277036</v>
      </c>
      <c r="W990" s="304">
        <f t="shared" ca="1" si="439"/>
        <v>43.125205238894011</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1.1395054741750883</v>
      </c>
      <c r="AH990" s="304">
        <f t="shared" ca="1" si="463"/>
        <v>-8.6371051636932616</v>
      </c>
    </row>
    <row r="991" spans="1:34" x14ac:dyDescent="0.2">
      <c r="A991" s="347">
        <f t="shared" ca="1" si="441"/>
        <v>1E-4</v>
      </c>
      <c r="B991" s="304">
        <f t="shared" ca="1" si="442"/>
        <v>33.460900000002205</v>
      </c>
      <c r="D991" s="306">
        <f t="shared" ca="1" si="443"/>
        <v>-0.71200038534709298</v>
      </c>
      <c r="E991" s="307">
        <f t="shared" ca="1" si="444"/>
        <v>-1.2022637994222727</v>
      </c>
      <c r="F991" s="304">
        <f t="shared" ca="1" si="445"/>
        <v>1.397276920347462</v>
      </c>
      <c r="G991" s="306">
        <f t="shared" ca="1" si="446"/>
        <v>8.5806571342015765</v>
      </c>
      <c r="H991" s="307">
        <f t="shared" ca="1" si="447"/>
        <v>-103.73692631526346</v>
      </c>
      <c r="I991" s="304">
        <f t="shared" ca="1" si="448"/>
        <v>104.0911982743648</v>
      </c>
      <c r="J991" s="306">
        <f t="shared" ca="1" si="449"/>
        <v>717.43751684692904</v>
      </c>
      <c r="K991" s="307">
        <f t="shared" ca="1" si="450"/>
        <v>-14.415389577826982</v>
      </c>
      <c r="L991" s="304">
        <f t="shared" ca="1" si="435"/>
        <v>717.58232561579166</v>
      </c>
      <c r="M991" s="306">
        <f t="shared" ca="1" si="451"/>
        <v>-1.4882686468630724</v>
      </c>
      <c r="N991" s="304">
        <f t="shared" ca="1" si="452"/>
        <v>-85.271512246899974</v>
      </c>
      <c r="P991" s="310">
        <f t="shared" ca="1" si="453"/>
        <v>23</v>
      </c>
      <c r="Q991" s="304">
        <f t="shared" ca="1" si="454"/>
        <v>0</v>
      </c>
      <c r="R991" s="306">
        <f t="shared" ca="1" si="455"/>
        <v>0</v>
      </c>
      <c r="S991" s="307">
        <f t="shared" ca="1" si="456"/>
        <v>4.9930000000000021</v>
      </c>
      <c r="T991" s="304">
        <f t="shared" ca="1" si="436"/>
        <v>48.981330000000021</v>
      </c>
      <c r="U991" s="311">
        <f t="shared" ca="1" si="437"/>
        <v>0</v>
      </c>
      <c r="V991" s="306">
        <f t="shared" ca="1" si="438"/>
        <v>1.2267671589375102</v>
      </c>
      <c r="W991" s="304">
        <f t="shared" ca="1" si="439"/>
        <v>43.125344393607826</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1.1394782321198971</v>
      </c>
      <c r="AH991" s="304">
        <f t="shared" ca="1" si="463"/>
        <v>-8.6371330340264354</v>
      </c>
    </row>
    <row r="992" spans="1:34" x14ac:dyDescent="0.2">
      <c r="A992" s="347">
        <f t="shared" ca="1" si="441"/>
        <v>1E-4</v>
      </c>
      <c r="B992" s="304">
        <f t="shared" ca="1" si="442"/>
        <v>33.461000000002208</v>
      </c>
      <c r="D992" s="306">
        <f t="shared" ca="1" si="443"/>
        <v>-0.71199599542218395</v>
      </c>
      <c r="E992" s="307">
        <f t="shared" ca="1" si="444"/>
        <v>-1.2022354711651904</v>
      </c>
      <c r="F992" s="304">
        <f t="shared" ca="1" si="445"/>
        <v>1.3972503088655996</v>
      </c>
      <c r="G992" s="306">
        <f t="shared" ca="1" si="446"/>
        <v>8.5805859346020341</v>
      </c>
      <c r="H992" s="307">
        <f t="shared" ca="1" si="447"/>
        <v>-103.73704653881057</v>
      </c>
      <c r="I992" s="304">
        <f t="shared" ca="1" si="448"/>
        <v>104.09131221949524</v>
      </c>
      <c r="J992" s="306">
        <f t="shared" ca="1" si="449"/>
        <v>717.43751684692904</v>
      </c>
      <c r="K992" s="307">
        <f t="shared" ca="1" si="450"/>
        <v>-14.425763276469686</v>
      </c>
      <c r="L992" s="304">
        <f t="shared" ca="1" si="435"/>
        <v>717.5825340862167</v>
      </c>
      <c r="M992" s="306">
        <f t="shared" ca="1" si="451"/>
        <v>-1.4882694237558154</v>
      </c>
      <c r="N992" s="304">
        <f t="shared" ca="1" si="452"/>
        <v>-85.271556759575276</v>
      </c>
      <c r="P992" s="310">
        <f t="shared" ca="1" si="453"/>
        <v>23</v>
      </c>
      <c r="Q992" s="304">
        <f t="shared" ca="1" si="454"/>
        <v>0</v>
      </c>
      <c r="R992" s="306">
        <f t="shared" ca="1" si="455"/>
        <v>0</v>
      </c>
      <c r="S992" s="307">
        <f t="shared" ca="1" si="456"/>
        <v>4.9930000000000021</v>
      </c>
      <c r="T992" s="304">
        <f t="shared" ca="1" si="436"/>
        <v>48.981330000000021</v>
      </c>
      <c r="U992" s="311">
        <f t="shared" ca="1" si="437"/>
        <v>0</v>
      </c>
      <c r="V992" s="306">
        <f t="shared" ca="1" si="438"/>
        <v>1.2267684315501133</v>
      </c>
      <c r="W992" s="304">
        <f t="shared" ca="1" si="439"/>
        <v>43.125483546461894</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1.1394509904246828</v>
      </c>
      <c r="AH992" s="304">
        <f t="shared" ca="1" si="463"/>
        <v>-8.6371609039871426</v>
      </c>
    </row>
    <row r="993" spans="1:34" x14ac:dyDescent="0.2">
      <c r="A993" s="347">
        <f t="shared" ca="1" si="441"/>
        <v>1E-4</v>
      </c>
      <c r="B993" s="304">
        <f t="shared" ca="1" si="442"/>
        <v>33.461100000002212</v>
      </c>
      <c r="D993" s="306">
        <f t="shared" ca="1" si="443"/>
        <v>-0.71199160549311402</v>
      </c>
      <c r="E993" s="307">
        <f t="shared" ca="1" si="444"/>
        <v>-1.2022071432867349</v>
      </c>
      <c r="F993" s="304">
        <f t="shared" ca="1" si="445"/>
        <v>1.3972236977886949</v>
      </c>
      <c r="G993" s="306">
        <f t="shared" ca="1" si="446"/>
        <v>8.5805147354414846</v>
      </c>
      <c r="H993" s="307">
        <f t="shared" ca="1" si="447"/>
        <v>-103.7371667595249</v>
      </c>
      <c r="I993" s="304">
        <f t="shared" ca="1" si="448"/>
        <v>104.09142616190157</v>
      </c>
      <c r="J993" s="306">
        <f t="shared" ca="1" si="449"/>
        <v>717.43751684692904</v>
      </c>
      <c r="K993" s="307">
        <f t="shared" ca="1" si="450"/>
        <v>-14.436136987134603</v>
      </c>
      <c r="L993" s="304">
        <f t="shared" ca="1" si="435"/>
        <v>717.58274270678987</v>
      </c>
      <c r="M993" s="306">
        <f t="shared" ca="1" si="451"/>
        <v>-1.4882702006404109</v>
      </c>
      <c r="N993" s="304">
        <f t="shared" ca="1" si="452"/>
        <v>-85.27160127178378</v>
      </c>
      <c r="P993" s="310">
        <f t="shared" ca="1" si="453"/>
        <v>23</v>
      </c>
      <c r="Q993" s="304">
        <f t="shared" ca="1" si="454"/>
        <v>0</v>
      </c>
      <c r="R993" s="306">
        <f t="shared" ca="1" si="455"/>
        <v>0</v>
      </c>
      <c r="S993" s="307">
        <f t="shared" ca="1" si="456"/>
        <v>4.9930000000000021</v>
      </c>
      <c r="T993" s="304">
        <f t="shared" ca="1" si="436"/>
        <v>48.981330000000021</v>
      </c>
      <c r="U993" s="311">
        <f t="shared" ca="1" si="437"/>
        <v>0</v>
      </c>
      <c r="V993" s="306">
        <f t="shared" ca="1" si="438"/>
        <v>1.2267697041655119</v>
      </c>
      <c r="W993" s="304">
        <f t="shared" ca="1" si="439"/>
        <v>43.125622697456251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1.139423749089449</v>
      </c>
      <c r="AH993" s="304">
        <f t="shared" ca="1" si="463"/>
        <v>-8.6371887735753798</v>
      </c>
    </row>
    <row r="994" spans="1:34" x14ac:dyDescent="0.2">
      <c r="A994" s="347">
        <f t="shared" ca="1" si="441"/>
        <v>1E-4</v>
      </c>
      <c r="B994" s="304">
        <f t="shared" ca="1" si="442"/>
        <v>33.461200000002215</v>
      </c>
      <c r="D994" s="306">
        <f t="shared" ca="1" si="443"/>
        <v>-0.71198721555988753</v>
      </c>
      <c r="E994" s="307">
        <f t="shared" ca="1" si="444"/>
        <v>-1.2021788157869029</v>
      </c>
      <c r="F994" s="304">
        <f t="shared" ca="1" si="445"/>
        <v>1.3971970871167467</v>
      </c>
      <c r="G994" s="306">
        <f t="shared" ca="1" si="446"/>
        <v>8.5804435367199279</v>
      </c>
      <c r="H994" s="307">
        <f t="shared" ca="1" si="447"/>
        <v>-103.73728697740647</v>
      </c>
      <c r="I994" s="304">
        <f t="shared" ca="1" si="448"/>
        <v>104.09154010158377</v>
      </c>
      <c r="J994" s="306">
        <f t="shared" ca="1" si="449"/>
        <v>717.43751684692904</v>
      </c>
      <c r="K994" s="307">
        <f t="shared" ca="1" si="450"/>
        <v>-14.44651070982145</v>
      </c>
      <c r="L994" s="304">
        <f t="shared" ca="1" si="435"/>
        <v>717.58295147751153</v>
      </c>
      <c r="M994" s="306">
        <f t="shared" ca="1" si="451"/>
        <v>-1.4882709775168594</v>
      </c>
      <c r="N994" s="304">
        <f t="shared" ca="1" si="452"/>
        <v>-85.271645783525472</v>
      </c>
      <c r="P994" s="310">
        <f t="shared" ca="1" si="453"/>
        <v>23</v>
      </c>
      <c r="Q994" s="304">
        <f t="shared" ca="1" si="454"/>
        <v>0</v>
      </c>
      <c r="R994" s="306">
        <f t="shared" ca="1" si="455"/>
        <v>0</v>
      </c>
      <c r="S994" s="307">
        <f t="shared" ca="1" si="456"/>
        <v>4.9930000000000021</v>
      </c>
      <c r="T994" s="304">
        <f t="shared" ca="1" si="436"/>
        <v>48.981330000000021</v>
      </c>
      <c r="U994" s="311">
        <f t="shared" ca="1" si="437"/>
        <v>0</v>
      </c>
      <c r="V994" s="306">
        <f t="shared" ca="1" si="438"/>
        <v>1.2267709767837069</v>
      </c>
      <c r="W994" s="304">
        <f t="shared" ca="1" si="439"/>
        <v>43.125761846590912</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1.1393965081141886</v>
      </c>
      <c r="AH994" s="304">
        <f t="shared" ca="1" si="463"/>
        <v>-8.6372166427911541</v>
      </c>
    </row>
    <row r="995" spans="1:34" x14ac:dyDescent="0.2">
      <c r="A995" s="347">
        <f t="shared" ca="1" si="441"/>
        <v>1E-4</v>
      </c>
      <c r="B995" s="304">
        <f t="shared" ca="1" si="442"/>
        <v>33.461300000002218</v>
      </c>
      <c r="D995" s="306">
        <f t="shared" ca="1" si="443"/>
        <v>-0.71198282562250215</v>
      </c>
      <c r="E995" s="307">
        <f t="shared" ca="1" si="444"/>
        <v>-1.2021504886656906</v>
      </c>
      <c r="F995" s="304">
        <f t="shared" ca="1" si="445"/>
        <v>1.397170476849751</v>
      </c>
      <c r="G995" s="306">
        <f t="shared" ca="1" si="446"/>
        <v>8.5803723384373658</v>
      </c>
      <c r="H995" s="307">
        <f t="shared" ca="1" si="447"/>
        <v>-103.73740719245534</v>
      </c>
      <c r="I995" s="304">
        <f t="shared" ca="1" si="448"/>
        <v>104.09165403854195</v>
      </c>
      <c r="J995" s="306">
        <f t="shared" ca="1" si="449"/>
        <v>717.43751684692904</v>
      </c>
      <c r="K995" s="307">
        <f t="shared" ca="1" si="450"/>
        <v>-14.456884444529942</v>
      </c>
      <c r="L995" s="304">
        <f t="shared" ca="1" si="435"/>
        <v>717.58316039838212</v>
      </c>
      <c r="M995" s="306">
        <f t="shared" ca="1" si="451"/>
        <v>-1.4882717543851609</v>
      </c>
      <c r="N995" s="304">
        <f t="shared" ca="1" si="452"/>
        <v>-85.271690294800393</v>
      </c>
      <c r="P995" s="310">
        <f t="shared" ca="1" si="453"/>
        <v>23</v>
      </c>
      <c r="Q995" s="304">
        <f t="shared" ca="1" si="454"/>
        <v>0</v>
      </c>
      <c r="R995" s="306">
        <f t="shared" ca="1" si="455"/>
        <v>0</v>
      </c>
      <c r="S995" s="307">
        <f t="shared" ca="1" si="456"/>
        <v>4.9930000000000021</v>
      </c>
      <c r="T995" s="304">
        <f t="shared" ca="1" si="436"/>
        <v>48.981330000000021</v>
      </c>
      <c r="U995" s="311">
        <f t="shared" ca="1" si="437"/>
        <v>0</v>
      </c>
      <c r="V995" s="306">
        <f t="shared" ca="1" si="438"/>
        <v>1.2267722494046975</v>
      </c>
      <c r="W995" s="304">
        <f t="shared" ca="1" si="439"/>
        <v>43.125900993865891</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1.1393692674988998</v>
      </c>
      <c r="AH995" s="304">
        <f t="shared" ca="1" si="463"/>
        <v>-8.6372445116344672</v>
      </c>
    </row>
    <row r="996" spans="1:34" x14ac:dyDescent="0.2">
      <c r="A996" s="347">
        <f t="shared" ca="1" si="441"/>
        <v>1E-4</v>
      </c>
      <c r="B996" s="304">
        <f t="shared" ca="1" si="442"/>
        <v>33.461400000002222</v>
      </c>
      <c r="D996" s="306">
        <f t="shared" ca="1" si="443"/>
        <v>-0.71197843568095998</v>
      </c>
      <c r="E996" s="307">
        <f t="shared" ca="1" si="444"/>
        <v>-1.2021221619230946</v>
      </c>
      <c r="F996" s="304">
        <f t="shared" ca="1" si="445"/>
        <v>1.3971438669877063</v>
      </c>
      <c r="G996" s="306">
        <f t="shared" ca="1" si="446"/>
        <v>8.5803011405937983</v>
      </c>
      <c r="H996" s="307">
        <f t="shared" ca="1" si="447"/>
        <v>-103.73752740467152</v>
      </c>
      <c r="I996" s="304">
        <f t="shared" ca="1" si="448"/>
        <v>104.09176797277607</v>
      </c>
      <c r="J996" s="306">
        <f t="shared" ca="1" si="449"/>
        <v>717.43751684692904</v>
      </c>
      <c r="K996" s="307">
        <f t="shared" ca="1" si="450"/>
        <v>-14.467258191259798</v>
      </c>
      <c r="L996" s="304">
        <f t="shared" ca="1" si="435"/>
        <v>717.58336946940187</v>
      </c>
      <c r="M996" s="306">
        <f t="shared" ca="1" si="451"/>
        <v>-1.4882725312453153</v>
      </c>
      <c r="N996" s="304">
        <f t="shared" ca="1" si="452"/>
        <v>-85.271734805608503</v>
      </c>
      <c r="P996" s="310">
        <f t="shared" ca="1" si="453"/>
        <v>23</v>
      </c>
      <c r="Q996" s="304">
        <f t="shared" ca="1" si="454"/>
        <v>0</v>
      </c>
      <c r="R996" s="306">
        <f t="shared" ca="1" si="455"/>
        <v>0</v>
      </c>
      <c r="S996" s="307">
        <f t="shared" ca="1" si="456"/>
        <v>4.9930000000000021</v>
      </c>
      <c r="T996" s="304">
        <f t="shared" ca="1" si="436"/>
        <v>48.981330000000021</v>
      </c>
      <c r="U996" s="311">
        <f t="shared" ca="1" si="437"/>
        <v>0</v>
      </c>
      <c r="V996" s="306">
        <f t="shared" ca="1" si="438"/>
        <v>1.2267735220284841</v>
      </c>
      <c r="W996" s="304">
        <f t="shared" ca="1" si="439"/>
        <v>43.126040139281194</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1.1393420272435808</v>
      </c>
      <c r="AH996" s="304">
        <f t="shared" ca="1" si="463"/>
        <v>-8.6372723801053226</v>
      </c>
    </row>
    <row r="997" spans="1:34" x14ac:dyDescent="0.2">
      <c r="A997" s="347">
        <f t="shared" ca="1" si="441"/>
        <v>1E-4</v>
      </c>
      <c r="B997" s="304">
        <f t="shared" ca="1" si="442"/>
        <v>33.461500000002225</v>
      </c>
      <c r="D997" s="306">
        <f t="shared" ca="1" si="443"/>
        <v>-0.71197404573526224</v>
      </c>
      <c r="E997" s="307">
        <f t="shared" ca="1" si="444"/>
        <v>-1.2020938355591149</v>
      </c>
      <c r="F997" s="304">
        <f t="shared" ca="1" si="445"/>
        <v>1.3971172575306132</v>
      </c>
      <c r="G997" s="306">
        <f t="shared" ca="1" si="446"/>
        <v>8.5802299431892255</v>
      </c>
      <c r="H997" s="307">
        <f t="shared" ca="1" si="447"/>
        <v>-103.73764761405508</v>
      </c>
      <c r="I997" s="304">
        <f t="shared" ca="1" si="448"/>
        <v>104.09188190428621</v>
      </c>
      <c r="J997" s="306">
        <f t="shared" ca="1" si="449"/>
        <v>717.43751684692904</v>
      </c>
      <c r="K997" s="307">
        <f t="shared" ca="1" si="450"/>
        <v>-14.477631950010736</v>
      </c>
      <c r="L997" s="304">
        <f t="shared" ca="1" si="435"/>
        <v>717.58357869057147</v>
      </c>
      <c r="M997" s="306">
        <f t="shared" ca="1" si="451"/>
        <v>-1.4882733080973232</v>
      </c>
      <c r="N997" s="304">
        <f t="shared" ca="1" si="452"/>
        <v>-85.271779315949871</v>
      </c>
      <c r="P997" s="310">
        <f t="shared" ca="1" si="453"/>
        <v>23</v>
      </c>
      <c r="Q997" s="304">
        <f t="shared" ca="1" si="454"/>
        <v>0</v>
      </c>
      <c r="R997" s="306">
        <f t="shared" ca="1" si="455"/>
        <v>0</v>
      </c>
      <c r="S997" s="307">
        <f t="shared" ca="1" si="456"/>
        <v>4.9930000000000021</v>
      </c>
      <c r="T997" s="304">
        <f t="shared" ca="1" si="436"/>
        <v>48.981330000000021</v>
      </c>
      <c r="U997" s="311">
        <f t="shared" ca="1" si="437"/>
        <v>0</v>
      </c>
      <c r="V997" s="306">
        <f t="shared" ca="1" si="438"/>
        <v>1.2267747946550669</v>
      </c>
      <c r="W997" s="304">
        <f t="shared" ca="1" si="439"/>
        <v>43.126179282836858</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1.1393147873482299</v>
      </c>
      <c r="AH997" s="304">
        <f t="shared" ca="1" si="463"/>
        <v>-8.6373002482037204</v>
      </c>
    </row>
    <row r="998" spans="1:34" x14ac:dyDescent="0.2">
      <c r="A998" s="347">
        <f t="shared" ca="1" si="441"/>
        <v>1E-4</v>
      </c>
      <c r="B998" s="304">
        <f t="shared" ca="1" si="442"/>
        <v>33.461600000002228</v>
      </c>
      <c r="D998" s="306">
        <f t="shared" ca="1" si="443"/>
        <v>-0.71196965578540761</v>
      </c>
      <c r="E998" s="307">
        <f t="shared" ca="1" si="444"/>
        <v>-1.2020655095737407</v>
      </c>
      <c r="F998" s="304">
        <f t="shared" ca="1" si="445"/>
        <v>1.3970906484784618</v>
      </c>
      <c r="G998" s="306">
        <f t="shared" ca="1" si="446"/>
        <v>8.5801587462236473</v>
      </c>
      <c r="H998" s="307">
        <f t="shared" ca="1" si="447"/>
        <v>-103.73776782060604</v>
      </c>
      <c r="I998" s="304">
        <f t="shared" ca="1" si="448"/>
        <v>104.0919958330724</v>
      </c>
      <c r="J998" s="306">
        <f t="shared" ca="1" si="449"/>
        <v>717.43751684692904</v>
      </c>
      <c r="K998" s="307">
        <f t="shared" ca="1" si="450"/>
        <v>-14.488005720782468</v>
      </c>
      <c r="L998" s="304">
        <f t="shared" ca="1" si="435"/>
        <v>717.58378806189103</v>
      </c>
      <c r="M998" s="306">
        <f t="shared" ca="1" si="451"/>
        <v>-1.4882740849411842</v>
      </c>
      <c r="N998" s="304">
        <f t="shared" ca="1" si="452"/>
        <v>-85.271823825824441</v>
      </c>
      <c r="P998" s="310">
        <f t="shared" ca="1" si="453"/>
        <v>23</v>
      </c>
      <c r="Q998" s="304">
        <f t="shared" ca="1" si="454"/>
        <v>0</v>
      </c>
      <c r="R998" s="306">
        <f t="shared" ca="1" si="455"/>
        <v>0</v>
      </c>
      <c r="S998" s="307">
        <f t="shared" ca="1" si="456"/>
        <v>4.9930000000000021</v>
      </c>
      <c r="T998" s="304">
        <f t="shared" ca="1" si="436"/>
        <v>48.981330000000021</v>
      </c>
      <c r="U998" s="311">
        <f t="shared" ca="1" si="437"/>
        <v>0</v>
      </c>
      <c r="V998" s="306">
        <f t="shared" ca="1" si="438"/>
        <v>1.2267760672844448</v>
      </c>
      <c r="W998" s="304">
        <f t="shared" ca="1" si="439"/>
        <v>43.126318424532869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1.1392875478128417</v>
      </c>
      <c r="AH998" s="304">
        <f t="shared" ca="1" si="463"/>
        <v>-8.6373281159296695</v>
      </c>
    </row>
    <row r="999" spans="1:34" x14ac:dyDescent="0.2">
      <c r="A999" s="347">
        <f t="shared" ca="1" si="441"/>
        <v>1E-4</v>
      </c>
      <c r="B999" s="304">
        <f t="shared" ca="1" si="442"/>
        <v>33.461700000002232</v>
      </c>
      <c r="D999" s="306">
        <f t="shared" ca="1" si="443"/>
        <v>-0.71196526583139919</v>
      </c>
      <c r="E999" s="307">
        <f t="shared" ca="1" si="444"/>
        <v>-1.2020371839669792</v>
      </c>
      <c r="F999" s="304">
        <f t="shared" ca="1" si="445"/>
        <v>1.3970640398312599</v>
      </c>
      <c r="G999" s="306">
        <f t="shared" ca="1" si="446"/>
        <v>8.5800875496970637</v>
      </c>
      <c r="H999" s="307">
        <f t="shared" ca="1" si="447"/>
        <v>-103.73788802432443</v>
      </c>
      <c r="I999" s="304">
        <f t="shared" ca="1" si="448"/>
        <v>104.09210975913469</v>
      </c>
      <c r="J999" s="306">
        <f t="shared" ca="1" si="449"/>
        <v>717.43751684692904</v>
      </c>
      <c r="K999" s="307">
        <f t="shared" ca="1" si="450"/>
        <v>-14.498379503574714</v>
      </c>
      <c r="L999" s="304">
        <f t="shared" ca="1" si="435"/>
        <v>717.58399758336122</v>
      </c>
      <c r="M999" s="306">
        <f t="shared" ca="1" si="451"/>
        <v>-1.4882748617768988</v>
      </c>
      <c r="N999" s="304">
        <f t="shared" ca="1" si="452"/>
        <v>-85.27186833523227</v>
      </c>
      <c r="P999" s="310">
        <f t="shared" ca="1" si="453"/>
        <v>23</v>
      </c>
      <c r="Q999" s="304">
        <f t="shared" ca="1" si="454"/>
        <v>0</v>
      </c>
      <c r="R999" s="306">
        <f t="shared" ca="1" si="455"/>
        <v>0</v>
      </c>
      <c r="S999" s="307">
        <f t="shared" ca="1" si="456"/>
        <v>4.9930000000000021</v>
      </c>
      <c r="T999" s="304">
        <f t="shared" ca="1" si="436"/>
        <v>48.981330000000021</v>
      </c>
      <c r="U999" s="311">
        <f t="shared" ca="1" si="437"/>
        <v>0</v>
      </c>
      <c r="V999" s="306">
        <f t="shared" ca="1" si="438"/>
        <v>1.2267773399166186</v>
      </c>
      <c r="W999" s="304">
        <f t="shared" ca="1" si="439"/>
        <v>43.126457564369261</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1.139260308637418</v>
      </c>
      <c r="AH999" s="304">
        <f t="shared" ca="1" si="463"/>
        <v>-8.6373559832831663</v>
      </c>
    </row>
    <row r="1000" spans="1:34" x14ac:dyDescent="0.2">
      <c r="A1000" s="347">
        <f t="shared" ca="1" si="441"/>
        <v>1E-4</v>
      </c>
      <c r="B1000" s="304">
        <f t="shared" ca="1" si="442"/>
        <v>33.461800000002235</v>
      </c>
      <c r="D1000" s="306">
        <f t="shared" ca="1" si="443"/>
        <v>-0.71196087587323542</v>
      </c>
      <c r="E1000" s="307">
        <f t="shared" ca="1" si="444"/>
        <v>-1.2020088587388216</v>
      </c>
      <c r="F1000" s="304">
        <f t="shared" ca="1" si="445"/>
        <v>1.3970374315889997</v>
      </c>
      <c r="G1000" s="306">
        <f t="shared" ca="1" si="446"/>
        <v>8.5800163536094765</v>
      </c>
      <c r="H1000" s="307">
        <f t="shared" ca="1" si="447"/>
        <v>-103.73800822521031</v>
      </c>
      <c r="I1000" s="304">
        <f t="shared" ca="1" si="448"/>
        <v>104.09222368247306</v>
      </c>
      <c r="J1000" s="306">
        <f t="shared" ca="1" si="449"/>
        <v>717.43751684692904</v>
      </c>
      <c r="K1000" s="307">
        <f t="shared" ca="1" si="450"/>
        <v>-14.508753298387191</v>
      </c>
      <c r="L1000" s="304">
        <f t="shared" ca="1" si="435"/>
        <v>717.58420725498206</v>
      </c>
      <c r="M1000" s="306">
        <f t="shared" ca="1" si="451"/>
        <v>-1.4882756386044669</v>
      </c>
      <c r="N1000" s="304">
        <f t="shared" ca="1" si="452"/>
        <v>-85.271912844173329</v>
      </c>
      <c r="P1000" s="310">
        <f t="shared" ca="1" si="453"/>
        <v>23</v>
      </c>
      <c r="Q1000" s="304">
        <f t="shared" ca="1" si="454"/>
        <v>0</v>
      </c>
      <c r="R1000" s="306">
        <f t="shared" ca="1" si="455"/>
        <v>0</v>
      </c>
      <c r="S1000" s="307">
        <f t="shared" ca="1" si="456"/>
        <v>4.9930000000000021</v>
      </c>
      <c r="T1000" s="304">
        <f t="shared" ca="1" si="436"/>
        <v>48.981330000000021</v>
      </c>
      <c r="U1000" s="311">
        <f t="shared" ca="1" si="437"/>
        <v>0</v>
      </c>
      <c r="V1000" s="306">
        <f t="shared" ca="1" si="438"/>
        <v>1.2267786125515889</v>
      </c>
      <c r="W1000" s="304">
        <f t="shared" ca="1" si="439"/>
        <v>43.126596702346049</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1.1392330698219499</v>
      </c>
      <c r="AH1000" s="304">
        <f t="shared" ca="1" si="463"/>
        <v>-8.637383850264218</v>
      </c>
    </row>
    <row r="1001" spans="1:34" x14ac:dyDescent="0.2">
      <c r="A1001" s="347">
        <f t="shared" ca="1" si="441"/>
        <v>1E-4</v>
      </c>
      <c r="B1001" s="304">
        <f t="shared" ca="1" si="442"/>
        <v>33.461900000002238</v>
      </c>
      <c r="D1001" s="306">
        <f t="shared" ca="1" si="443"/>
        <v>-0.71195648591091987</v>
      </c>
      <c r="E1001" s="307">
        <f t="shared" ca="1" si="444"/>
        <v>-1.2019805338892624</v>
      </c>
      <c r="F1001" s="304">
        <f t="shared" ca="1" si="445"/>
        <v>1.3970108237516781</v>
      </c>
      <c r="G1001" s="306">
        <f t="shared" ca="1" si="446"/>
        <v>8.5799451579608856</v>
      </c>
      <c r="H1001" s="307">
        <f t="shared" ca="1" si="447"/>
        <v>-103.7381284232637</v>
      </c>
      <c r="I1001" s="304">
        <f t="shared" ca="1" si="448"/>
        <v>104.09233760308761</v>
      </c>
      <c r="J1001" s="306">
        <f t="shared" ca="1" si="449"/>
        <v>717.43751684692904</v>
      </c>
      <c r="K1001" s="307">
        <f t="shared" ca="1" si="450"/>
        <v>-14.519127105219615</v>
      </c>
      <c r="L1001" s="304">
        <f t="shared" ca="1" si="435"/>
        <v>717.58441707675422</v>
      </c>
      <c r="M1001" s="306">
        <f t="shared" ca="1" si="451"/>
        <v>-1.4882764154238886</v>
      </c>
      <c r="N1001" s="304">
        <f t="shared" ca="1" si="452"/>
        <v>-85.271957352647632</v>
      </c>
      <c r="P1001" s="310">
        <f t="shared" ca="1" si="453"/>
        <v>23</v>
      </c>
      <c r="Q1001" s="304">
        <f t="shared" ca="1" si="454"/>
        <v>0</v>
      </c>
      <c r="R1001" s="306">
        <f t="shared" ca="1" si="455"/>
        <v>0</v>
      </c>
      <c r="S1001" s="307">
        <f t="shared" ca="1" si="456"/>
        <v>4.9930000000000021</v>
      </c>
      <c r="T1001" s="304">
        <f t="shared" ca="1" si="436"/>
        <v>48.981330000000021</v>
      </c>
      <c r="U1001" s="311">
        <f t="shared" ca="1" si="437"/>
        <v>0</v>
      </c>
      <c r="V1001" s="306">
        <f t="shared" ca="1" si="438"/>
        <v>1.2267798851893543</v>
      </c>
      <c r="W1001" s="304">
        <f t="shared" ca="1" si="439"/>
        <v>43.126735838463247</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1.1392058313664375</v>
      </c>
      <c r="AH1001" s="304">
        <f t="shared" ca="1" si="463"/>
        <v>-8.6374117168728279</v>
      </c>
    </row>
    <row r="1002" spans="1:34" x14ac:dyDescent="0.2">
      <c r="A1002" s="347">
        <f t="shared" ca="1" si="441"/>
        <v>1E-4</v>
      </c>
      <c r="B1002" s="304">
        <f t="shared" ca="1" si="442"/>
        <v>33.462000000002242</v>
      </c>
      <c r="D1002" s="306">
        <f t="shared" ca="1" si="443"/>
        <v>-0.71195209594445252</v>
      </c>
      <c r="E1002" s="307">
        <f t="shared" ca="1" si="444"/>
        <v>-1.2019522094183035</v>
      </c>
      <c r="F1002" s="304">
        <f t="shared" ca="1" si="445"/>
        <v>1.3969842163192969</v>
      </c>
      <c r="G1002" s="306">
        <f t="shared" ca="1" si="446"/>
        <v>8.5798739627512912</v>
      </c>
      <c r="H1002" s="307">
        <f t="shared" ca="1" si="447"/>
        <v>-103.73824861848465</v>
      </c>
      <c r="I1002" s="304">
        <f t="shared" ca="1" si="448"/>
        <v>104.09245152097836</v>
      </c>
      <c r="J1002" s="306">
        <f t="shared" ca="1" si="449"/>
        <v>717.43751684692904</v>
      </c>
      <c r="K1002" s="307">
        <f t="shared" ca="1" si="450"/>
        <v>-14.529500924071703</v>
      </c>
      <c r="L1002" s="304">
        <f t="shared" ca="1" si="435"/>
        <v>717.58462704867793</v>
      </c>
      <c r="M1002" s="306">
        <f t="shared" ca="1" si="451"/>
        <v>-1.4882771922351641</v>
      </c>
      <c r="N1002" s="304">
        <f t="shared" ca="1" si="452"/>
        <v>-85.272001860655195</v>
      </c>
      <c r="P1002" s="310">
        <f t="shared" ca="1" si="453"/>
        <v>23</v>
      </c>
      <c r="Q1002" s="304">
        <f t="shared" ca="1" si="454"/>
        <v>0</v>
      </c>
      <c r="R1002" s="306">
        <f t="shared" ca="1" si="455"/>
        <v>0</v>
      </c>
      <c r="S1002" s="307">
        <f t="shared" ca="1" si="456"/>
        <v>4.9930000000000021</v>
      </c>
      <c r="T1002" s="304">
        <f t="shared" ca="1" si="436"/>
        <v>48.981330000000021</v>
      </c>
      <c r="U1002" s="311">
        <f t="shared" ca="1" si="437"/>
        <v>0</v>
      </c>
      <c r="V1002" s="306">
        <f t="shared" ca="1" si="438"/>
        <v>1.2267811578299157</v>
      </c>
      <c r="W1002" s="304">
        <f t="shared" ca="1" si="439"/>
        <v>43.126874972720877</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1.1391785932708789</v>
      </c>
      <c r="AH1002" s="304">
        <f t="shared" ca="1" si="463"/>
        <v>-8.6374395831089981</v>
      </c>
    </row>
    <row r="1003" spans="1:34" x14ac:dyDescent="0.2">
      <c r="A1003" s="347">
        <f t="shared" ca="1" si="441"/>
        <v>1E-4</v>
      </c>
      <c r="B1003" s="304">
        <f t="shared" ca="1" si="442"/>
        <v>33.462100000002245</v>
      </c>
      <c r="D1003" s="306">
        <f t="shared" ca="1" si="443"/>
        <v>-0.71194770597383339</v>
      </c>
      <c r="E1003" s="307">
        <f t="shared" ca="1" si="444"/>
        <v>-1.201923885325936</v>
      </c>
      <c r="F1003" s="304">
        <f t="shared" ca="1" si="445"/>
        <v>1.3969576092918488</v>
      </c>
      <c r="G1003" s="306">
        <f t="shared" ca="1" si="446"/>
        <v>8.5798027679806932</v>
      </c>
      <c r="H1003" s="307">
        <f t="shared" ca="1" si="447"/>
        <v>-103.73836881087318</v>
      </c>
      <c r="I1003" s="304">
        <f t="shared" ca="1" si="448"/>
        <v>104.09256543614531</v>
      </c>
      <c r="J1003" s="306">
        <f t="shared" ca="1" si="449"/>
        <v>717.43751684692904</v>
      </c>
      <c r="K1003" s="307">
        <f t="shared" ca="1" si="450"/>
        <v>-14.53987475494317</v>
      </c>
      <c r="L1003" s="304">
        <f t="shared" ca="1" si="435"/>
        <v>717.58483717075364</v>
      </c>
      <c r="M1003" s="306">
        <f t="shared" ca="1" si="451"/>
        <v>-1.4882779690382935</v>
      </c>
      <c r="N1003" s="304">
        <f t="shared" ca="1" si="452"/>
        <v>-85.272046368196015</v>
      </c>
      <c r="P1003" s="310">
        <f t="shared" ca="1" si="453"/>
        <v>23</v>
      </c>
      <c r="Q1003" s="304">
        <f t="shared" ca="1" si="454"/>
        <v>0</v>
      </c>
      <c r="R1003" s="306">
        <f t="shared" ca="1" si="455"/>
        <v>0</v>
      </c>
      <c r="S1003" s="307">
        <f t="shared" ca="1" si="456"/>
        <v>4.9930000000000021</v>
      </c>
      <c r="T1003" s="304">
        <f t="shared" ca="1" si="436"/>
        <v>48.981330000000021</v>
      </c>
      <c r="U1003" s="311">
        <f t="shared" ca="1" si="437"/>
        <v>0</v>
      </c>
      <c r="V1003" s="306">
        <f ca="1">Rho_moyen*(20000-Alt_rampe-pos_z)/(20000+Alt_rampe+pos_z)</f>
        <v>1.2267824304732728</v>
      </c>
      <c r="W1003" s="304">
        <f t="shared" ca="1" si="439"/>
        <v>43.127014105118938</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1.139151355535267</v>
      </c>
      <c r="AH1003" s="304">
        <f t="shared" ca="1" si="463"/>
        <v>-8.6374674489727337</v>
      </c>
    </row>
    <row r="1004" spans="1:34" x14ac:dyDescent="0.2">
      <c r="A1004" s="348">
        <f t="shared" ca="1" si="441"/>
        <v>1E-4</v>
      </c>
      <c r="B1004" s="305">
        <f t="shared" ca="1" si="442"/>
        <v>33.462200000002248</v>
      </c>
      <c r="D1004" s="308">
        <f t="shared" ca="1" si="443"/>
        <v>-0.7119433159990638</v>
      </c>
      <c r="E1004" s="309">
        <f t="shared" ca="1" si="444"/>
        <v>-1.2018955616121634</v>
      </c>
      <c r="F1004" s="305">
        <f t="shared" ca="1" si="445"/>
        <v>1.3969310026693373</v>
      </c>
      <c r="G1004" s="308">
        <f t="shared" ca="1" si="446"/>
        <v>8.5797315736490933</v>
      </c>
      <c r="H1004" s="309">
        <f t="shared" ca="1" si="447"/>
        <v>-103.73848900042934</v>
      </c>
      <c r="I1004" s="305">
        <f t="shared" ca="1" si="448"/>
        <v>104.09267934858853</v>
      </c>
      <c r="J1004" s="308">
        <f t="shared" ca="1" si="449"/>
        <v>717.43751684692904</v>
      </c>
      <c r="K1004" s="309">
        <f t="shared" ca="1" si="450"/>
        <v>-14.550248597833736</v>
      </c>
      <c r="L1004" s="305">
        <f t="shared" ca="1" si="435"/>
        <v>717.5850474429817</v>
      </c>
      <c r="M1004" s="308">
        <f t="shared" ca="1" si="451"/>
        <v>-1.4882787458332769</v>
      </c>
      <c r="N1004" s="305">
        <f t="shared" ca="1" si="452"/>
        <v>-85.272090875270123</v>
      </c>
      <c r="P1004" s="312">
        <f t="shared" ca="1" si="453"/>
        <v>23</v>
      </c>
      <c r="Q1004" s="305">
        <f t="shared" ca="1" si="454"/>
        <v>0</v>
      </c>
      <c r="R1004" s="308">
        <f t="shared" ca="1" si="455"/>
        <v>0</v>
      </c>
      <c r="S1004" s="309">
        <f t="shared" ca="1" si="456"/>
        <v>4.9930000000000021</v>
      </c>
      <c r="T1004" s="305">
        <f t="shared" ca="1" si="436"/>
        <v>48.981330000000021</v>
      </c>
      <c r="U1004" s="313">
        <f t="shared" ca="1" si="437"/>
        <v>0</v>
      </c>
      <c r="V1004" s="308">
        <f t="shared" ca="1" si="438"/>
        <v>1.2267837031194251</v>
      </c>
      <c r="W1004" s="305">
        <f ca="1">1/2*Rho*Sref*Cx*vit_xz^2</f>
        <v>43.127153235657445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1.1391241181596055</v>
      </c>
      <c r="AH1004" s="305">
        <f t="shared" ca="1" si="463"/>
        <v>-8.637495314464033</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76" t="s">
        <v>281</v>
      </c>
      <c r="D2" s="576"/>
      <c r="M2" s="75"/>
    </row>
    <row r="3" spans="1:13" ht="12.75" customHeight="1" x14ac:dyDescent="0.2">
      <c r="A3" s="56"/>
      <c r="B3" s="2"/>
      <c r="C3" s="576"/>
      <c r="D3" s="576"/>
      <c r="M3" s="75"/>
    </row>
    <row r="4" spans="1:13" x14ac:dyDescent="0.2">
      <c r="A4" s="56"/>
      <c r="B4" s="2"/>
      <c r="C4" s="580" t="str">
        <f>IF(Lang="Français","Abaques de performance",IF(Lang="English","Performance charts",""))</f>
        <v>Abaques de performance</v>
      </c>
      <c r="D4" s="580"/>
      <c r="M4" s="75"/>
    </row>
    <row r="5" spans="1:13" x14ac:dyDescent="0.2">
      <c r="A5" s="56"/>
      <c r="B5" s="2"/>
      <c r="C5" s="580" t="str">
        <f>IF(Lang="Français","Calcul analytique simple",IF(Lang="English","Analytical computation",""))</f>
        <v>Calcul analytique simple</v>
      </c>
      <c r="D5" s="580"/>
      <c r="M5" s="75"/>
    </row>
    <row r="6" spans="1:13" x14ac:dyDescent="0.2">
      <c r="A6" s="56"/>
      <c r="B6" s="87"/>
      <c r="C6" s="1"/>
      <c r="D6" s="1"/>
      <c r="M6" s="75"/>
    </row>
    <row r="7" spans="1:13" x14ac:dyDescent="0.2">
      <c r="A7" s="59"/>
      <c r="B7" s="6"/>
      <c r="C7" s="556" t="str">
        <f>IF(Lang="Français","Fusée",IF(Lang="English","Rocket",""))</f>
        <v>Fusée</v>
      </c>
      <c r="D7" s="556"/>
      <c r="M7" s="75"/>
    </row>
    <row r="8" spans="1:13" ht="15.75" x14ac:dyDescent="0.25">
      <c r="A8" s="59"/>
      <c r="B8" s="140" t="str">
        <f>IF(Lang="Français","Nom",IF(Lang="English","Name",""))</f>
        <v>Nom</v>
      </c>
      <c r="C8" s="577" t="str">
        <f>Nom</f>
        <v>SP02</v>
      </c>
      <c r="D8" s="577"/>
      <c r="M8" s="75"/>
    </row>
    <row r="9" spans="1:13" ht="15.75" x14ac:dyDescent="0.25">
      <c r="A9" s="59"/>
      <c r="B9" s="140" t="s">
        <v>4</v>
      </c>
      <c r="C9" s="577" t="str">
        <f>Club</f>
        <v>L'AéroIPSA</v>
      </c>
      <c r="D9" s="577"/>
      <c r="M9" s="75"/>
    </row>
    <row r="10" spans="1:13" ht="15.75" x14ac:dyDescent="0.25">
      <c r="A10" s="59"/>
      <c r="B10" s="140" t="s">
        <v>562</v>
      </c>
      <c r="C10" s="662" t="str">
        <f>Matricule</f>
        <v>FX0</v>
      </c>
      <c r="D10" s="663"/>
      <c r="M10" s="75"/>
    </row>
    <row r="11" spans="1:13" x14ac:dyDescent="0.2">
      <c r="A11" s="59"/>
      <c r="B11" s="140" t="str">
        <f>IF(Lang="Français","Masse sans propu",IF(Lang="English","Mass without M",""))</f>
        <v>Masse sans propu</v>
      </c>
      <c r="C11" s="664">
        <f>MasseSans</f>
        <v>4.9930000000000003</v>
      </c>
      <c r="D11" s="664"/>
      <c r="M11" s="75"/>
    </row>
    <row r="12" spans="1:13" x14ac:dyDescent="0.2">
      <c r="A12" s="59"/>
      <c r="B12" s="140" t="str">
        <f>IF(Lang="Français","Masse totale",IF(Lang="English","Total mass",""))</f>
        <v>Masse totale</v>
      </c>
      <c r="C12" s="667" t="str">
        <f ca="1">MassePlein &amp; " kg ±" &amp; MasseSans &amp; " kg"</f>
        <v>4,9931 kg ±4,993 kg</v>
      </c>
      <c r="D12" s="667"/>
      <c r="M12" s="75"/>
    </row>
    <row r="13" spans="1:13" x14ac:dyDescent="0.2">
      <c r="A13" s="59"/>
      <c r="B13" s="227" t="str">
        <f>IF(Lang="Français","Propulseur",IF(Lang="English","Motor",""))</f>
        <v>Propulseur</v>
      </c>
      <c r="C13" s="554" t="str">
        <f>Propu</f>
        <v>Aucun (2e ét. inerte)</v>
      </c>
      <c r="D13" s="555"/>
      <c r="M13" s="75"/>
    </row>
    <row r="14" spans="1:13" x14ac:dyDescent="0.2">
      <c r="A14" s="59"/>
      <c r="B14" s="1"/>
      <c r="C14" s="1"/>
      <c r="D14" s="1"/>
      <c r="M14" s="75"/>
    </row>
    <row r="15" spans="1:13" x14ac:dyDescent="0.2">
      <c r="A15" s="74"/>
      <c r="C15" s="556" t="str">
        <f>IF(Lang="Français","Traînée Aérdynamique",IF(Lang="English","Drag",""))</f>
        <v>Traînée Aérdynamique</v>
      </c>
      <c r="D15" s="556"/>
      <c r="M15" s="75"/>
    </row>
    <row r="16" spans="1:13" x14ac:dyDescent="0.2">
      <c r="A16" s="74"/>
      <c r="B16" s="139" t="str">
        <f>IF(Lang="Français","Diamètre Ø",IF(Lang="English","Diameter Ø",""))</f>
        <v>Diamètre Ø</v>
      </c>
      <c r="C16" s="665">
        <f>D_ref</f>
        <v>104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52</v>
      </c>
      <c r="C43" s="403">
        <f t="shared" ref="C43:C69" ca="1" si="1">1/2*Rho_moyen*PI()*D_var^2/4*Cx/10^6</f>
        <v>7.804658629313125E-4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15.609317258626248</v>
      </c>
      <c r="I43" s="403" t="e">
        <f t="shared" ref="I43:I69" ca="1" si="6">Q_var/m_bal</f>
        <v>#DIV/0!</v>
      </c>
      <c r="J43" s="403">
        <f t="shared" ref="J43:J69" ca="1" si="7">1/(2*b_prop)*LN(  ((EXP(2*SQRT(a_prop*b_prop)*Temps_fin_propu)+1)^2)  /  (((1+1)^2)*EXP(2*SQRT(a_prop*b_prop)*Temps_fin_propu)))</f>
        <v>0.7635638288956943</v>
      </c>
      <c r="K43" s="410">
        <f t="shared" ref="K43:K69" ca="1" si="8">SQRT(a_prop/b_prop)  *  (EXP(2*SQRT(a_prop*b_prop)*Temps_fin_propu)-1)/(EXP(2*SQRT(a_prop*b_prop)*Temps_fin_propu)+1)</f>
        <v>0.80796981852254368</v>
      </c>
      <c r="L43" s="413" t="e">
        <f t="shared" ref="L43:L69" ca="1" si="9">alt_prop + 1/(2*b_bal) * LN(1+b_bal/g*V_prop^2)</f>
        <v>#DIV/0!</v>
      </c>
      <c r="M43" s="416" t="e">
        <f t="shared" ref="M43:M69" ca="1" si="10">Temps_fin_propu + ATAN(SQRT(b_bal/g)*V_prop)/SQRT(b_bal*g)</f>
        <v>#DIV/0!</v>
      </c>
    </row>
    <row r="44" spans="1:13" x14ac:dyDescent="0.2">
      <c r="B44" s="426">
        <f t="shared" ca="1" si="0"/>
        <v>52</v>
      </c>
      <c r="C44" s="404">
        <f t="shared" ca="1" si="1"/>
        <v>7.804658629313125E-4</v>
      </c>
      <c r="D44" s="401">
        <f ca="1">MpropuPlein+0.25*MasseSans</f>
        <v>1.2483500000000001</v>
      </c>
      <c r="E44" s="401">
        <f t="shared" ca="1" si="2"/>
        <v>1.2483</v>
      </c>
      <c r="F44" s="401">
        <f t="shared" ca="1" si="3"/>
        <v>1.2482500000000001</v>
      </c>
      <c r="G44" s="408">
        <f t="shared" ca="1" si="4"/>
        <v>0</v>
      </c>
      <c r="H44" s="404">
        <f t="shared" ca="1" si="5"/>
        <v>6.2522299361636826E-4</v>
      </c>
      <c r="I44" s="404">
        <f t="shared" ca="1" si="6"/>
        <v>6.252480375976867E-4</v>
      </c>
      <c r="J44" s="404">
        <f t="shared" ca="1" si="7"/>
        <v>0</v>
      </c>
      <c r="K44" s="411">
        <f t="shared" ca="1" si="8"/>
        <v>0</v>
      </c>
      <c r="L44" s="414">
        <f t="shared" ca="1" si="9"/>
        <v>0</v>
      </c>
      <c r="M44" s="417">
        <f t="shared" ca="1" si="10"/>
        <v>1</v>
      </c>
    </row>
    <row r="45" spans="1:13" x14ac:dyDescent="0.2">
      <c r="B45" s="426">
        <f t="shared" ca="1" si="0"/>
        <v>52</v>
      </c>
      <c r="C45" s="404">
        <f t="shared" ca="1" si="1"/>
        <v>7.804658629313125E-4</v>
      </c>
      <c r="D45" s="401">
        <f ca="1">MpropuPlein+0.5*MasseSans</f>
        <v>2.4966000000000004</v>
      </c>
      <c r="E45" s="401">
        <f t="shared" ca="1" si="2"/>
        <v>2.4965500000000005</v>
      </c>
      <c r="F45" s="401">
        <f t="shared" ca="1" si="3"/>
        <v>2.4965000000000002</v>
      </c>
      <c r="G45" s="408">
        <f t="shared" ca="1" si="4"/>
        <v>0</v>
      </c>
      <c r="H45" s="404">
        <f t="shared" ca="1" si="5"/>
        <v>3.1261775767812077E-4</v>
      </c>
      <c r="I45" s="404">
        <f t="shared" ca="1" si="6"/>
        <v>3.1262401879884335E-4</v>
      </c>
      <c r="J45" s="404">
        <f t="shared" ca="1" si="7"/>
        <v>0</v>
      </c>
      <c r="K45" s="411">
        <f t="shared" ca="1" si="8"/>
        <v>0</v>
      </c>
      <c r="L45" s="414">
        <f t="shared" ca="1" si="9"/>
        <v>0</v>
      </c>
      <c r="M45" s="417">
        <f t="shared" ca="1" si="10"/>
        <v>1</v>
      </c>
    </row>
    <row r="46" spans="1:13" x14ac:dyDescent="0.2">
      <c r="B46" s="426">
        <f t="shared" ca="1" si="0"/>
        <v>52</v>
      </c>
      <c r="C46" s="404">
        <f t="shared" ca="1" si="1"/>
        <v>7.804658629313125E-4</v>
      </c>
      <c r="D46" s="401">
        <f ca="1">MpropuPlein+0.75*MasseSans</f>
        <v>3.7448500000000005</v>
      </c>
      <c r="E46" s="401">
        <f t="shared" ca="1" si="2"/>
        <v>3.7448000000000006</v>
      </c>
      <c r="F46" s="401">
        <f t="shared" ca="1" si="3"/>
        <v>3.7447500000000002</v>
      </c>
      <c r="G46" s="408">
        <f t="shared" ca="1" si="4"/>
        <v>0</v>
      </c>
      <c r="H46" s="404">
        <f t="shared" ca="1" si="5"/>
        <v>2.0841322979366385E-4</v>
      </c>
      <c r="I46" s="404">
        <f t="shared" ca="1" si="6"/>
        <v>2.0841601253256223E-4</v>
      </c>
      <c r="J46" s="404">
        <f t="shared" ca="1" si="7"/>
        <v>0</v>
      </c>
      <c r="K46" s="411">
        <f t="shared" ca="1" si="8"/>
        <v>0</v>
      </c>
      <c r="L46" s="414">
        <f t="shared" ca="1" si="9"/>
        <v>0</v>
      </c>
      <c r="M46" s="417">
        <f t="shared" ca="1" si="10"/>
        <v>1</v>
      </c>
    </row>
    <row r="47" spans="1:13" x14ac:dyDescent="0.2">
      <c r="B47" s="426">
        <f t="shared" ca="1" si="0"/>
        <v>52</v>
      </c>
      <c r="C47" s="404">
        <f t="shared" ca="1" si="1"/>
        <v>7.804658629313125E-4</v>
      </c>
      <c r="D47" s="401">
        <f ca="1">MpropuPlein+1*MasseSans</f>
        <v>4.9931000000000001</v>
      </c>
      <c r="E47" s="401">
        <f t="shared" ca="1" si="2"/>
        <v>4.9930500000000002</v>
      </c>
      <c r="F47" s="401">
        <f t="shared" ca="1" si="3"/>
        <v>4.9930000000000003</v>
      </c>
      <c r="G47" s="408">
        <f t="shared" ca="1" si="4"/>
        <v>0</v>
      </c>
      <c r="H47" s="404">
        <f t="shared" ca="1" si="5"/>
        <v>1.5631044410356645E-4</v>
      </c>
      <c r="I47" s="404">
        <f t="shared" ca="1" si="6"/>
        <v>1.5631200939942167E-4</v>
      </c>
      <c r="J47" s="404">
        <f t="shared" ca="1" si="7"/>
        <v>0</v>
      </c>
      <c r="K47" s="411">
        <f t="shared" ca="1" si="8"/>
        <v>0</v>
      </c>
      <c r="L47" s="414">
        <f t="shared" ca="1" si="9"/>
        <v>0</v>
      </c>
      <c r="M47" s="417">
        <f t="shared" ca="1" si="10"/>
        <v>1</v>
      </c>
    </row>
    <row r="48" spans="1:13" x14ac:dyDescent="0.2">
      <c r="B48" s="426">
        <f t="shared" ca="1" si="0"/>
        <v>52</v>
      </c>
      <c r="C48" s="404">
        <f t="shared" ca="1" si="1"/>
        <v>7.804658629313125E-4</v>
      </c>
      <c r="D48" s="401">
        <f ca="1">MpropuPlein+1.25*MasseSans</f>
        <v>6.2413500000000006</v>
      </c>
      <c r="E48" s="401">
        <f t="shared" ca="1" si="2"/>
        <v>6.2413000000000007</v>
      </c>
      <c r="F48" s="401">
        <f t="shared" ca="1" si="3"/>
        <v>6.2412500000000009</v>
      </c>
      <c r="G48" s="408">
        <f t="shared" ca="1" si="4"/>
        <v>0</v>
      </c>
      <c r="H48" s="404">
        <f t="shared" ca="1" si="5"/>
        <v>1.2504860572818362E-4</v>
      </c>
      <c r="I48" s="404">
        <f t="shared" ca="1" si="6"/>
        <v>1.2504960751953732E-4</v>
      </c>
      <c r="J48" s="404">
        <f t="shared" ca="1" si="7"/>
        <v>0</v>
      </c>
      <c r="K48" s="411">
        <f t="shared" ca="1" si="8"/>
        <v>0</v>
      </c>
      <c r="L48" s="414">
        <f t="shared" ca="1" si="9"/>
        <v>0</v>
      </c>
      <c r="M48" s="417">
        <f t="shared" ca="1" si="10"/>
        <v>1</v>
      </c>
    </row>
    <row r="49" spans="2:13" x14ac:dyDescent="0.2">
      <c r="B49" s="426">
        <f t="shared" ca="1" si="0"/>
        <v>52</v>
      </c>
      <c r="C49" s="404">
        <f t="shared" ca="1" si="1"/>
        <v>7.804658629313125E-4</v>
      </c>
      <c r="D49" s="401">
        <f ca="1">MpropuPlein+1.5*MasseSans</f>
        <v>7.4896000000000003</v>
      </c>
      <c r="E49" s="401">
        <f t="shared" ca="1" si="2"/>
        <v>7.4895500000000004</v>
      </c>
      <c r="F49" s="401">
        <f t="shared" ca="1" si="3"/>
        <v>7.4895000000000005</v>
      </c>
      <c r="G49" s="408">
        <f t="shared" ca="1" si="4"/>
        <v>0</v>
      </c>
      <c r="H49" s="404">
        <f t="shared" ca="1" si="5"/>
        <v>1.0420731057691216E-4</v>
      </c>
      <c r="I49" s="404">
        <f t="shared" ca="1" si="6"/>
        <v>1.0420800626628112E-4</v>
      </c>
      <c r="J49" s="404">
        <f t="shared" ca="1" si="7"/>
        <v>0</v>
      </c>
      <c r="K49" s="411">
        <f t="shared" ca="1" si="8"/>
        <v>0</v>
      </c>
      <c r="L49" s="414">
        <f t="shared" ca="1" si="9"/>
        <v>0</v>
      </c>
      <c r="M49" s="417">
        <f t="shared" ca="1" si="10"/>
        <v>1</v>
      </c>
    </row>
    <row r="50" spans="2:13" x14ac:dyDescent="0.2">
      <c r="B50" s="426">
        <f t="shared" ca="1" si="0"/>
        <v>52</v>
      </c>
      <c r="C50" s="404">
        <f t="shared" ca="1" si="1"/>
        <v>7.804658629313125E-4</v>
      </c>
      <c r="D50" s="401">
        <f ca="1">MpropuPlein+1.75*MasseSans</f>
        <v>8.7378499999999999</v>
      </c>
      <c r="E50" s="401">
        <f t="shared" ca="1" si="2"/>
        <v>8.7378</v>
      </c>
      <c r="F50" s="401">
        <f t="shared" ca="1" si="3"/>
        <v>8.7377500000000001</v>
      </c>
      <c r="G50" s="408">
        <f t="shared" ca="1" si="4"/>
        <v>0</v>
      </c>
      <c r="H50" s="404">
        <f t="shared" ca="1" si="5"/>
        <v>8.932063710903345E-5</v>
      </c>
      <c r="I50" s="404">
        <f t="shared" ca="1" si="6"/>
        <v>8.9321148228240968E-5</v>
      </c>
      <c r="J50" s="404">
        <f t="shared" ca="1" si="7"/>
        <v>0</v>
      </c>
      <c r="K50" s="411">
        <f t="shared" ca="1" si="8"/>
        <v>0</v>
      </c>
      <c r="L50" s="414">
        <f t="shared" ca="1" si="9"/>
        <v>0</v>
      </c>
      <c r="M50" s="417">
        <f t="shared" ca="1" si="10"/>
        <v>1</v>
      </c>
    </row>
    <row r="51" spans="2:13" x14ac:dyDescent="0.2">
      <c r="B51" s="427">
        <f t="shared" ca="1" si="0"/>
        <v>52</v>
      </c>
      <c r="C51" s="405">
        <f t="shared" ca="1" si="1"/>
        <v>7.804658629313125E-4</v>
      </c>
      <c r="D51" s="402">
        <f ca="1">MpropuPlein+2*MasseSans</f>
        <v>9.9861000000000004</v>
      </c>
      <c r="E51" s="402">
        <f t="shared" ca="1" si="2"/>
        <v>9.9860500000000005</v>
      </c>
      <c r="F51" s="402">
        <f t="shared" ca="1" si="3"/>
        <v>9.9860000000000007</v>
      </c>
      <c r="G51" s="409">
        <f t="shared" ca="1" si="4"/>
        <v>0</v>
      </c>
      <c r="H51" s="405">
        <f t="shared" ca="1" si="5"/>
        <v>7.8155613373787674E-5</v>
      </c>
      <c r="I51" s="405">
        <f t="shared" ca="1" si="6"/>
        <v>7.8156004699710837E-5</v>
      </c>
      <c r="J51" s="405">
        <f t="shared" ca="1" si="7"/>
        <v>0</v>
      </c>
      <c r="K51" s="412">
        <f t="shared" ca="1" si="8"/>
        <v>0</v>
      </c>
      <c r="L51" s="415">
        <f t="shared" ca="1" si="9"/>
        <v>0</v>
      </c>
      <c r="M51" s="418">
        <f t="shared" ca="1" si="10"/>
        <v>1</v>
      </c>
    </row>
    <row r="52" spans="2:13" x14ac:dyDescent="0.2">
      <c r="B52" s="425">
        <f t="shared" ref="B52:B60" si="11">D_ref</f>
        <v>104</v>
      </c>
      <c r="C52" s="403">
        <f t="shared" si="1"/>
        <v>3.12186345172525E-3</v>
      </c>
      <c r="D52" s="400">
        <f ca="1">MpropuPlein+0*MasseSans</f>
        <v>1E-4</v>
      </c>
      <c r="E52" s="400">
        <f t="shared" ca="1" si="2"/>
        <v>5.0000000000000002E-5</v>
      </c>
      <c r="F52" s="400">
        <f t="shared" ca="1" si="3"/>
        <v>0</v>
      </c>
      <c r="G52" s="407">
        <f t="shared" ca="1" si="4"/>
        <v>10.19</v>
      </c>
      <c r="H52" s="403">
        <f t="shared" ca="1" si="5"/>
        <v>62.437269034504993</v>
      </c>
      <c r="I52" s="403" t="e">
        <f t="shared" ca="1" si="6"/>
        <v>#DIV/0!</v>
      </c>
      <c r="J52" s="403">
        <f t="shared" ca="1" si="7"/>
        <v>0.39288341185886755</v>
      </c>
      <c r="K52" s="410">
        <f t="shared" ca="1" si="8"/>
        <v>0.40398490927024355</v>
      </c>
      <c r="L52" s="413" t="e">
        <f t="shared" ca="1" si="9"/>
        <v>#DIV/0!</v>
      </c>
      <c r="M52" s="416" t="e">
        <f t="shared" ca="1" si="10"/>
        <v>#DIV/0!</v>
      </c>
    </row>
    <row r="53" spans="2:13" x14ac:dyDescent="0.2">
      <c r="B53" s="426">
        <f t="shared" si="11"/>
        <v>104</v>
      </c>
      <c r="C53" s="404">
        <f t="shared" si="1"/>
        <v>3.12186345172525E-3</v>
      </c>
      <c r="D53" s="401">
        <f ca="1">MpropuPlein+0.25*MasseSans</f>
        <v>1.2483500000000001</v>
      </c>
      <c r="E53" s="401">
        <f t="shared" ca="1" si="2"/>
        <v>1.2483</v>
      </c>
      <c r="F53" s="401">
        <f t="shared" ca="1" si="3"/>
        <v>1.2482500000000001</v>
      </c>
      <c r="G53" s="408">
        <f t="shared" ca="1" si="4"/>
        <v>0</v>
      </c>
      <c r="H53" s="404">
        <f t="shared" ca="1" si="5"/>
        <v>2.500891974465473E-3</v>
      </c>
      <c r="I53" s="404">
        <f t="shared" ca="1" si="6"/>
        <v>2.5009921503907468E-3</v>
      </c>
      <c r="J53" s="404">
        <f t="shared" ca="1" si="7"/>
        <v>0</v>
      </c>
      <c r="K53" s="411">
        <f t="shared" ca="1" si="8"/>
        <v>0</v>
      </c>
      <c r="L53" s="414">
        <f t="shared" ca="1" si="9"/>
        <v>0</v>
      </c>
      <c r="M53" s="417">
        <f t="shared" ca="1" si="10"/>
        <v>1</v>
      </c>
    </row>
    <row r="54" spans="2:13" x14ac:dyDescent="0.2">
      <c r="B54" s="426">
        <f t="shared" si="11"/>
        <v>104</v>
      </c>
      <c r="C54" s="404">
        <f t="shared" si="1"/>
        <v>3.12186345172525E-3</v>
      </c>
      <c r="D54" s="401">
        <f ca="1">MpropuPlein+0.5*MasseSans</f>
        <v>2.4966000000000004</v>
      </c>
      <c r="E54" s="401">
        <f t="shared" ca="1" si="2"/>
        <v>2.4965500000000005</v>
      </c>
      <c r="F54" s="401">
        <f t="shared" ca="1" si="3"/>
        <v>2.4965000000000002</v>
      </c>
      <c r="G54" s="408">
        <f t="shared" ca="1" si="4"/>
        <v>0</v>
      </c>
      <c r="H54" s="404">
        <f t="shared" ca="1" si="5"/>
        <v>1.2504710307124831E-3</v>
      </c>
      <c r="I54" s="404">
        <f t="shared" ca="1" si="6"/>
        <v>1.2504960751953734E-3</v>
      </c>
      <c r="J54" s="404">
        <f t="shared" ca="1" si="7"/>
        <v>0</v>
      </c>
      <c r="K54" s="411">
        <f t="shared" ca="1" si="8"/>
        <v>0</v>
      </c>
      <c r="L54" s="414">
        <f t="shared" ca="1" si="9"/>
        <v>0</v>
      </c>
      <c r="M54" s="417">
        <f t="shared" ca="1" si="10"/>
        <v>1</v>
      </c>
    </row>
    <row r="55" spans="2:13" x14ac:dyDescent="0.2">
      <c r="B55" s="426">
        <f t="shared" si="11"/>
        <v>104</v>
      </c>
      <c r="C55" s="404">
        <f t="shared" si="1"/>
        <v>3.12186345172525E-3</v>
      </c>
      <c r="D55" s="401">
        <f ca="1">MpropuPlein+0.75*MasseSans</f>
        <v>3.7448500000000005</v>
      </c>
      <c r="E55" s="401">
        <f t="shared" ca="1" si="2"/>
        <v>3.7448000000000006</v>
      </c>
      <c r="F55" s="401">
        <f t="shared" ca="1" si="3"/>
        <v>3.7447500000000002</v>
      </c>
      <c r="G55" s="408">
        <f t="shared" ca="1" si="4"/>
        <v>0</v>
      </c>
      <c r="H55" s="404">
        <f t="shared" ca="1" si="5"/>
        <v>8.3365291917465538E-4</v>
      </c>
      <c r="I55" s="404">
        <f t="shared" ca="1" si="6"/>
        <v>8.3366405013024893E-4</v>
      </c>
      <c r="J55" s="404">
        <f t="shared" ca="1" si="7"/>
        <v>0</v>
      </c>
      <c r="K55" s="411">
        <f t="shared" ca="1" si="8"/>
        <v>0</v>
      </c>
      <c r="L55" s="414">
        <f t="shared" ca="1" si="9"/>
        <v>0</v>
      </c>
      <c r="M55" s="417">
        <f t="shared" ca="1" si="10"/>
        <v>1</v>
      </c>
    </row>
    <row r="56" spans="2:13" x14ac:dyDescent="0.2">
      <c r="B56" s="426">
        <f t="shared" si="11"/>
        <v>104</v>
      </c>
      <c r="C56" s="404">
        <f t="shared" si="1"/>
        <v>3.12186345172525E-3</v>
      </c>
      <c r="D56" s="401">
        <f ca="1">MpropuPlein+1*MasseSans</f>
        <v>4.9931000000000001</v>
      </c>
      <c r="E56" s="401">
        <f t="shared" ca="1" si="2"/>
        <v>4.9930500000000002</v>
      </c>
      <c r="F56" s="401">
        <f t="shared" ca="1" si="3"/>
        <v>4.9930000000000003</v>
      </c>
      <c r="G56" s="408">
        <f t="shared" ca="1" si="4"/>
        <v>0</v>
      </c>
      <c r="H56" s="404">
        <f t="shared" ca="1" si="5"/>
        <v>6.2524177641426579E-4</v>
      </c>
      <c r="I56" s="404">
        <f t="shared" ca="1" si="6"/>
        <v>6.252480375976867E-4</v>
      </c>
      <c r="J56" s="404">
        <f t="shared" ca="1" si="7"/>
        <v>0</v>
      </c>
      <c r="K56" s="411">
        <f t="shared" ca="1" si="8"/>
        <v>0</v>
      </c>
      <c r="L56" s="414">
        <f t="shared" ca="1" si="9"/>
        <v>0</v>
      </c>
      <c r="M56" s="417">
        <f t="shared" ca="1" si="10"/>
        <v>1</v>
      </c>
    </row>
    <row r="57" spans="2:13" x14ac:dyDescent="0.2">
      <c r="B57" s="426">
        <f t="shared" si="11"/>
        <v>104</v>
      </c>
      <c r="C57" s="404">
        <f t="shared" si="1"/>
        <v>3.12186345172525E-3</v>
      </c>
      <c r="D57" s="401">
        <f ca="1">MpropuPlein+1.25*MasseSans</f>
        <v>6.2413500000000006</v>
      </c>
      <c r="E57" s="401">
        <f t="shared" ca="1" si="2"/>
        <v>6.2413000000000007</v>
      </c>
      <c r="F57" s="401">
        <f t="shared" ca="1" si="3"/>
        <v>6.2412500000000009</v>
      </c>
      <c r="G57" s="408">
        <f t="shared" ca="1" si="4"/>
        <v>0</v>
      </c>
      <c r="H57" s="404">
        <f t="shared" ca="1" si="5"/>
        <v>5.0019442291273448E-4</v>
      </c>
      <c r="I57" s="404">
        <f t="shared" ca="1" si="6"/>
        <v>5.0019843007814929E-4</v>
      </c>
      <c r="J57" s="404">
        <f t="shared" ca="1" si="7"/>
        <v>0</v>
      </c>
      <c r="K57" s="411">
        <f t="shared" ca="1" si="8"/>
        <v>0</v>
      </c>
      <c r="L57" s="414">
        <f t="shared" ca="1" si="9"/>
        <v>0</v>
      </c>
      <c r="M57" s="417">
        <f t="shared" ca="1" si="10"/>
        <v>1</v>
      </c>
    </row>
    <row r="58" spans="2:13" x14ac:dyDescent="0.2">
      <c r="B58" s="426">
        <f t="shared" si="11"/>
        <v>104</v>
      </c>
      <c r="C58" s="404">
        <f t="shared" si="1"/>
        <v>3.12186345172525E-3</v>
      </c>
      <c r="D58" s="401">
        <f ca="1">MpropuPlein+1.5*MasseSans</f>
        <v>7.4896000000000003</v>
      </c>
      <c r="E58" s="401">
        <f t="shared" ca="1" si="2"/>
        <v>7.4895500000000004</v>
      </c>
      <c r="F58" s="401">
        <f t="shared" ca="1" si="3"/>
        <v>7.4895000000000005</v>
      </c>
      <c r="G58" s="408">
        <f t="shared" ca="1" si="4"/>
        <v>0</v>
      </c>
      <c r="H58" s="404">
        <f t="shared" ca="1" si="5"/>
        <v>4.1682924230764863E-4</v>
      </c>
      <c r="I58" s="404">
        <f t="shared" ca="1" si="6"/>
        <v>4.1683202506512446E-4</v>
      </c>
      <c r="J58" s="404">
        <f t="shared" ca="1" si="7"/>
        <v>0</v>
      </c>
      <c r="K58" s="411">
        <f t="shared" ca="1" si="8"/>
        <v>0</v>
      </c>
      <c r="L58" s="414">
        <f t="shared" ca="1" si="9"/>
        <v>0</v>
      </c>
      <c r="M58" s="417">
        <f t="shared" ca="1" si="10"/>
        <v>1</v>
      </c>
    </row>
    <row r="59" spans="2:13" x14ac:dyDescent="0.2">
      <c r="B59" s="426">
        <f t="shared" si="11"/>
        <v>104</v>
      </c>
      <c r="C59" s="404">
        <f t="shared" si="1"/>
        <v>3.12186345172525E-3</v>
      </c>
      <c r="D59" s="401">
        <f ca="1">MpropuPlein+1.75*MasseSans</f>
        <v>8.7378499999999999</v>
      </c>
      <c r="E59" s="401">
        <f t="shared" ca="1" si="2"/>
        <v>8.7378</v>
      </c>
      <c r="F59" s="401">
        <f t="shared" ca="1" si="3"/>
        <v>8.7377500000000001</v>
      </c>
      <c r="G59" s="408">
        <f t="shared" ca="1" si="4"/>
        <v>0</v>
      </c>
      <c r="H59" s="404">
        <f t="shared" ca="1" si="5"/>
        <v>3.572825484361338E-4</v>
      </c>
      <c r="I59" s="404">
        <f t="shared" ca="1" si="6"/>
        <v>3.5728459291296387E-4</v>
      </c>
      <c r="J59" s="404">
        <f t="shared" ca="1" si="7"/>
        <v>0</v>
      </c>
      <c r="K59" s="411">
        <f t="shared" ca="1" si="8"/>
        <v>0</v>
      </c>
      <c r="L59" s="414">
        <f t="shared" ca="1" si="9"/>
        <v>0</v>
      </c>
      <c r="M59" s="417">
        <f t="shared" ca="1" si="10"/>
        <v>1</v>
      </c>
    </row>
    <row r="60" spans="2:13" x14ac:dyDescent="0.2">
      <c r="B60" s="427">
        <f t="shared" si="11"/>
        <v>104</v>
      </c>
      <c r="C60" s="405">
        <f t="shared" si="1"/>
        <v>3.12186345172525E-3</v>
      </c>
      <c r="D60" s="402">
        <f ca="1">MpropuPlein+2*MasseSans</f>
        <v>9.9861000000000004</v>
      </c>
      <c r="E60" s="402">
        <f t="shared" ca="1" si="2"/>
        <v>9.9860500000000005</v>
      </c>
      <c r="F60" s="402">
        <f t="shared" ca="1" si="3"/>
        <v>9.9860000000000007</v>
      </c>
      <c r="G60" s="409">
        <f t="shared" ca="1" si="4"/>
        <v>0</v>
      </c>
      <c r="H60" s="405">
        <f t="shared" ca="1" si="5"/>
        <v>3.126224534951507E-4</v>
      </c>
      <c r="I60" s="405">
        <f t="shared" ca="1" si="6"/>
        <v>3.1262401879884335E-4</v>
      </c>
      <c r="J60" s="405">
        <f t="shared" ca="1" si="7"/>
        <v>0</v>
      </c>
      <c r="K60" s="412">
        <f t="shared" ca="1" si="8"/>
        <v>0</v>
      </c>
      <c r="L60" s="415">
        <f t="shared" ca="1" si="9"/>
        <v>0</v>
      </c>
      <c r="M60" s="418">
        <f t="shared" ca="1" si="10"/>
        <v>1</v>
      </c>
    </row>
    <row r="61" spans="2:13" x14ac:dyDescent="0.2">
      <c r="B61" s="425">
        <f t="shared" ref="B61:B69" si="12">D_ref*1.5</f>
        <v>156</v>
      </c>
      <c r="C61" s="403">
        <f t="shared" si="1"/>
        <v>7.0241927663818107E-3</v>
      </c>
      <c r="D61" s="400">
        <f ca="1">MpropuPlein+0*MasseSans</f>
        <v>1E-4</v>
      </c>
      <c r="E61" s="400">
        <f t="shared" ca="1" si="2"/>
        <v>5.0000000000000002E-5</v>
      </c>
      <c r="F61" s="400">
        <f t="shared" ca="1" si="3"/>
        <v>0</v>
      </c>
      <c r="G61" s="407">
        <f t="shared" ca="1" si="4"/>
        <v>10.19</v>
      </c>
      <c r="H61" s="403">
        <f t="shared" ca="1" si="5"/>
        <v>140.48385532763621</v>
      </c>
      <c r="I61" s="403" t="e">
        <f t="shared" ca="1" si="6"/>
        <v>#DIV/0!</v>
      </c>
      <c r="J61" s="403">
        <f t="shared" ca="1" si="7"/>
        <v>0.26438927399732864</v>
      </c>
      <c r="K61" s="410">
        <f t="shared" ca="1" si="8"/>
        <v>0.26932327284682905</v>
      </c>
      <c r="L61" s="413" t="e">
        <f t="shared" ca="1" si="9"/>
        <v>#DIV/0!</v>
      </c>
      <c r="M61" s="416" t="e">
        <f t="shared" ca="1" si="10"/>
        <v>#DIV/0!</v>
      </c>
    </row>
    <row r="62" spans="2:13" x14ac:dyDescent="0.2">
      <c r="B62" s="426">
        <f t="shared" si="12"/>
        <v>156</v>
      </c>
      <c r="C62" s="404">
        <f t="shared" si="1"/>
        <v>7.0241927663818107E-3</v>
      </c>
      <c r="D62" s="401">
        <f ca="1">MpropuPlein+0.25*MasseSans</f>
        <v>1.2483500000000001</v>
      </c>
      <c r="E62" s="401">
        <f t="shared" ca="1" si="2"/>
        <v>1.2483</v>
      </c>
      <c r="F62" s="401">
        <f t="shared" ca="1" si="3"/>
        <v>1.2482500000000001</v>
      </c>
      <c r="G62" s="408">
        <f t="shared" ca="1" si="4"/>
        <v>0</v>
      </c>
      <c r="H62" s="404">
        <f t="shared" ca="1" si="5"/>
        <v>5.6270069425473131E-3</v>
      </c>
      <c r="I62" s="404">
        <f t="shared" ca="1" si="6"/>
        <v>5.6272323383791791E-3</v>
      </c>
      <c r="J62" s="404">
        <f t="shared" ca="1" si="7"/>
        <v>0</v>
      </c>
      <c r="K62" s="411">
        <f t="shared" ca="1" si="8"/>
        <v>0</v>
      </c>
      <c r="L62" s="414">
        <f t="shared" ca="1" si="9"/>
        <v>0</v>
      </c>
      <c r="M62" s="417">
        <f t="shared" ca="1" si="10"/>
        <v>1</v>
      </c>
    </row>
    <row r="63" spans="2:13" x14ac:dyDescent="0.2">
      <c r="B63" s="426">
        <f t="shared" si="12"/>
        <v>156</v>
      </c>
      <c r="C63" s="404">
        <f t="shared" si="1"/>
        <v>7.0241927663818107E-3</v>
      </c>
      <c r="D63" s="401">
        <f ca="1">MpropuPlein+0.5*MasseSans</f>
        <v>2.4966000000000004</v>
      </c>
      <c r="E63" s="401">
        <f t="shared" ca="1" si="2"/>
        <v>2.4965500000000005</v>
      </c>
      <c r="F63" s="401">
        <f t="shared" ca="1" si="3"/>
        <v>2.4965000000000002</v>
      </c>
      <c r="G63" s="408">
        <f t="shared" ca="1" si="4"/>
        <v>0</v>
      </c>
      <c r="H63" s="404">
        <f t="shared" ca="1" si="5"/>
        <v>2.8135598191030859E-3</v>
      </c>
      <c r="I63" s="404">
        <f t="shared" ca="1" si="6"/>
        <v>2.8136161691895895E-3</v>
      </c>
      <c r="J63" s="404">
        <f t="shared" ca="1" si="7"/>
        <v>0</v>
      </c>
      <c r="K63" s="411">
        <f t="shared" ca="1" si="8"/>
        <v>0</v>
      </c>
      <c r="L63" s="414">
        <f t="shared" ca="1" si="9"/>
        <v>0</v>
      </c>
      <c r="M63" s="417">
        <f t="shared" ca="1" si="10"/>
        <v>1</v>
      </c>
    </row>
    <row r="64" spans="2:13" x14ac:dyDescent="0.2">
      <c r="B64" s="426">
        <f t="shared" si="12"/>
        <v>156</v>
      </c>
      <c r="C64" s="404">
        <f t="shared" si="1"/>
        <v>7.0241927663818107E-3</v>
      </c>
      <c r="D64" s="401">
        <f ca="1">MpropuPlein+0.75*MasseSans</f>
        <v>3.7448500000000005</v>
      </c>
      <c r="E64" s="401">
        <f t="shared" ca="1" si="2"/>
        <v>3.7448000000000006</v>
      </c>
      <c r="F64" s="401">
        <f t="shared" ca="1" si="3"/>
        <v>3.7447500000000002</v>
      </c>
      <c r="G64" s="408">
        <f t="shared" ca="1" si="4"/>
        <v>0</v>
      </c>
      <c r="H64" s="404">
        <f t="shared" ca="1" si="5"/>
        <v>1.8757190681429742E-3</v>
      </c>
      <c r="I64" s="404">
        <f t="shared" ca="1" si="6"/>
        <v>1.8757441127930598E-3</v>
      </c>
      <c r="J64" s="404">
        <f t="shared" ca="1" si="7"/>
        <v>0</v>
      </c>
      <c r="K64" s="411">
        <f t="shared" ca="1" si="8"/>
        <v>0</v>
      </c>
      <c r="L64" s="414">
        <f t="shared" ca="1" si="9"/>
        <v>0</v>
      </c>
      <c r="M64" s="417">
        <f t="shared" ca="1" si="10"/>
        <v>1</v>
      </c>
    </row>
    <row r="65" spans="2:13" x14ac:dyDescent="0.2">
      <c r="B65" s="426">
        <f t="shared" si="12"/>
        <v>156</v>
      </c>
      <c r="C65" s="404">
        <f t="shared" si="1"/>
        <v>7.0241927663818107E-3</v>
      </c>
      <c r="D65" s="401">
        <f ca="1">MpropuPlein+1*MasseSans</f>
        <v>4.9931000000000001</v>
      </c>
      <c r="E65" s="401">
        <f t="shared" ca="1" si="2"/>
        <v>4.9930500000000002</v>
      </c>
      <c r="F65" s="401">
        <f t="shared" ca="1" si="3"/>
        <v>4.9930000000000003</v>
      </c>
      <c r="G65" s="408">
        <f t="shared" ca="1" si="4"/>
        <v>0</v>
      </c>
      <c r="H65" s="404">
        <f t="shared" ca="1" si="5"/>
        <v>1.4067939969320978E-3</v>
      </c>
      <c r="I65" s="404">
        <f t="shared" ca="1" si="6"/>
        <v>1.4068080845947948E-3</v>
      </c>
      <c r="J65" s="404">
        <f t="shared" ca="1" si="7"/>
        <v>0</v>
      </c>
      <c r="K65" s="411">
        <f t="shared" ca="1" si="8"/>
        <v>0</v>
      </c>
      <c r="L65" s="414">
        <f t="shared" ca="1" si="9"/>
        <v>0</v>
      </c>
      <c r="M65" s="417">
        <f t="shared" ca="1" si="10"/>
        <v>1</v>
      </c>
    </row>
    <row r="66" spans="2:13" x14ac:dyDescent="0.2">
      <c r="B66" s="426">
        <f t="shared" si="12"/>
        <v>156</v>
      </c>
      <c r="C66" s="404">
        <f t="shared" si="1"/>
        <v>7.0241927663818107E-3</v>
      </c>
      <c r="D66" s="401">
        <f ca="1">MpropuPlein+1.25*MasseSans</f>
        <v>6.2413500000000006</v>
      </c>
      <c r="E66" s="401">
        <f t="shared" ca="1" si="2"/>
        <v>6.2413000000000007</v>
      </c>
      <c r="F66" s="401">
        <f t="shared" ca="1" si="3"/>
        <v>6.2412500000000009</v>
      </c>
      <c r="G66" s="408">
        <f t="shared" ca="1" si="4"/>
        <v>0</v>
      </c>
      <c r="H66" s="404">
        <f t="shared" ca="1" si="5"/>
        <v>1.1254374515536523E-3</v>
      </c>
      <c r="I66" s="404">
        <f t="shared" ca="1" si="6"/>
        <v>1.1254464676758358E-3</v>
      </c>
      <c r="J66" s="404">
        <f t="shared" ca="1" si="7"/>
        <v>0</v>
      </c>
      <c r="K66" s="411">
        <f t="shared" ca="1" si="8"/>
        <v>0</v>
      </c>
      <c r="L66" s="414">
        <f t="shared" ca="1" si="9"/>
        <v>0</v>
      </c>
      <c r="M66" s="417">
        <f t="shared" ca="1" si="10"/>
        <v>1</v>
      </c>
    </row>
    <row r="67" spans="2:13" x14ac:dyDescent="0.2">
      <c r="B67" s="426">
        <f t="shared" si="12"/>
        <v>156</v>
      </c>
      <c r="C67" s="404">
        <f t="shared" si="1"/>
        <v>7.0241927663818107E-3</v>
      </c>
      <c r="D67" s="401">
        <f ca="1">MpropuPlein+1.5*MasseSans</f>
        <v>7.4896000000000003</v>
      </c>
      <c r="E67" s="401">
        <f t="shared" ca="1" si="2"/>
        <v>7.4895500000000004</v>
      </c>
      <c r="F67" s="401">
        <f t="shared" ca="1" si="3"/>
        <v>7.4895000000000005</v>
      </c>
      <c r="G67" s="408">
        <f t="shared" ca="1" si="4"/>
        <v>0</v>
      </c>
      <c r="H67" s="404">
        <f t="shared" ca="1" si="5"/>
        <v>9.3786579519220925E-4</v>
      </c>
      <c r="I67" s="404">
        <f t="shared" ca="1" si="6"/>
        <v>9.3787205639652988E-4</v>
      </c>
      <c r="J67" s="404">
        <f t="shared" ca="1" si="7"/>
        <v>0</v>
      </c>
      <c r="K67" s="411">
        <f t="shared" ca="1" si="8"/>
        <v>0</v>
      </c>
      <c r="L67" s="414">
        <f t="shared" ca="1" si="9"/>
        <v>0</v>
      </c>
      <c r="M67" s="417">
        <f t="shared" ca="1" si="10"/>
        <v>1</v>
      </c>
    </row>
    <row r="68" spans="2:13" x14ac:dyDescent="0.2">
      <c r="B68" s="426">
        <f t="shared" si="12"/>
        <v>156</v>
      </c>
      <c r="C68" s="404">
        <f t="shared" si="1"/>
        <v>7.0241927663818107E-3</v>
      </c>
      <c r="D68" s="401">
        <f ca="1">MpropuPlein+1.75*MasseSans</f>
        <v>8.7378499999999999</v>
      </c>
      <c r="E68" s="401">
        <f t="shared" ca="1" si="2"/>
        <v>8.7378</v>
      </c>
      <c r="F68" s="401">
        <f t="shared" ca="1" si="3"/>
        <v>8.7377500000000001</v>
      </c>
      <c r="G68" s="408">
        <f t="shared" ca="1" si="4"/>
        <v>0</v>
      </c>
      <c r="H68" s="404">
        <f t="shared" ca="1" si="5"/>
        <v>8.0388573398130082E-4</v>
      </c>
      <c r="I68" s="404">
        <f t="shared" ca="1" si="6"/>
        <v>8.0389033405416847E-4</v>
      </c>
      <c r="J68" s="404">
        <f t="shared" ca="1" si="7"/>
        <v>0</v>
      </c>
      <c r="K68" s="411">
        <f t="shared" ca="1" si="8"/>
        <v>0</v>
      </c>
      <c r="L68" s="414">
        <f t="shared" ca="1" si="9"/>
        <v>0</v>
      </c>
      <c r="M68" s="417">
        <f t="shared" ca="1" si="10"/>
        <v>1</v>
      </c>
    </row>
    <row r="69" spans="2:13" x14ac:dyDescent="0.2">
      <c r="B69" s="427">
        <f t="shared" si="12"/>
        <v>156</v>
      </c>
      <c r="C69" s="405">
        <f t="shared" si="1"/>
        <v>7.0241927663818107E-3</v>
      </c>
      <c r="D69" s="402">
        <f ca="1">MpropuPlein+2*MasseSans</f>
        <v>9.9861000000000004</v>
      </c>
      <c r="E69" s="402">
        <f t="shared" ca="1" si="2"/>
        <v>9.9860500000000005</v>
      </c>
      <c r="F69" s="402">
        <f t="shared" ca="1" si="3"/>
        <v>9.9860000000000007</v>
      </c>
      <c r="G69" s="409">
        <f t="shared" ca="1" si="4"/>
        <v>0</v>
      </c>
      <c r="H69" s="405">
        <f t="shared" ca="1" si="5"/>
        <v>7.0340052036408892E-4</v>
      </c>
      <c r="I69" s="405">
        <f t="shared" ca="1" si="6"/>
        <v>7.0340404229739739E-4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76" t="s">
        <v>178</v>
      </c>
      <c r="D2" s="576"/>
    </row>
    <row r="3" spans="3:8" x14ac:dyDescent="0.2">
      <c r="C3" s="576"/>
      <c r="D3" s="576"/>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Aucun (2e ét. inerte)</v>
      </c>
      <c r="G5" t="s">
        <v>458</v>
      </c>
      <c r="H5">
        <f>MasseSans</f>
        <v>4.9930000000000003</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0.61250000000000004</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4.9930000000000003</v>
      </c>
      <c r="F11" s="246" t="s">
        <v>123</v>
      </c>
      <c r="G11" s="246" t="s">
        <v>125</v>
      </c>
      <c r="H11" s="668" t="e">
        <f ca="1">Vsortie_de_rampe</f>
        <v>#N/A</v>
      </c>
      <c r="I11" s="669"/>
      <c r="J11" s="76"/>
      <c r="N11" s="75"/>
      <c r="P11" s="48"/>
      <c r="Q11" s="436"/>
      <c r="R11" s="48"/>
      <c r="S11" s="48"/>
      <c r="T11" s="48"/>
      <c r="U11" s="440">
        <f>IF(RIGHT(Nb_diam,1)=",", "", X_j)</f>
        <v>1</v>
      </c>
    </row>
    <row r="12" spans="2:21" ht="13.5" thickBot="1" x14ac:dyDescent="0.25">
      <c r="B12" s="74"/>
      <c r="C12" s="12"/>
      <c r="D12" s="276"/>
      <c r="E12" s="244"/>
      <c r="F12" s="6" t="s">
        <v>123</v>
      </c>
      <c r="G12" s="6" t="s">
        <v>126</v>
      </c>
      <c r="H12" s="670">
        <f>Finesse</f>
        <v>10.76923076923077</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0">
        <f>Cn</f>
        <v>16.203642049332345</v>
      </c>
      <c r="I13" s="671"/>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2.9916389424638457</v>
      </c>
      <c r="I14" s="254">
        <f ca="1">MS_max</f>
        <v>2.9917483241798446</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48.475446564527317</v>
      </c>
      <c r="I15" s="254">
        <f ca="1">MS_Cn_max</f>
        <v>48.477218946700106</v>
      </c>
      <c r="J15" s="76"/>
      <c r="K15" s="76"/>
      <c r="N15" s="75"/>
      <c r="P15" s="48"/>
      <c r="Q15" s="436"/>
      <c r="R15" s="48"/>
      <c r="S15" s="48"/>
      <c r="T15" s="48"/>
    </row>
    <row r="16" spans="2:21" x14ac:dyDescent="0.2">
      <c r="B16" s="74"/>
      <c r="C16" s="12"/>
      <c r="D16" s="276" t="s">
        <v>145</v>
      </c>
      <c r="E16" s="244">
        <f>Q_ail</f>
        <v>4</v>
      </c>
      <c r="F16" s="6" t="s">
        <v>128</v>
      </c>
      <c r="G16" s="6" t="s">
        <v>129</v>
      </c>
      <c r="H16" s="247">
        <f ca="1">V_para</f>
        <v>11.426393961661617</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15.2</v>
      </c>
      <c r="I17" s="671"/>
      <c r="J17" s="258"/>
      <c r="N17" s="75"/>
      <c r="P17" s="434" t="s">
        <v>342</v>
      </c>
      <c r="Q17" s="440">
        <f>IF(RIGHT(Nb_diam,1)=",", "", D2j)</f>
        <v>104</v>
      </c>
      <c r="R17" s="48"/>
      <c r="S17" s="48"/>
      <c r="T17" s="48"/>
      <c r="U17" s="436"/>
    </row>
    <row r="18" spans="2:21" x14ac:dyDescent="0.2">
      <c r="B18" s="74"/>
      <c r="C18" s="12"/>
      <c r="D18" s="276" t="s">
        <v>148</v>
      </c>
      <c r="E18" s="244">
        <f ca="1">XpropuRef-Long_propu</f>
        <v>1110</v>
      </c>
      <c r="F18" s="12" t="s">
        <v>130</v>
      </c>
      <c r="G18" s="12" t="s">
        <v>426</v>
      </c>
      <c r="H18" s="579">
        <f ca="1">T_para-Combustion-Depotage</f>
        <v>15.2</v>
      </c>
      <c r="I18" s="674"/>
      <c r="N18" s="75"/>
      <c r="P18" s="48"/>
      <c r="Q18" s="436"/>
      <c r="R18" s="48"/>
      <c r="S18" s="48"/>
    </row>
    <row r="19" spans="2:21" x14ac:dyDescent="0.2">
      <c r="B19" s="74"/>
      <c r="C19" s="531"/>
      <c r="D19" s="269"/>
      <c r="E19" s="271"/>
      <c r="F19" s="519" t="s">
        <v>132</v>
      </c>
      <c r="G19" s="274" t="s">
        <v>425</v>
      </c>
      <c r="H19" s="675">
        <f ca="1">Portee_balistique</f>
        <v>717.43751684692904</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542</v>
      </c>
      <c r="E23" s="527" t="s">
        <v>38</v>
      </c>
      <c r="F23" s="528">
        <f>m_ail</f>
        <v>210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1110</v>
      </c>
      <c r="E25" s="527" t="s">
        <v>443</v>
      </c>
      <c r="F25" s="528">
        <f>p_ail</f>
        <v>185</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1070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429</v>
      </c>
      <c r="P29" s="441">
        <f>n_ail</f>
        <v>80</v>
      </c>
      <c r="Q29" s="2"/>
      <c r="R29" s="48"/>
      <c r="S29" s="48"/>
      <c r="T29" s="48"/>
      <c r="U29" s="12" t="s">
        <v>433</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431</v>
      </c>
      <c r="U30" s="523">
        <f>[0]!p_can</f>
        <v>160</v>
      </c>
    </row>
    <row r="31" spans="2:21" ht="13.5" thickBot="1" x14ac:dyDescent="0.25">
      <c r="B31" s="74"/>
      <c r="C31" s="83">
        <f>Beta_rampe</f>
        <v>75.413359423049215</v>
      </c>
      <c r="D31" s="84">
        <f ca="1">Portee_balistique</f>
        <v>717.43751684692904</v>
      </c>
      <c r="E31" s="677">
        <f ca="1">T_para+Dt_para</f>
        <v>121.22606968754452</v>
      </c>
      <c r="F31" s="677"/>
      <c r="G31" s="677"/>
      <c r="H31" s="678">
        <f ca="1">Altitude_culmi</f>
        <v>1211.5438497187113</v>
      </c>
      <c r="I31" s="678"/>
      <c r="J31" s="85">
        <f ca="1">Temps_culmi</f>
        <v>15.099999999999945</v>
      </c>
      <c r="K31" s="86">
        <f ca="1">Vit_culmi</f>
        <v>22.61065360477005</v>
      </c>
      <c r="L31" s="84">
        <f ca="1">Acc_max</f>
        <v>27.312464382693577</v>
      </c>
      <c r="M31" s="86">
        <f ca="1">Vit_max</f>
        <v>153.41546177529116</v>
      </c>
      <c r="N31" s="75"/>
      <c r="O31" s="273" t="s">
        <v>435</v>
      </c>
      <c r="P31" s="441">
        <f>ep_ail</f>
        <v>4</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4.9930000000000003</v>
      </c>
      <c r="I41" s="6">
        <f ca="1">MasseVide</f>
        <v>4.9930000000000003</v>
      </c>
      <c r="J41" s="244">
        <f ca="1">MassePlein</f>
        <v>4.9931000000000001</v>
      </c>
      <c r="N41" s="75"/>
    </row>
    <row r="42" spans="2:21" x14ac:dyDescent="0.2">
      <c r="B42" s="74"/>
      <c r="D42" s="276" t="s">
        <v>150</v>
      </c>
      <c r="E42" s="6">
        <f>X_ail-m_ail</f>
        <v>860</v>
      </c>
      <c r="F42" s="255"/>
      <c r="G42" s="255" t="s">
        <v>218</v>
      </c>
      <c r="H42" s="263">
        <f>XcgSans</f>
        <v>542</v>
      </c>
      <c r="I42" s="263">
        <f ca="1">XcgVide</f>
        <v>542</v>
      </c>
      <c r="J42" s="245">
        <f ca="1">XcgPlein</f>
        <v>542.01137569846389</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185</v>
      </c>
      <c r="F45" s="6" t="s">
        <v>203</v>
      </c>
      <c r="G45" s="6" t="s">
        <v>208</v>
      </c>
      <c r="H45" s="670">
        <f>Finesse</f>
        <v>10.76923076923077</v>
      </c>
      <c r="I45" s="671"/>
      <c r="N45" s="75"/>
    </row>
    <row r="46" spans="2:21" x14ac:dyDescent="0.2">
      <c r="B46" s="74"/>
      <c r="D46" s="276" t="str">
        <f>IF(Lang="Français","Envergure   'E'",IF(Lang="English","Span          'E'",""))</f>
        <v>Envergure   'E'</v>
      </c>
      <c r="E46" s="244">
        <f>E_ail</f>
        <v>145</v>
      </c>
      <c r="F46" s="6" t="s">
        <v>204</v>
      </c>
      <c r="G46" s="6" t="s">
        <v>209</v>
      </c>
      <c r="H46" s="670">
        <f>Cn</f>
        <v>16.203642049332345</v>
      </c>
      <c r="I46" s="671"/>
      <c r="N46" s="75"/>
    </row>
    <row r="47" spans="2:21" x14ac:dyDescent="0.2">
      <c r="B47" s="74"/>
      <c r="D47" s="276" t="s">
        <v>144</v>
      </c>
      <c r="E47" s="244">
        <f>ep_ail</f>
        <v>4</v>
      </c>
      <c r="F47" s="6" t="s">
        <v>205</v>
      </c>
      <c r="G47" s="6" t="s">
        <v>210</v>
      </c>
      <c r="H47" s="247">
        <f ca="1">MS_min</f>
        <v>2.9916389424638457</v>
      </c>
      <c r="I47" s="254">
        <f ca="1">MS_max</f>
        <v>2.9917483241798446</v>
      </c>
      <c r="N47" s="75"/>
    </row>
    <row r="48" spans="2:21" x14ac:dyDescent="0.2">
      <c r="B48" s="74"/>
      <c r="D48" s="276" t="s">
        <v>145</v>
      </c>
      <c r="E48" s="244">
        <f>Q_ail</f>
        <v>4</v>
      </c>
      <c r="F48" s="274" t="s">
        <v>206</v>
      </c>
      <c r="G48" s="274" t="s">
        <v>211</v>
      </c>
      <c r="H48" s="256">
        <f ca="1">MS_Cn_min</f>
        <v>48.475446564527317</v>
      </c>
      <c r="I48" s="264">
        <f ca="1">MS_Cn_max</f>
        <v>48.477218946700106</v>
      </c>
      <c r="N48" s="75"/>
    </row>
    <row r="49" spans="2:14" x14ac:dyDescent="0.2">
      <c r="B49" s="74"/>
      <c r="D49" s="276" t="s">
        <v>148</v>
      </c>
      <c r="E49" s="244">
        <f ca="1">XpropuRef-Long_propu</f>
        <v>1110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1.0814866535306802E-2</v>
      </c>
      <c r="J51" s="267"/>
      <c r="N51" s="75"/>
    </row>
    <row r="52" spans="2:14" x14ac:dyDescent="0.2">
      <c r="B52" s="74"/>
      <c r="D52" s="276" t="s">
        <v>196</v>
      </c>
      <c r="E52" s="244">
        <f>MAX(D_ref,D_ail,D_og,(RIGHT(Nb_diam,1)=",")*MAX(D1j,D1r,D2j,D2r))</f>
        <v>104</v>
      </c>
      <c r="G52" s="276" t="s">
        <v>213</v>
      </c>
      <c r="H52" s="6">
        <f>Beta_rampe</f>
        <v>75.413359423049215</v>
      </c>
      <c r="I52" s="6">
        <v>80</v>
      </c>
      <c r="J52" s="244">
        <v>90</v>
      </c>
      <c r="N52" s="75"/>
    </row>
    <row r="53" spans="2:14" x14ac:dyDescent="0.2">
      <c r="B53" s="74"/>
      <c r="D53" s="277" t="s">
        <v>197</v>
      </c>
      <c r="E53" s="260">
        <f>E_ail*2+D_ail</f>
        <v>394</v>
      </c>
      <c r="G53" s="278" t="s">
        <v>215</v>
      </c>
      <c r="H53" s="247">
        <f ca="1">Temps_culmi</f>
        <v>15.099999999999945</v>
      </c>
      <c r="I53" s="259"/>
      <c r="J53" s="268"/>
      <c r="N53" s="75"/>
    </row>
    <row r="54" spans="2:14" x14ac:dyDescent="0.2">
      <c r="B54" s="74"/>
      <c r="G54" s="278" t="s">
        <v>216</v>
      </c>
      <c r="H54" s="242">
        <f ca="1">Altitude_culmi</f>
        <v>1211.5438497187113</v>
      </c>
      <c r="I54" s="259"/>
      <c r="J54" s="268"/>
      <c r="N54" s="75"/>
    </row>
    <row r="55" spans="2:14" x14ac:dyDescent="0.2">
      <c r="B55" s="74"/>
      <c r="C55" s="275" t="s">
        <v>233</v>
      </c>
      <c r="D55" s="249" t="s">
        <v>60</v>
      </c>
      <c r="E55" s="243">
        <f>Long_tot</f>
        <v>1120</v>
      </c>
      <c r="G55" s="278" t="s">
        <v>217</v>
      </c>
      <c r="H55" s="248">
        <f ca="1">Vit_culmi</f>
        <v>22.61065360477005</v>
      </c>
      <c r="I55" s="259"/>
      <c r="J55" s="268"/>
      <c r="N55" s="75"/>
    </row>
    <row r="56" spans="2:14" x14ac:dyDescent="0.2">
      <c r="B56" s="74"/>
      <c r="C56" s="276"/>
      <c r="D56" s="2" t="s">
        <v>219</v>
      </c>
      <c r="E56" s="244">
        <f>MAX(D_ref,D_ail,D_og,(RIGHT(Nb_diam,1)=",")*MAX(D1j,D1r,D2j,D2r))</f>
        <v>104</v>
      </c>
      <c r="G56" s="278" t="s">
        <v>133</v>
      </c>
      <c r="H56" s="242">
        <f ca="1">Portee_balistique</f>
        <v>717.43751684692904</v>
      </c>
      <c r="I56" s="259"/>
      <c r="J56" s="268"/>
      <c r="N56" s="75"/>
    </row>
    <row r="57" spans="2:14" x14ac:dyDescent="0.2">
      <c r="B57" s="74"/>
      <c r="C57" s="276"/>
      <c r="D57" s="2" t="s">
        <v>220</v>
      </c>
      <c r="E57" s="244">
        <f>E_ail*2+D_ail</f>
        <v>394</v>
      </c>
      <c r="G57" s="278" t="s">
        <v>214</v>
      </c>
      <c r="H57" s="242">
        <f ca="1">T_balistique</f>
        <v>33.400000000000183</v>
      </c>
      <c r="I57" s="259"/>
      <c r="J57" s="268"/>
      <c r="N57" s="75"/>
    </row>
    <row r="58" spans="2:14" x14ac:dyDescent="0.2">
      <c r="B58" s="74"/>
      <c r="C58" s="276"/>
      <c r="D58" s="2" t="s">
        <v>221</v>
      </c>
      <c r="E58" s="244">
        <f ca="1">MassePlein</f>
        <v>4.9931000000000001</v>
      </c>
      <c r="G58" s="278" t="s">
        <v>137</v>
      </c>
      <c r="H58" s="248">
        <f ca="1">Vit_max</f>
        <v>153.41546177529116</v>
      </c>
      <c r="I58" s="259"/>
      <c r="J58" s="268"/>
      <c r="N58" s="75"/>
    </row>
    <row r="59" spans="2:14" x14ac:dyDescent="0.2">
      <c r="B59" s="74"/>
      <c r="C59" s="277" t="s">
        <v>234</v>
      </c>
      <c r="D59" s="255" t="s">
        <v>145</v>
      </c>
      <c r="E59" s="260">
        <f>Q_ail</f>
        <v>4</v>
      </c>
      <c r="G59" s="278" t="s">
        <v>136</v>
      </c>
      <c r="H59" s="242">
        <f ca="1">Acc_max</f>
        <v>27.312464382693577</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272.74773181845461</v>
      </c>
      <c r="F62" s="280">
        <f ca="1">E62/9.81</f>
        <v>27.803030766407197</v>
      </c>
      <c r="H62" s="2"/>
      <c r="I62" s="2"/>
      <c r="J62" s="2"/>
      <c r="K62" s="2"/>
      <c r="N62" s="75"/>
    </row>
    <row r="63" spans="2:14" x14ac:dyDescent="0.2">
      <c r="B63" s="74"/>
      <c r="C63" s="276"/>
      <c r="D63" s="2" t="s">
        <v>223</v>
      </c>
      <c r="E63" s="242">
        <f ca="1">2*Acc_max*Masse_ail</f>
        <v>9.1879130183381186</v>
      </c>
      <c r="F63" s="248">
        <f ca="1">E63/9.81</f>
        <v>0.93658644427503757</v>
      </c>
      <c r="G63" s="246" t="s">
        <v>229</v>
      </c>
      <c r="H63" s="288">
        <f>S_ail*(ep_ail/1000)*2000</f>
        <v>0.16819999999999999</v>
      </c>
      <c r="I63" s="2"/>
      <c r="J63" s="2"/>
      <c r="K63" s="2"/>
      <c r="N63" s="75"/>
    </row>
    <row r="64" spans="2:14" x14ac:dyDescent="0.2">
      <c r="B64" s="74"/>
      <c r="C64" s="277"/>
      <c r="D64" s="255" t="s">
        <v>224</v>
      </c>
      <c r="E64" s="263">
        <f ca="1">0.104*S_ail*Vit_max^2</f>
        <v>51.464482133379683</v>
      </c>
      <c r="F64" s="281">
        <f ca="1">E64/9.81</f>
        <v>5.246124580364901</v>
      </c>
      <c r="G64" s="274" t="s">
        <v>228</v>
      </c>
      <c r="H64" s="289">
        <f>(E_ail*(m_ail+n_ail)/2)/10^6</f>
        <v>2.1024999999999999E-2</v>
      </c>
      <c r="I64" s="2"/>
      <c r="J64" s="2"/>
      <c r="K64" s="2"/>
      <c r="N64" s="75"/>
    </row>
    <row r="65" spans="2:14" x14ac:dyDescent="0.2">
      <c r="B65" s="74"/>
      <c r="C65" s="282" t="s">
        <v>242</v>
      </c>
      <c r="D65" s="285" t="s">
        <v>240</v>
      </c>
      <c r="E65" s="286">
        <f ca="1">2*Acc_max*H65</f>
        <v>136.37386590922731</v>
      </c>
      <c r="F65" s="286">
        <f ca="1">E65/9.81</f>
        <v>13.901515383203598</v>
      </c>
      <c r="G65" s="287" t="s">
        <v>241</v>
      </c>
      <c r="H65" s="279">
        <f ca="1">E58/2</f>
        <v>2.49655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15.2</v>
      </c>
      <c r="I67" s="251">
        <f ca="1">Temps_culmi</f>
        <v>15.099999999999945</v>
      </c>
      <c r="J67" s="2"/>
      <c r="K67" s="2"/>
      <c r="N67" s="75"/>
    </row>
    <row r="68" spans="2:14" x14ac:dyDescent="0.2">
      <c r="B68" s="74"/>
      <c r="C68" s="6"/>
      <c r="D68" s="2"/>
      <c r="E68" s="2"/>
      <c r="F68" s="275" t="s">
        <v>231</v>
      </c>
      <c r="G68" s="249" t="s">
        <v>129</v>
      </c>
      <c r="H68" s="250">
        <f ca="1">V_para</f>
        <v>11.426393961661617</v>
      </c>
      <c r="I68" s="251">
        <f>V_satellite</f>
        <v>12.655562623057198</v>
      </c>
      <c r="J68" s="2"/>
      <c r="K68" s="2"/>
      <c r="N68" s="75"/>
    </row>
    <row r="69" spans="2:14" x14ac:dyDescent="0.2">
      <c r="B69" s="74"/>
      <c r="C69" s="6"/>
      <c r="D69" s="2"/>
      <c r="E69" s="2"/>
      <c r="F69" s="276"/>
      <c r="G69" s="2" t="s">
        <v>237</v>
      </c>
      <c r="H69" s="247">
        <f>S_para</f>
        <v>0.61250000000000004</v>
      </c>
      <c r="I69" s="253">
        <f>S_satellite</f>
        <v>0.1</v>
      </c>
      <c r="J69" s="2"/>
      <c r="K69" s="2"/>
      <c r="N69" s="75"/>
    </row>
    <row r="70" spans="2:14" x14ac:dyDescent="0.2">
      <c r="B70" s="74"/>
      <c r="C70" s="226"/>
      <c r="D70" s="2"/>
      <c r="F70" s="276"/>
      <c r="G70" s="2" t="s">
        <v>236</v>
      </c>
      <c r="H70" s="247">
        <f ca="1">V_ouverture</f>
        <v>22.595546680136383</v>
      </c>
      <c r="I70" s="253">
        <f ca="1">V_ouv_sat</f>
        <v>150.72476448061701</v>
      </c>
      <c r="N70" s="75"/>
    </row>
    <row r="71" spans="2:14" x14ac:dyDescent="0.2">
      <c r="B71" s="74"/>
      <c r="C71" s="226"/>
      <c r="F71" s="276"/>
      <c r="G71" s="2" t="s">
        <v>201</v>
      </c>
      <c r="H71" s="247">
        <f ca="1">m_vide</f>
        <v>4.9930000000000003</v>
      </c>
      <c r="I71" s="253">
        <f>m_satellite</f>
        <v>1</v>
      </c>
      <c r="N71" s="75"/>
    </row>
    <row r="72" spans="2:14" x14ac:dyDescent="0.2">
      <c r="B72" s="74"/>
      <c r="C72" s="226"/>
      <c r="F72" s="276"/>
      <c r="G72" s="2" t="s">
        <v>238</v>
      </c>
      <c r="H72" s="283">
        <f ca="1">1/2*Rho_moyen*S_para*V_ouverture^2</f>
        <v>191.53929846686063</v>
      </c>
      <c r="I72" s="284">
        <f ca="1">1/2*Rho_moyen*S_satellite*V_ouv_sat^2</f>
        <v>1391.4747209489201</v>
      </c>
      <c r="N72" s="75"/>
    </row>
    <row r="73" spans="2:14" x14ac:dyDescent="0.2">
      <c r="B73" s="74"/>
      <c r="D73" s="2"/>
      <c r="F73" s="277"/>
      <c r="G73" s="255" t="s">
        <v>239</v>
      </c>
      <c r="H73" s="256">
        <f ca="1">H72/9.81</f>
        <v>19.524903003757455</v>
      </c>
      <c r="I73" s="257">
        <f ca="1">I72/9.81</f>
        <v>141.84247919968604</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46171</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860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185</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1110</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4.9930000000000003</v>
      </c>
      <c r="F107" s="244">
        <f ca="1">MassePlein</f>
        <v>4.9931000000000001</v>
      </c>
      <c r="N107" s="75"/>
    </row>
    <row r="108" spans="2:14" x14ac:dyDescent="0.2">
      <c r="B108" s="74"/>
      <c r="D108" s="431" t="s">
        <v>352</v>
      </c>
      <c r="E108" s="274">
        <f>XcgSans</f>
        <v>542</v>
      </c>
      <c r="F108" s="260">
        <f ca="1">XcgPlein</f>
        <v>542.01137569846389</v>
      </c>
      <c r="N108" s="75"/>
    </row>
    <row r="109" spans="2:14" x14ac:dyDescent="0.2">
      <c r="B109" s="74"/>
      <c r="N109" s="75"/>
    </row>
    <row r="110" spans="2:14" x14ac:dyDescent="0.2">
      <c r="B110" s="74"/>
      <c r="D110" s="438" t="s">
        <v>355</v>
      </c>
      <c r="E110" s="439">
        <f ca="1">MasseVide</f>
        <v>4.9930000000000003</v>
      </c>
      <c r="G110" s="429" t="s">
        <v>356</v>
      </c>
      <c r="H110" s="265"/>
      <c r="I110" s="265"/>
      <c r="J110" s="266"/>
      <c r="N110" s="75"/>
    </row>
    <row r="111" spans="2:14" x14ac:dyDescent="0.2">
      <c r="B111" s="74"/>
      <c r="G111" s="276" t="s">
        <v>213</v>
      </c>
      <c r="H111" s="6">
        <f>Beta_rampe</f>
        <v>75.413359423049215</v>
      </c>
      <c r="I111" s="6">
        <v>80</v>
      </c>
      <c r="J111" s="244">
        <v>90</v>
      </c>
      <c r="N111" s="75"/>
    </row>
    <row r="112" spans="2:14" x14ac:dyDescent="0.2">
      <c r="B112" s="74"/>
      <c r="G112" s="278" t="s">
        <v>215</v>
      </c>
      <c r="H112" s="247">
        <f ca="1">Temps_culmi</f>
        <v>15.099999999999945</v>
      </c>
      <c r="I112" s="259"/>
      <c r="J112" s="268"/>
      <c r="N112" s="75"/>
    </row>
    <row r="113" spans="2:14" ht="12.75" customHeight="1" x14ac:dyDescent="0.25">
      <c r="B113" s="74"/>
      <c r="D113" s="435" t="s">
        <v>357</v>
      </c>
      <c r="E113" s="48"/>
      <c r="G113" s="278" t="s">
        <v>216</v>
      </c>
      <c r="H113" s="242">
        <f ca="1">Altitude_culmi</f>
        <v>1211.5438497187113</v>
      </c>
      <c r="I113" s="259"/>
      <c r="J113" s="268"/>
      <c r="N113" s="75"/>
    </row>
    <row r="114" spans="2:14" ht="12.75" customHeight="1" x14ac:dyDescent="0.25">
      <c r="B114" s="74"/>
      <c r="D114" s="48"/>
      <c r="E114" s="48"/>
      <c r="F114" s="435"/>
      <c r="G114" s="278" t="s">
        <v>217</v>
      </c>
      <c r="H114" s="248">
        <f ca="1">Vit_culmi</f>
        <v>22.61065360477005</v>
      </c>
      <c r="I114" s="259"/>
      <c r="J114" s="268"/>
      <c r="N114" s="75"/>
    </row>
    <row r="115" spans="2:14" x14ac:dyDescent="0.2">
      <c r="B115" s="74"/>
      <c r="C115" s="429" t="s">
        <v>358</v>
      </c>
      <c r="D115" s="249"/>
      <c r="E115" s="446">
        <v>0.1</v>
      </c>
      <c r="G115" s="278" t="s">
        <v>133</v>
      </c>
      <c r="H115" s="242">
        <f ca="1">Portee_balistique</f>
        <v>717.43751684692904</v>
      </c>
      <c r="I115" s="259"/>
      <c r="J115" s="268"/>
      <c r="N115" s="75"/>
    </row>
    <row r="116" spans="2:14" ht="12.75" customHeight="1" x14ac:dyDescent="0.2">
      <c r="B116" s="74"/>
      <c r="C116" s="431" t="s">
        <v>359</v>
      </c>
      <c r="D116" s="255"/>
      <c r="E116" s="447">
        <f>E_ail*(m_ail+n_ail)/2</f>
        <v>21025</v>
      </c>
      <c r="G116" s="278" t="s">
        <v>137</v>
      </c>
      <c r="H116" s="248">
        <f ca="1">Vit_max</f>
        <v>153.41546177529116</v>
      </c>
      <c r="I116" s="259"/>
      <c r="J116" s="268"/>
      <c r="N116" s="75"/>
    </row>
    <row r="117" spans="2:14" ht="12.75" customHeight="1" x14ac:dyDescent="0.2">
      <c r="B117" s="74"/>
      <c r="D117" s="48"/>
      <c r="E117" s="48"/>
      <c r="F117" s="48"/>
      <c r="G117" s="278" t="s">
        <v>136</v>
      </c>
      <c r="H117" s="242">
        <f ca="1">Acc_max</f>
        <v>27.312464382693577</v>
      </c>
      <c r="I117" s="259"/>
      <c r="J117" s="268"/>
      <c r="N117" s="75"/>
    </row>
    <row r="118" spans="2:14" x14ac:dyDescent="0.2">
      <c r="B118" s="74"/>
      <c r="C118" s="429" t="s">
        <v>360</v>
      </c>
      <c r="D118" s="249"/>
      <c r="E118" s="457"/>
      <c r="F118" s="458">
        <f>J90/100</f>
        <v>8.6</v>
      </c>
      <c r="G118" s="276" t="s">
        <v>5</v>
      </c>
      <c r="H118" s="6">
        <f>Cx</f>
        <v>0.6</v>
      </c>
      <c r="I118" s="259"/>
      <c r="J118" s="268"/>
      <c r="N118" s="75"/>
    </row>
    <row r="119" spans="2:14" x14ac:dyDescent="0.2">
      <c r="B119" s="74"/>
      <c r="C119" s="437" t="s">
        <v>361</v>
      </c>
      <c r="D119" s="2"/>
      <c r="E119" s="459">
        <f ca="1">2*Acc_max*MasseSans</f>
        <v>272.74226932557809</v>
      </c>
      <c r="F119" s="460">
        <f ca="1">E119/g</f>
        <v>27.802473937367797</v>
      </c>
      <c r="G119" s="269" t="s">
        <v>222</v>
      </c>
      <c r="H119" s="270"/>
      <c r="I119" s="270"/>
      <c r="J119" s="271"/>
      <c r="N119" s="75"/>
    </row>
    <row r="120" spans="2:14" x14ac:dyDescent="0.2">
      <c r="B120" s="74"/>
      <c r="C120" s="437" t="s">
        <v>362</v>
      </c>
      <c r="D120" s="2"/>
      <c r="E120" s="459">
        <f ca="1">2*Acc_max*E115</f>
        <v>5.4624928765387155</v>
      </c>
      <c r="F120" s="460">
        <f ca="1">E120/g</f>
        <v>0.55682903940251938</v>
      </c>
      <c r="N120" s="75"/>
    </row>
    <row r="121" spans="2:14" x14ac:dyDescent="0.2">
      <c r="B121" s="74"/>
      <c r="C121" s="431" t="s">
        <v>363</v>
      </c>
      <c r="D121" s="255"/>
      <c r="E121" s="452">
        <f ca="1">0.104*E116/1000000*Vit_max^2</f>
        <v>51.464482133379683</v>
      </c>
      <c r="F121" s="453">
        <f ca="1">E121/g</f>
        <v>5.246124580364901</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0.61250000000000004</v>
      </c>
      <c r="G127" s="48"/>
      <c r="J127" s="48"/>
      <c r="N127" s="75"/>
    </row>
    <row r="128" spans="2:14" x14ac:dyDescent="0.2">
      <c r="B128" s="74"/>
      <c r="C128" s="681" t="s">
        <v>368</v>
      </c>
      <c r="D128" s="682"/>
      <c r="E128" s="450">
        <f ca="1">0.5*Rho_moyen*S_para*Vit_culmi^2</f>
        <v>191.79550267190581</v>
      </c>
      <c r="F128" s="451">
        <f ca="1">E128/g</f>
        <v>19.551019640357371</v>
      </c>
      <c r="H128" s="48"/>
      <c r="I128" s="48"/>
      <c r="J128" s="48"/>
      <c r="K128" s="48"/>
      <c r="N128" s="75"/>
    </row>
    <row r="129" spans="2:14" x14ac:dyDescent="0.2">
      <c r="B129" s="74"/>
      <c r="C129" s="679" t="s">
        <v>369</v>
      </c>
      <c r="D129" s="680"/>
      <c r="E129" s="452">
        <f ca="1">E128/E126*2</f>
        <v>95.897751335952904</v>
      </c>
      <c r="F129" s="453">
        <f ca="1">E129/g</f>
        <v>9.7755098201786854</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5.568290394025194</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217</vt:i4>
      </vt:variant>
    </vt:vector>
  </HeadingPairs>
  <TitlesOfParts>
    <vt:vector size="225"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FEUR</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2026-05-29T17:01:52Z</dcterms:modified>
</cp:coreProperties>
</file>